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IntegrationEvents" sheetId="3" r:id="rId5"/>
    <sheet state="visible" name="Verification" sheetId="4" r:id="rId6"/>
    <sheet state="visible" name="ACS-244_CC_tcarray" sheetId="5" r:id="rId7"/>
    <sheet state="visible" name="ACS-244_CC_taarray" sheetId="6" r:id="rId8"/>
    <sheet state="visible" name="ACS-134_CC_tcarray" sheetId="7" r:id="rId9"/>
    <sheet state="visible" name="ACS-134_CC_taarray" sheetId="8" r:id="rId10"/>
    <sheet state="visible" name="ACS-169_CC_taarray" sheetId="9" r:id="rId11"/>
    <sheet state="visible" name="ACS-169_CC_tcarray" sheetId="10" r:id="rId12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E3">
      <text>
        <t xml:space="preserve">have to click on the null in the place of east/northward seawater velocity - need to only have one checked for the stacked time series
	-Dan Mergens</t>
      </text>
    </comment>
    <comment authorId="0" ref="B5">
      <text>
        <t xml:space="preserve">is this camera broken?
	-Dan Mergens</t>
      </text>
    </comment>
    <comment authorId="0" ref="C5">
      <text>
        <t xml:space="preserve">duplicate second deployment
	-Dan Mergens</t>
      </text>
    </comment>
    <comment authorId="0" ref="C7">
      <text>
        <t xml:space="preserve">duplicate deployment 1
	-Dan Mergens
this is because asset management in the UI is dumb - the info currently in metadata should be moved to the deployment
	-Dan Mergens</t>
      </text>
    </comment>
    <comment authorId="0" ref="D7">
      <text>
        <t xml:space="preserve">duplicate deployment 1 cal
	-Dan Mergens</t>
      </text>
    </comment>
    <comment authorId="0" ref="B8">
      <text>
        <t xml:space="preserve">without data, we won't see names
	-Dan Mergens</t>
      </text>
    </comment>
    <comment authorId="0" ref="B13">
      <text>
        <t xml:space="preserve">without data, names will not show
	-Dan Mergens</t>
      </text>
    </comment>
    <comment authorId="0" ref="C13">
      <text>
        <t xml:space="preserve">missing deployment and cal events for deployment 2 - metadata is there
	-Dan Mergens</t>
      </text>
    </comment>
  </commentList>
</comments>
</file>

<file path=xl/sharedStrings.xml><?xml version="1.0" encoding="utf-8"?>
<sst xmlns="http://schemas.openxmlformats.org/spreadsheetml/2006/main" count="1448" uniqueCount="303">
  <si>
    <t>Mooring OOIBARCODE</t>
  </si>
  <si>
    <t>Ref Des</t>
  </si>
  <si>
    <t>OOIBARCODE</t>
  </si>
  <si>
    <t>Serial Number</t>
  </si>
  <si>
    <t>Deployment Number</t>
  </si>
  <si>
    <t>Anchor Launch Date</t>
  </si>
  <si>
    <t>Anchor Launch Time</t>
  </si>
  <si>
    <t>Mooring Serial Number</t>
  </si>
  <si>
    <t>Recover Date</t>
  </si>
  <si>
    <t>Latitude</t>
  </si>
  <si>
    <t>Sensor OOIBARCODE</t>
  </si>
  <si>
    <t>Longitude</t>
  </si>
  <si>
    <t>Water Depth</t>
  </si>
  <si>
    <t>Sensor Serial Number</t>
  </si>
  <si>
    <t>Cruise Number</t>
  </si>
  <si>
    <t>Calibration Cofficient Name</t>
  </si>
  <si>
    <t>Notes</t>
  </si>
  <si>
    <t>Calibration Cofficient Value</t>
  </si>
  <si>
    <t>Int_Asset</t>
  </si>
  <si>
    <t>ATAPL-69839-001-0101</t>
  </si>
  <si>
    <t>RS01SBPS-PC01A</t>
  </si>
  <si>
    <t>SN0101</t>
  </si>
  <si>
    <t>DESCRIPTION</t>
  </si>
  <si>
    <t>Type</t>
  </si>
  <si>
    <t>serial_number</t>
  </si>
  <si>
    <t>Date</t>
  </si>
  <si>
    <t>comments</t>
  </si>
  <si>
    <t>RS01SBPS-PC01A-4A-CTDPFA103</t>
  </si>
  <si>
    <t>CC_lat</t>
  </si>
  <si>
    <t>CC_lon</t>
  </si>
  <si>
    <t>CC_a0</t>
  </si>
  <si>
    <t>CC_a1</t>
  </si>
  <si>
    <t>CC_a2</t>
  </si>
  <si>
    <t>CC_a3</t>
  </si>
  <si>
    <t>44° 31.7382'N</t>
  </si>
  <si>
    <t>125° 23.3622'W</t>
  </si>
  <si>
    <t>TN-313</t>
  </si>
  <si>
    <t>CC_cpcor</t>
  </si>
  <si>
    <t>ATAPL-58322-00005</t>
  </si>
  <si>
    <t>RS01SBPS-PC01A-4C-FLORDD103</t>
  </si>
  <si>
    <t>ATAPL-58337-00005</t>
  </si>
  <si>
    <t>RS01SBPS-PC01A-4B-PHSENA102</t>
  </si>
  <si>
    <t>SAMI2-P0113</t>
  </si>
  <si>
    <t>ATAPL-58320-00005</t>
  </si>
  <si>
    <t>RS01SBPS-PC01A-4A-DOSTAD103</t>
  </si>
  <si>
    <t>CC_ctcor</t>
  </si>
  <si>
    <t>ATAPL-66662-00001</t>
  </si>
  <si>
    <t>16P65795-6914</t>
  </si>
  <si>
    <t>ATAPL-58324-00005</t>
  </si>
  <si>
    <t>RS01SBPS-PC01A-08-HYDBBA103</t>
  </si>
  <si>
    <t>ATAPL-58317-00003</t>
  </si>
  <si>
    <t>RS01SBPS-PC01A-07-CAMDSC102</t>
  </si>
  <si>
    <t>0103</t>
  </si>
  <si>
    <t>ATAPL-58345-00003</t>
  </si>
  <si>
    <t>RS01SBPS-PC01A-06-VADCPA101</t>
  </si>
  <si>
    <t>ATAPL-58315-00003</t>
  </si>
  <si>
    <t>RS01SBPS-PC01A-05-ADCPTD102</t>
  </si>
  <si>
    <t>ATAPL-69839-001-0104</t>
  </si>
  <si>
    <t>SN0104</t>
  </si>
  <si>
    <t>44° 31.7380' N</t>
  </si>
  <si>
    <t>125° 23.3799' W</t>
  </si>
  <si>
    <t>TN-326</t>
  </si>
  <si>
    <t>CC_g</t>
  </si>
  <si>
    <t>ATAPL-58322-00011</t>
  </si>
  <si>
    <t>ATAPL-58337-00010</t>
  </si>
  <si>
    <t>P0162</t>
  </si>
  <si>
    <t>ATAPL-58320-00011</t>
  </si>
  <si>
    <t>ATAPL-66662-00009</t>
  </si>
  <si>
    <t>16-50118</t>
  </si>
  <si>
    <t>CC_h</t>
  </si>
  <si>
    <t>ATAPL-58324-00008</t>
  </si>
  <si>
    <t>ATAPL-58317-00001</t>
  </si>
  <si>
    <t>ATAPL-58345-00004</t>
  </si>
  <si>
    <t>ATAPL-58315-00004</t>
  </si>
  <si>
    <t>CC_i</t>
  </si>
  <si>
    <t>TN-916</t>
  </si>
  <si>
    <t>44° 31.7380'N</t>
  </si>
  <si>
    <t>125° 23.3799'W</t>
  </si>
  <si>
    <t>CC_j</t>
  </si>
  <si>
    <t>ATAPL-58337-00014</t>
  </si>
  <si>
    <t>P0164</t>
  </si>
  <si>
    <t>CC_pa0</t>
  </si>
  <si>
    <t>ATAPL-58317-00009</t>
  </si>
  <si>
    <t>CC_pa1</t>
  </si>
  <si>
    <t>ATAPL-68870-001-0140</t>
  </si>
  <si>
    <t>RS01SBPS-SF01A</t>
  </si>
  <si>
    <t>SN0140</t>
  </si>
  <si>
    <t>Deployed without winch - SC01A is fixed to the platform.</t>
  </si>
  <si>
    <t>CC_pa2</t>
  </si>
  <si>
    <t>ATAPL-58336-00003</t>
  </si>
  <si>
    <t>RS01SBPS-SF01A-4F-PCO2WA101</t>
  </si>
  <si>
    <t>C0076</t>
  </si>
  <si>
    <t>ATAPL-70114-00003</t>
  </si>
  <si>
    <t>RS01SBPS-SF01A-4B-VELPTD102</t>
  </si>
  <si>
    <t>AQS 6389/AQD 11641</t>
  </si>
  <si>
    <t>ATAPL-68020-00003</t>
  </si>
  <si>
    <t>RS01SBPS-SF01A-4A-NUTNRA101</t>
  </si>
  <si>
    <t>ATAPL-58341-00003</t>
  </si>
  <si>
    <t>RS01SBPS-SF01A-3D-SPKIRA101</t>
  </si>
  <si>
    <t>ATAPL-66645-00003</t>
  </si>
  <si>
    <t>RS01SBPS-SF01A-3C-PARADA101</t>
  </si>
  <si>
    <t>CC_ptempa0</t>
  </si>
  <si>
    <t>ATAPL-58332-00001</t>
  </si>
  <si>
    <t>RS01SBPS-SF01A-3B-OPTAAD101</t>
  </si>
  <si>
    <t>ACS-134</t>
  </si>
  <si>
    <t>3/4/15 - Instrument port current reporting about 825 mA, which implies that the pump may not be running
3/20/15 - Current restored to full after power cycle</t>
  </si>
  <si>
    <t>ATAPL-58322-00003</t>
  </si>
  <si>
    <t>RS01SBPS-SF01A-3A-FLORTD101</t>
  </si>
  <si>
    <t>ATAPL-58337-00003</t>
  </si>
  <si>
    <t>RS01SBPS-SF01A-2D-PHSENA101</t>
  </si>
  <si>
    <t>P0111</t>
  </si>
  <si>
    <t>ATAPL-58694-00001</t>
  </si>
  <si>
    <t>RS01SBPS-SF01A-2A-DOFSTA102</t>
  </si>
  <si>
    <t>43-2463</t>
  </si>
  <si>
    <t>ATAPL-66662-00002</t>
  </si>
  <si>
    <t>RS01SBPS-SF01A-2A-CTDPFA102</t>
  </si>
  <si>
    <t>16P71179-7205</t>
  </si>
  <si>
    <t>ATAPL-68870-001-0143</t>
  </si>
  <si>
    <t>SN0143</t>
  </si>
  <si>
    <t>44° 31.738' N</t>
  </si>
  <si>
    <t>125° 23.387' W</t>
  </si>
  <si>
    <t>CC_ptempa1</t>
  </si>
  <si>
    <t>ATAPL-58336-00004</t>
  </si>
  <si>
    <t>C0091</t>
  </si>
  <si>
    <t>10/28/15-11/5/2015 Offline for network troubleshooting</t>
  </si>
  <si>
    <t>ATAPL-70114-00006</t>
  </si>
  <si>
    <t>AQS-7205
AQD-12227</t>
  </si>
  <si>
    <t>ATAPL-68020-00006</t>
  </si>
  <si>
    <t>GFD
10/28/15-11/5/2015 Offline for network troubleshooting</t>
  </si>
  <si>
    <t>ATAPL-58341-00006</t>
  </si>
  <si>
    <t>CC_ptempa2</t>
  </si>
  <si>
    <t>ATAPL-66645-00006</t>
  </si>
  <si>
    <t>ATAPL-58332-00005</t>
  </si>
  <si>
    <t>9/9/15 - Current &lt;800 mA - pump may have stopped, increased after power cycle.
10/22/15 - Current drop to &lt;500 mA - lamp may be out.
10/28/15-11/5/2015 Offline for network troubleshooting
12/2/2015 - no output since 12/1/2015</t>
  </si>
  <si>
    <t>ATAPL-58322-00009</t>
  </si>
  <si>
    <t>ATAPL-58337-00006</t>
  </si>
  <si>
    <t>P0133</t>
  </si>
  <si>
    <t>10/28/15-11/5/2015 Offline for network troubleshooting
12/2/2015 - GFD High fluctuating, max ~99 uA
1/6/2016 - step increase in GFD high on 12/22-12/23</t>
  </si>
  <si>
    <t>ATAPL-58694-00005</t>
  </si>
  <si>
    <t>43-3163</t>
  </si>
  <si>
    <t>ATAPL-66662-00008</t>
  </si>
  <si>
    <t>16-50115</t>
  </si>
  <si>
    <t>TN-917</t>
  </si>
  <si>
    <t>CC_ptca0</t>
  </si>
  <si>
    <t>ATAPL-58336-00010</t>
  </si>
  <si>
    <t>C0124</t>
  </si>
  <si>
    <t>CC_ptca1</t>
  </si>
  <si>
    <t>ATOSU-58332-00009</t>
  </si>
  <si>
    <t>ATAPL-58337-00013</t>
  </si>
  <si>
    <t>P0163</t>
  </si>
  <si>
    <t>CC_ptca2</t>
  </si>
  <si>
    <t>CC_ptcb0</t>
  </si>
  <si>
    <t>CC_ptcb1</t>
  </si>
  <si>
    <t>CC_ptcb2</t>
  </si>
  <si>
    <t>Science Map (name)</t>
  </si>
  <si>
    <t>Deployment</t>
  </si>
  <si>
    <t>Calibration</t>
  </si>
  <si>
    <t>Plot</t>
  </si>
  <si>
    <t>production load</t>
  </si>
  <si>
    <t>2/2</t>
  </si>
  <si>
    <t>-</t>
  </si>
  <si>
    <t>yes</t>
  </si>
  <si>
    <t>no</t>
  </si>
  <si>
    <t>CTD Profiler</t>
  </si>
  <si>
    <t xml:space="preserve">   </t>
  </si>
  <si>
    <t>Seawater pH</t>
  </si>
  <si>
    <t>3-Wavelength Fluorometer</t>
  </si>
  <si>
    <t>Absorption Spectrophotometer</t>
  </si>
  <si>
    <t>Photosynthetically Available Radiation</t>
  </si>
  <si>
    <t>Spectral Irradiance</t>
  </si>
  <si>
    <t>Nitrate</t>
  </si>
  <si>
    <t>Single Point Velocity Meter</t>
  </si>
  <si>
    <t>pCO2 Water</t>
  </si>
  <si>
    <t>imported from 6914.cal using ctd_cal_parser.py</t>
  </si>
  <si>
    <t>CC_ea434</t>
  </si>
  <si>
    <t>CC_eb434</t>
  </si>
  <si>
    <t>CC_ea578</t>
  </si>
  <si>
    <t>CC_eb578</t>
  </si>
  <si>
    <t>CC_ind_slp</t>
  </si>
  <si>
    <t>CC_ind_off</t>
  </si>
  <si>
    <t>CC_psal</t>
  </si>
  <si>
    <t>On cal sheet but same as last year</t>
  </si>
  <si>
    <t>Don't know where these come from</t>
  </si>
  <si>
    <t>read from 20160422092350586.pdf - April 6, 2016</t>
  </si>
  <si>
    <t>copied from last deployment</t>
  </si>
  <si>
    <t>CC_depolarization_ratio</t>
  </si>
  <si>
    <t>CC_scattering_angle</t>
  </si>
  <si>
    <t>CC_measurement_wavelength</t>
  </si>
  <si>
    <t>CC_angular_resolution</t>
  </si>
  <si>
    <t>CC_dark_counts_volume_scatter</t>
  </si>
  <si>
    <t>counts</t>
  </si>
  <si>
    <t>CC_scale_factor_volume_scatter</t>
  </si>
  <si>
    <t>(m^-1·sr^-1)/counts</t>
  </si>
  <si>
    <t>CC_dark_counts_chlorophyll_a</t>
  </si>
  <si>
    <t>CC_scale_factor_chlorophyll_a</t>
  </si>
  <si>
    <t>µg/l/count</t>
  </si>
  <si>
    <t>CC_dark_counts_cdom</t>
  </si>
  <si>
    <t>CC_scale_factor_cdom</t>
  </si>
  <si>
    <t>ppb/count</t>
  </si>
  <si>
    <t>from FLOR-D - BBFL2W-1132 - 58322-5 - RMA 028870 - JAN 2016.pdf</t>
  </si>
  <si>
    <t>CC_scale_factor1</t>
  </si>
  <si>
    <t>CC_scale_factor2</t>
  </si>
  <si>
    <t>CC_scale_factor3</t>
  </si>
  <si>
    <t>CC_scale_factor4</t>
  </si>
  <si>
    <t>No calibration coefficient.</t>
  </si>
  <si>
    <t>CC_gain</t>
  </si>
  <si>
    <t>CC_longitude</t>
  </si>
  <si>
    <t>CC_latitude</t>
  </si>
  <si>
    <t>CC_residual_temperature_correction_factor_e</t>
  </si>
  <si>
    <t>CC_residual_temperature_correction_factor_c</t>
  </si>
  <si>
    <t>CC_frequency_offset</t>
  </si>
  <si>
    <t>CC_oxygen_signal_slope</t>
  </si>
  <si>
    <t>CC_residual_temperature_correction_factor_a</t>
  </si>
  <si>
    <t>CC_residual_temperature_correction_factor_b</t>
  </si>
  <si>
    <t>E</t>
  </si>
  <si>
    <t>C</t>
  </si>
  <si>
    <t>Voffset?</t>
  </si>
  <si>
    <t>Soc?</t>
  </si>
  <si>
    <t>A</t>
  </si>
  <si>
    <t>B</t>
  </si>
  <si>
    <t>copied from previous deployment</t>
  </si>
  <si>
    <t>from 2463.cal - imported using sbe43_cal_parser.py</t>
  </si>
  <si>
    <t>from SAMI-pH OOI Validation Certificate P0133.pdf</t>
  </si>
  <si>
    <t>from 20160422092359736.pdf</t>
  </si>
  <si>
    <t>counts - from FLOR-D - BBFL2W-1130 - 58322-3 - RMA 028870 - JAN 2016.pdf</t>
  </si>
  <si>
    <t>CC_cwlngth</t>
  </si>
  <si>
    <t>[400.50000000, 404.40000000, 407.60000000, 411.20000000, 414.80000000, 418.70000000, 423.10000000, 427.40000000, 431.50000000, 435.60000000, 439.40000000, 443.90000000, 448.10000000, 453.00000000, 457.50000000, 461.30000000, 465.70000000, 470.10000000, 474.80000000, 479.70000000, 484.30000000, 488.80000000, 493.00000000, 497.20000000, 501.90000000, 506.40000000, 511.10000000, 515.60000000, 520.30000000, 524.80000000, 529.10000000, 533.40000000, 537.50000000, 541.50000000, 545.90000000, 550.20000000, 554.30000000, 558.60000000, 562.70000000, 566.80000000, 570.50000000, 574.00000000, 578.50000000, 582.00000000, 585.60000000, 590.10000000, 594.00000000, 598.90000000, 603.30000000, 607.80000000, 612.30000000, 616.40000000, 620.90000000, 625.20000000, 629.40000000, 633.50000000, 637.30000000, 642.00000000, 646.60000000, 651.40000000, 655.50000000, 660.30000000, 664.70000000, 668.70000000, 673.20000000, 677.60000000, 681.90000000, 686.10000000, 690.30000000, 694.20000000, 698.40000000, 702.30000000, 706.20000000, 710.20000000, 713.60000000, 718.00000000, 721.30000000, 725.70000000, 729.40000000, 732.90000000, 736.70000000, 739.90000000, 743.50000000, 747.20000000]</t>
  </si>
  <si>
    <t>CC_ccwo</t>
  </si>
  <si>
    <t>[  0.24714100,   0.32037800,   0.37738100,   0.42795000,   0.47019400,   0.50667000,   0.53560700,   0.56593300,   0.59678700,   0.62279500,   0.64810600,   0.67353900,   0.69766200,   0.72130500,   0.73511400,   0.75309600,   0.77052200,   0.78675500,   0.80366200,   0.81863200,   0.83284700,   0.84803200,   0.86066900,   0.87201200,   0.88502700,   0.89322300,   0.90146300,   0.90965100,   0.91542700,   0.92238500,   0.93002400,   0.93597600,   0.94059500,   0.94686200,   0.95320500,   0.95960600,   0.96624900,   0.97273800,   0.97734900,   0.98122200,   0.98400900,   0.98400600,   0.98109300,   0.97330900,   0.96119200,   0.94486800,   0.92269400,   0.89765800,   0.87760100,   0.86712600,   0.86472200,   0.86509500,   0.86585900,   0.86706900,   0.86829100,   0.86826300,   0.86743200,   0.86497800,   0.85923300,   0.84942900,   0.83674600,   0.82455900,   0.81676200,   0.81228200,   0.80891700,   0.80243400,   0.79064400,   0.77297800,   0.74462800,   0.70749500,   0.65645400,   0.59001500,   0.50723200,   0.39895500,   0.26383200,   0.09959600,  -0.09958100,  -0.33124100,  -0.58477100,  -0.83966500,  -1.05889000,  -1.22271100,  -1.32700800,  -1.38205000]</t>
  </si>
  <si>
    <t>CC_tcal</t>
  </si>
  <si>
    <t>CC_tbins</t>
  </si>
  <si>
    <t>[  1.75766900,   2.39486800,   3.45275500,   4.46760000,   5.47576100,   6.46765400,   7.48630800,   8.48333300,   9.48808500,  10.51372500,  11.47757100,  12.47101700,  13.49754700,  14.49847800,  15.47487800,  16.49736800,  17.49409100,  18.49473700,  19.53117600,  20.48533300,  21.47900000,  22.47142900,  23.54727300,  24.46166700,  25.47145800,  26.48095200,  27.51463400,  28.49051300,  29.49361100,  30.50075500,  31.49704500,  32.50173900,  33.51913000,  34.51160000,  35.51911100,  36.46585400,  37.34853300]</t>
  </si>
  <si>
    <t>CC_awlngth</t>
  </si>
  <si>
    <t>[399.30000000, 403.00000000, 406.60000000, 410.10000000, 413.70000000, 417.60000000, 422.10000000, 426.50000000, 430.60000000, 434.30000000, 438.40000000, 442.80000000, 447.20000000, 451.80000000, 456.20000000, 460.60000000, 464.80000000, 469.20000000, 474.10000000, 479.00000000, 483.80000000, 488.10000000, 492.30000000, 496.70000000, 501.60000000, 506.30000000, 510.60000000, 515.20000000, 519.90000000, 524.40000000, 528.50000000, 533.00000000, 537.20000000, 541.50000000, 545.60000000, 549.80000000, 554.10000000, 558.20000000, 562.70000000, 566.60000000, 570.50000000, 574.40000000, 578.10000000, 582.00000000, 585.90000000, 590.10000000, 594.40000000, 598.70000000, 603.10000000, 607.70000000, 612.00000000, 616.40000000, 620.70000000, 625.00000000, 629.40000000, 633.70000000, 638.00000000, 642.10000000, 646.60000000, 651.20000000, 655.50000000, 660.30000000, 664.70000000, 669.10000000, 673.60000000, 677.60000000, 681.90000000, 686.30000000, 690.20000000, 694.40000000, 698.30000000, 702.30000000, 706.20000000, 710.20000000, 714.00000000, 717.90000000, 721.90000000, 725.70000000, 729.90000000, 733.20000000, 736.90000000, 740.50000000, 743.50000000, 747.60000000]</t>
  </si>
  <si>
    <t>CC_acwo</t>
  </si>
  <si>
    <t>[ -0.84614000,  -0.57938100,  -0.37520000,  -0.22475600,  -0.11076300,  -0.02253100,   0.04725400,   0.11177600,   0.16967300,   0.22217100,   0.27362800,   0.32152700,   0.36630400,   0.40953500,   0.45156800,   0.49241000,   0.53196900,   0.57049500,   0.60686100,   0.64152600,   0.67634800,   0.70858200,   0.73940100,   0.76906600,   0.79672600,   0.82214300,   0.84692200,   0.87190300,   0.89798000,   0.92347200,   0.94951600,   0.97362400,   0.99706400,   1.01886600,   1.03932200,   1.05924300,   1.07850400,   1.09727400,   1.11482900,   1.13067200,   1.13796400,   1.14897500,   1.15722400,   1.16135400,   1.16135000,   1.15552600,   1.14480900,   1.13247100,   1.12548800,   1.12769100,   1.13708500,   1.14950700,   1.16237500,   1.17490700,   1.18703200,   1.19855400,   1.20917800,   1.21819600,   1.22394200,   1.22589300,   1.22466100,   1.22422500,   1.22694500,   1.23269700,   1.23779500,   1.23976100,   1.23621200,   1.22573400,   1.20579100,   1.17477000,   1.13053700,   1.07034200,   0.98964300,   0.88428100,   0.75108600,   0.58579100,   0.38551900,   0.15304200,  -0.09791100,  -0.34027600,  -0.54385800,  -0.68769000,  -0.77313600,  -0.81770100]</t>
  </si>
  <si>
    <t>CC_tcarray</t>
  </si>
  <si>
    <t>SheetRef:ACS-134_CC_tcarray</t>
  </si>
  <si>
    <t>CC_taarray</t>
  </si>
  <si>
    <t>SheetRef:ACS-134_CC_taarray</t>
  </si>
  <si>
    <t>[400.10000000, 403.70000000, 406.90000000, 410.00000000, 413.50000000, 417.10000000, 421.00000000, 424.60000000, 429.00000000, 432.50000000, 436.30000000, 440.30000000, 444.40000000, 449.20000000, 453.80000000, 457.80000000, 461.90000000, 466.20000000, 471.00000000, 475.50000000, 480.40000000, 485.00000000, 488.80000000, 493.40000000, 497.40000000, 501.70000000, 506.80000000, 510.90000000, 515.80000000, 520.30000000, 525.10000000, 529.40000000, 533.50000000, 537.70000000, 542.00000000, 545.90000000, 550.40000000, 554.80000000, 558.90000000, 563.70000000, 567.30000000, 571.20000000, 575.30000000, 578.10000000, 582.00000000, 585.80000000, 590.00000000, 594.50000000, 598.60000000, 602.60000000, 607.50000000, 611.80000000, 616.20000000, 620.40000000, 624.70000000, 628.70000000, 632.70000000, 636.50000000, 640.80000000, 645.10000000, 649.30000000, 653.90000000, 658.00000000, 662.30000000, 666.40000000, 670.80000000, 674.70000000, 679.00000000, 682.90000000, 686.60000000, 690.50000000, 694.20000000, 697.90000000, 701.80000000, 705.40000000, 709.40000000, 712.90000000, 716.50000000, 719.80000000, 723.30000000, 727.30000000, 730.20000000]</t>
  </si>
  <si>
    <t>[ -2.64718500,  -2.43678800,  -2.23715800,  -2.04901100,  -1.85887800,  -1.68001400,  -1.51012700,  -1.35984700,  -1.19967600,  -1.05390800,  -0.91546700,  -0.78051100,  -0.65794000,  -0.53660600,  -0.42157100,  -0.31345200,  -0.21467000,  -0.11533500,  -0.01745000,   0.07051500,   0.15814800,   0.24094300,   0.31210000,   0.38708400,   0.45793100,   0.52187200,   0.58740700,   0.64423900,   0.69807200,   0.75554000,   0.79606400,   0.85059700,   0.89902500,   0.93899800,   0.98028000,   1.01804600,   1.05482300,   1.08870300,   1.12291300,   1.15790100,   1.18379300,   1.20681900,   1.22748100,   1.23801700,   1.25110100,   1.25818900,   1.25879500,   1.25967400,   1.25498600,   1.25269900,   1.25976400,   1.27302500,   1.28662900,   1.30263300,   1.31765900,   1.33015100,   1.34256400,   1.35283000,   1.36315900,   1.36802000,   1.37204100,   1.37144100,   1.37032800,   1.37103500,   1.37383300,   1.37948900,   1.38167100,   1.38230000,   1.37523600,   1.36187900,   1.33979700,   1.30883200,   1.26699400,   1.20940500,   1.13602300,   1.04319000,   0.92789000,   0.79392700,   0.62342800,   0.43142200,   0.22349200,   0.01698800]</t>
  </si>
  <si>
    <t>[  1.48864800,   2.41783000,   3.45590200,   4.47882400,   5.48512200,   6.45023800,   7.49000000,   8.49178600,   9.48333300,  10.48047600,  11.52904800,  12.48428600,  13.49120000,  14.49590900,  15.48350000,  16.48421100,  17.50176500,  18.49375000,  19.49062500,  20.49500000,  21.48500000,  22.49800000,  23.51411800,  24.52150000,  25.48656200,  26.49600000,  27.51586200,  28.49206900,  29.51392900,  30.49178600,  31.49814800,  32.49440000,  33.48083300,  34.48125000,  35.01000000]</t>
  </si>
  <si>
    <t>[400.90000000, 404.30000000, 407.80000000, 411.20000000, 414.60000000, 418.30000000, 422.60000000, 426.70000000, 430.90000000, 434.70000000, 438.40000000, 442.60000000, 447.40000000, 451.60000000, 456.20000000, 460.40000000, 464.80000000, 469.40000000, 474.30000000, 478.90000000, 483.80000000, 488.50000000, 492.10000000, 496.70000000, 501.40000000, 506.10000000, 510.60000000, 515.90000000, 520.30000000, 525.10000000, 529.60000000, 534.10000000, 537.80000000, 542.10000000, 546.90000000, 551.20000000, 555.70000000, 560.30000000, 564.40000000, 568.80000000, 572.70000000, 576.80000000, 580.50000000, 585.80000000, 589.80000000, 594.00000000, 598.70000000, 603.00000000, 607.70000000, 612.70000000, 616.70000000, 620.70000000, 625.20000000, 629.50000000, 633.70000000, 637.80000000, 641.70000000, 646.10000000, 650.70000000, 655.20000000, 659.30000000, 663.90000000, 668.00000000, 672.30000000, 676.50000000, 680.70000000, 684.80000000, 688.90000000, 692.90000000, 696.60000000, 700.00000000, 704.10000000, 707.90000000, 711.50000000, 715.30000000, 718.90000000, 722.70000000, 726.40000000, 729.90000000, 733.10000000, 736.70000000, 739.70000000]</t>
  </si>
  <si>
    <t>[ -2.04611200,  -1.82609900,  -1.64179700,  -1.49275500,  -1.36723900,  -1.25579400,  -1.14975400,  -1.04704900,  -0.94876200,  -0.85299000,  -0.76037200,  -0.66823700,  -0.57616800,  -0.48471300,  -0.39293900,  -0.30412900,  -0.21538900,  -0.13037200,  -0.04790800,   0.03323200,   0.11030100,   0.18529300,   0.25823000,   0.32915500,   0.39698600,   0.46182800,   0.52421500,   0.58544800,   0.64500800,   0.70495400,   0.76340300,   0.81862300,   0.86999800,   0.92030200,   0.96783400,   1.01259200,   1.05641600,   1.09800700,   1.13729100,   1.17346300,   1.20602900,   1.23397800,   1.25739000,   1.28294800,   1.29453800,   1.30099500,   1.30698900,   1.31821300,   1.33675200,   1.35970700,   1.38385700,   1.40809900,   1.43093700,   1.45308600,   1.47392700,   1.49309500,   1.50987000,   1.52360900,   1.53384100,   1.54132600,   1.54917300,   1.55891500,   1.57004900,   1.58024300,   1.58695400,   1.58843200,   1.58237600,   1.56756300,   1.54160200,   1.50443600,   1.45366300,   1.38451400,   1.29639600,   1.18625300,   1.05182000,   0.89268600,   0.70614200,   0.49514900,   0.28151100,   0.08103200,  -0.08972500,  -0.21963000]</t>
  </si>
  <si>
    <t>SheetRef:ACS-244_CC_tcarray</t>
  </si>
  <si>
    <t>SheetRef:ACS-244_CC_taarray</t>
  </si>
  <si>
    <t>[400.0, 403.5, 407.1, 410.5, 413.7, 417.4, 421.5, 425.6, 429.9, 434.0, 437.7, 441.6, 446.2, 450.8, 455.3, 459.6, 463.8, 468.4, 473.1, 478.0, 482.7, 487.4, 491.6, 496.3, 501.0, 505.5, 510.6, 515.4, 520.4, 525.3, 529.8, 534.2, 538.9, 543.3, 548.0, 552.9, 557.4, 562.3, 566.8, 571.2, 575.6, 579.7, 583.7, 589.0, 593.4, 598.2, 602.6, 607.5, 612.5, 617.2, 621.7, 626.4, 631.0, 635.4, 639.8, 644.5, 649.3, 653.9, 658.6, 663.2, 667.8, 672.6, 677.0, 681.6, 685.6, 690.0, 694.2, 698.6, 702.8, 707.1, 711.2, 715.3, 719.7, 723.8, 728.0, 732.3, 735.9]</t>
  </si>
  <si>
    <t>[0.489186, 0.561026, 0.627904, 0.685943, 0.736568, 0.782816, 0.825591, 0.862904, 0.896503, 0.930816, 0.963847, 0.993168, 1.020397, 1.051125, 1.073168, 1.096886, 1.114447, 1.13603, 1.161027, 1.178301, 1.198274, 1.217593, 1.235227, 1.251882, 1.267922, 1.281169, 1.295208, 1.30645, 1.317703, 1.330232, 1.340415, 1.349604, 1.360201, 1.369323, 1.379485, 1.390883, 1.399709, 1.409597, 1.417366, 1.422081, 1.422956, 1.423362, 1.417683, 1.383462, 1.36436, 1.340909, 1.322195, 1.312215, 1.313051, 1.315831, 1.320078, 1.324312, 1.327439, 1.330147, 1.331116, 1.330858, 1.327768, 1.317819, 1.308158, 1.300415, 1.297869, 1.29948, 1.298137, 1.291444, 1.277306, 1.253708, 1.217887, 1.171777, 1.104046, 1.01889, 0.902678, 0.757288, 0.577972, 0.355059, 0.092613, -0.19008, -0.443153]</t>
  </si>
  <si>
    <t>[0.769979, 1.357137, 2.452111, 3.477826, 4.465, 5.466316, 6.494839, 7.4888, 8.487727, 9.503684, 10.492353, 11.471875, 12.493125, 13.512941, 14.528333, 15.505652, 16.491739, 17.480476, 18.4735, 19.5095, 20.502857, 21.494583, 22.528667, 23.48825, 24.489355, 25.483571, 26.4888, 27.487391, 28.496522, 29.514286, 30.493913, 31.487619, 32.4875, 33.459048, 34.477143, 35.0]</t>
  </si>
  <si>
    <t>[401.2, 404.8, 407.8, 411.0, 414.6, 418.3, 422.6, 426.9, 430.9, 434.7, 438.7, 443.0, 447.6, 452.2, 456.6, 460.8, 465.2, 469.6, 474.3, 479.4, 484.3, 488.5, 493.0, 497.5, 502.1, 506.8, 511.8, 516.6, 521.6, 526.5, 531.0, 535.4, 539.9, 544.5, 549.3, 554.1, 558.7, 563.5, 567.9, 572.2, 576.4, 580.7, 584.7, 588.8, 593.4, 598.1, 602.8, 607.7, 612.4, 617.0, 621.7, 626.4, 631.0, 635.4, 639.8, 644.6, 649.3, 653.9, 658.6, 663.4, 668.0, 672.7, 677.0, 681.6, 685.8, 690.3, 694.5, 698.6, 702.9, 707.3, 711.3, 715.5, 719.7, 724.0, 727.8, 732.3, 736.2]</t>
  </si>
  <si>
    <t>[0.544483, 0.663286, 0.728863, 0.763303, 0.773924, 0.775107, 0.768283, 0.760404, 0.754227, 0.747488, 0.74574, 0.740793, 0.740563, 0.742819, 0.748166, 0.754234, 0.760751, 0.768431, 0.777103, 0.787679, 0.798816, 0.809945, 0.820299, 0.831592, 0.84213, 0.851296, 0.861228, 0.873078, 0.886421, 0.900794, 0.914866, 0.928782, 0.942212, 0.954964, 0.967551, 0.979784, 0.992068, 1.003964, 1.01491, 1.023805, 1.030088, 1.032189, 1.030612, 1.020422, 1.005788, 0.988986, 0.978216, 0.977389, 0.983358, 0.992177, 1.001102, 1.009819, 1.018433, 1.026354, 1.032995, 1.037113, 1.037462, 1.033945, 1.029455, 1.028264, 1.030566, 1.033466, 1.03407, 1.030092, 1.0191, 0.999222, 0.967971, 0.922676, 0.861041, 0.777532, 0.667772, 0.528395, 0.352353, 0.13677, -0.116374, -0.38932, -0.636884]</t>
  </si>
  <si>
    <t>SheetRef:ACS-169_CC_tcarray</t>
  </si>
  <si>
    <t>SheetRef:ACS-169_CC_taarray</t>
  </si>
  <si>
    <t>CC_Im</t>
  </si>
  <si>
    <t>from Par0464_DigitalPar_InWater_Cal02.pdf</t>
  </si>
  <si>
    <t>CC_offset</t>
  </si>
  <si>
    <t>[2147243680.8, 2147330990.1, 2148234823.8, 2146998690.4, 2147259493.8, 2147134969.9, 2146705817.8]</t>
  </si>
  <si>
    <t>CC_scale</t>
  </si>
  <si>
    <t>[2.08825177939e-007, 2.01633071049e-007, 1.95354333958e-007, 2.09185310097e-007, 2.00341061917e-007, 2.14978916942e-007, 2.07953213779e-007]</t>
  </si>
  <si>
    <t>CC_immersion_factor</t>
  </si>
  <si>
    <t>[1.368, 1.410, 1.365, 1.354, 1.372, 1.322, 1.347]</t>
  </si>
  <si>
    <t>[2147973009.4,2147199093.5,2147967110.0,2147984239.2,2147616103.8,2147654912.1,2147421596.7]</t>
  </si>
  <si>
    <t>[2.05801691715e-007,2.0348165368e-007,2.09496243249e-007,2.08176823703e-007,2.0493843894e-007,2.00191479814e-007,2.08601451691e-007]</t>
  </si>
  <si>
    <t>[1.368,1.410,1.365,1.354,1.372,1.322,1.347]</t>
  </si>
  <si>
    <t>Are there tools to make these?</t>
  </si>
  <si>
    <t>[2147258548.4, 2147352492.3, 2148254986.2, 2147014249.9, 2147270013.2, 2147133603.9, 2146723811.3]</t>
  </si>
  <si>
    <t>from DI7245B.cal</t>
  </si>
  <si>
    <t>[2.11401188658e-07, 2.11122210965e-07, 1.99496592202e-07, 2.10634403692e-07, 1.96352063908e-07, 2.11740547354e-07, 2.09089115941e-07]</t>
  </si>
  <si>
    <t>[1.368, 1.41, 1.365, 1.354, 1.372, 1.322, 1.347]</t>
  </si>
  <si>
    <t>CC_cal_temp</t>
  </si>
  <si>
    <t>CC_wl</t>
  </si>
  <si>
    <t>[189.86, 190.65, 191.44, 192.23, 193.02, 193.81, 194.6, 195.39, 196.18, 196.97, 197.77, 198.56, 199.35, 200.14, 200.94, 201.73, 202.52, 203.31, 204.11, 204.9, 205.7, 206.49, 207.29, 208.08, 208.88, 209.67, 210.47, 211.26, 212.06, 212.86, 213.65, 214.45, 215.25, 216.05, 216.84, 217.64, 218.44, 219.24, 220.04, 220.84, 221.64, 222.43, 223.23, 224.03, 224.83, 225.63, 226.43, 227.24, 228.04, 228.84, 229.64, 230.44, 231.24, 232.04, 232.84, 233.65, 234.45, 235.25, 236.05, 236.86, 237.66, 238.46, 239.27, 240.07, 240.88, 241.68, 242.48, 243.29, 244.09, 244.9, 245.7, 246.51, 247.31, 248.12, 248.92, 249.73, 250.53, 251.34, 252.15, 252.95, 253.76, 254.57, 255.37, 256.18, 256.99, 257.79, 258.6, 259.41, 260.22, 261.02, 261.83, 262.64, 263.45, 264.26, 265.06, 265.87, 266.68, 267.49, 268.3, 269.11, 269.92, 270.73, 271.53, 272.34, 273.15, 273.96, 274.77, 275.58, 276.39, 277.2, 278.01, 278.82, 279.63, 280.44, 281.25, 282.06, 282.87, 283.68, 284.49, 285.31, 286.12, 286.93, 287.74, 288.55, 289.36, 290.17, 290.98, 291.79, 292.6, 293.42, 294.23, 295.04, 295.85, 296.66, 297.47, 298.29, 299.1, 299.91, 300.72, 301.53, 302.34, 303.16, 303.97, 304.78, 305.59, 306.4, 307.22, 308.03, 308.84, 309.65, 310.46, 311.28, 312.09, 312.9, 313.71, 314.53, 315.34, 316.15, 316.96, 317.77, 318.59, 319.4, 320.21, 321.02, 321.83, 322.65, 323.46, 324.27, 325.08, 325.9, 326.71, 327.52, 328.33, 329.14, 329.96, 330.77, 331.58, 332.39, 333.2, 334.01, 334.83, 335.64, 336.45, 337.26, 338.07, 338.88, 339.7, 340.51, 341.32, 342.13, 342.94, 343.75, 344.56, 345.37, 346.19, 347.0, 347.81, 348.62, 349.43, 350.24, 351.05, 351.86, 352.67, 353.48, 354.29, 355.1, 355.91, 356.72, 357.53, 358.34, 359.15, 359.96, 360.77, 361.58, 362.39, 363.2, 364.01, 364.82, 365.63, 366.43, 367.24, 368.05, 368.86, 369.67, 370.48, 371.28, 372.09, 372.9, 373.71, 374.52, 375.32, 376.13, 376.94, 377.74, 378.55, 379.36, 380.16, 380.97, 381.78, 382.58, 383.39, 384.2, 385.0, 385.81, 386.61, 387.42, 388.22, 389.03, 389.83, 390.64, 391.44, 392.25, 393.05, 393.85, 394.66, 395.46]</t>
  </si>
  <si>
    <t>CC_eno3</t>
  </si>
  <si>
    <t>[-0.00322912, 0.00468053, 0.0099632, 0.00359423, -0.00737579, -0.02446614, 0.00382188, -0.01099351, -0.00141413, 0.00386457, 0.01899147, 0.01751511, -0.00138048, 0.00634607, -0.00018902, 0.00023971, 0.01729103, 0.00734543, -0.00017738, -0.00723814, -0.01035867, 0.00225412, 0.0047223, 0.00724806, 0.00675232, 0.00719683, 0.0075716, 0.00716361, 0.0069677, 0.00664569, 0.00631421, 0.00596059, 0.00558953, 0.00518804, 0.00484797, 0.00448248, 0.00412762, 0.0037824, 0.00345492, 0.00314248, 0.00284003, 0.00255328, 0.00229397, 0.00204153, 0.00180356, 0.0015912, 0.00139029, 0.00121501, 0.00103913, 0.00090312, 0.00076508, 0.00064521, 0.00054395, 0.00045326, 0.00037792, 0.00031197, 0.00024895, 0.00020618, 0.00016077, 0.00012338, 9.459e-05, 7.172e-05, 4.476e-05, 2.483e-05, 2.157e-05, 1.331e-05, 7.79e-06, -6.79e-06, -7.07e-06, -8.05e-06, -9.99e-06, -8.72e-06, -1.205e-05, -1.05e-05, -7.26e-06, -1.049e-05, -1.585e-05, -8.55e-06, -3.89e-06, -5.46e-06, -3.87e-06, 2.47e-06, 1.59e-06, 1.43e-06, 7.57e-06, 1.328e-05, 1.334e-05, 1.138e-05, 1.658e-05, 2.298e-05, 2.57e-05, 3.205e-05, 3.648e-05, 3.362e-05, 4.232e-05, 3.682e-05, 4.302e-05, 4.61e-05, 5.281e-05, 5.792e-05, 5.605e-05, 6.308e-05, 6.94e-05, 5.929e-05, 6.618e-05, 6.516e-05, 6.683e-05, 8.358e-05, 7.818e-05, 8.324e-05, 8.626e-05, 9.633e-05, 9.334e-05, 9.218e-05, 9.453e-05, 0.00010776, 0.00010593, 0.00010468, 0.00011054, 0.00010419, 0.00011799, 0.00012436, 0.00011776, 0.00013287, 0.00011307, 0.00013203, 0.00013431, 0.0001372, 0.00013422, 0.00014958, 0.00014127, 0.00014543, 0.00014782, 0.00016444, 0.00016093, 0.00015344, 0.00015654, 0.00015736, 0.00017133, 0.00017438, 0.00017135, 0.0001811, 0.00018684, 0.00017671, 0.00018927, 0.00019795, 0.00018952, 0.0001859, 0.0001964, 0.00020334, 0.0002009, 0.00020094, 0.00020234, 0.00020864, 0.00021568, 0.00021446, 0.00022527, 0.00022655, 0.00022053, 0.0002269, 0.00023073, 0.00024665, 0.00024611, 0.0002437, 0.00024652, 0.0002563, 0.00024736, 0.00024555, 0.00026407, 0.00026439, 0.00026502, 0.00025881, 0.00026981, 0.00027663, 0.00028193, 0.00028224, 0.00028898, 0.00029189, 0.00028771, 0.0003293, 0.00030367, 0.00030824, 0.00027477, 0.00030597, 0.00029406, 0.00032047, 0.00029594, 0.00031145, 0.00028578, 0.00030369, 0.00031831, 0.00031461, 0.00031707, 0.00033393, 0.00035027, 0.00034992, 0.00035642, 0.0003654, 0.00036617, 0.0003425, 0.00034528, 0.00033935, 0.0003384, 0.00037396, 0.00035155, 0.00036718, 0.00039828, 0.00035641, 0.00039016, 0.00037772, 0.00039227, 0.00037729, 0.00038413, 0.00038202, 0.00038885, 0.000397, 0.00040507, 0.0004257, 0.00041232, 0.00042522, 0.00043928, 0.00043605, 0.00045135, 0.00042102, 0.00043638, 0.00045184, 0.00043102, 0.00044405, 0.00044069, 0.0004628, 0.00043884, 0.00042623, 0.00044852, 0.00040824, 0.00044121, 0.00048773, 0.00047618, 0.00047655, 0.00045294, 0.00045829, 0.00048719, 0.00046496, 0.00045064, 0.00048246, 0.00046764, 0.00048964, 0.00051885, 0.00052892, 0.0005204, 0.00053412, 0.00052149, 0.00053357, 0.00053341, 0.00051781, 0.00054409, 0.00054297]</t>
  </si>
  <si>
    <t>CC_eswa</t>
  </si>
  <si>
    <t>[0.00270301, 0.01034646, -0.0023079, -0.00911592, -0.01253114, -0.00579671, -0.00188924, 0.0126402, 0.00747306, -0.00801926, -0.02196508, -0.0234772, 0.01353165, 0.02930551, 0.04752669, 0.06611066, 0.07890891, 0.09448895, 0.09537274, 0.099278, 0.10490504, 0.08479033, 0.07771979, 0.0665525, 0.05840667, 0.04888491, 0.040525, 0.03349526, 0.02739518, 0.0223133, 0.01800612, 0.01445544, 0.01151125, 0.00914578, 0.00720494, 0.00565176, 0.00441656, 0.00344156, 0.00266767, 0.00206799, 0.00161162, 0.00125354, 0.00097379, 0.00075746, 0.00060035, 0.00046493, 0.00038215, 0.00029699, 0.00025161, 0.00020503, 0.00016607, 0.00014214, 0.00011657, 0.00010175, 7.979e-05, 7.476e-05, 6.268e-05, 5.393e-05, 4.975e-05, 4.232e-05, 2.354e-05, 2.976e-05, 2.708e-05, 1.648e-05, 6.57e-06, 1.112e-05, -7.28e-06, 6.73e-06, -3.38e-06, -7.62e-06, -8.4e-06, -4.32e-06, -7.56e-06, -6.49e-06, -9.12e-06, -6.2e-06, -3.42e-06, -3.44e-06, 4.12e-06, -1.068e-05, 1.51e-06, 1.266e-05, 1.132e-05, 6.14e-06, -5.3e-06, 4.33e-06, -1.83e-06, 4.07e-06, 1.219e-05, 2.956e-05, 1.504e-05, 2.072e-05, 2.595e-05, 2.39e-05, 2.418e-05, 2.964e-05, 2.867e-05, 3.222e-05, 2.649e-05, 2.431e-05, 3.629e-05, 3.41e-05, 1.907e-05, 3.339e-05, 4.021e-05, 3.816e-05, 4.204e-05, 3.931e-05, 3.576e-05, 5.482e-05, 5.134e-05, 3.73e-05, 5.11e-05, 5.965e-05, 5.732e-05, 5.038e-05, 5.723e-05, 6.549e-05, 7.018e-05, 6.213e-05, 6.386e-05, 6.59e-05, 7.091e-05, 6.915e-05, 9.723e-05, 7.935e-05, 8.422e-05, 7.125e-05, 9.061e-05, 7.421e-05, 9.353e-05, 7.965e-05, 9.523e-05, 8.846e-05, 0.00011171, 0.00011347, 0.00012217, 0.00012166, 0.00012875, 0.0001262, 0.00013249, 0.00012611, 0.0001278, 0.00012379, 0.00012193, 0.00012827, 0.00013579, 0.00013541, 0.00013811, 0.00014485, 0.00016048, 0.00016146, 0.00017446, 0.00017172, 0.00017717, 0.00016951, 0.00017928, 0.00017965, 0.0001879, 0.00019151, 0.00018631, 0.00018784, 0.00019629, 0.00020488, 0.00021146, 0.00020308, 0.00021367, 0.00022049, 0.00021345, 0.00020513, 0.00022133, 0.00023029, 0.00023259, 0.00024707, 0.00026007, 0.00024725, 0.00027016, 0.00026525, 0.00025711, 0.00025877, 0.00026031, 0.00025589, 0.00029524, 0.00025854, 0.00026223, 0.00025185, 0.00030879, 0.00030214, 0.00031971, 0.00031604, 0.00031194, 0.0003074, 0.00037829, 0.00031576, 0.00032953, 0.00033389, 0.00031702, 0.00031239, 0.00030894, 0.00031863, 0.00036137, 0.00039436, 0.00036387, 0.00037572, 0.00038921, 0.00037642, 0.00033551, 0.00038159, 0.00032486, 0.00039448, 0.00039076, 0.00036993, 0.00039738, 0.00042626, 0.00042567, 0.00043574, 0.0004397, 0.00045585, 0.00044298, 0.00043026, 0.00041333, 0.0003935, 0.0004006, 0.00042409, 0.00041603, 0.00042605, 0.00046512, 0.00042793, 0.0004658, 0.000487, 0.00048341, 0.00050018, 0.00047451, 0.00047858, 0.00048109, 0.00045785, 0.00050067, 0.00047341, 0.00051458, 0.00049464, 0.00049862, 0.00050444, 0.00053433, 0.00049547, 0.00052024, 0.00054795, 0.00052039, 0.0005223, 0.00053237, 0.00055329, 0.00054038, 0.0005379, 0.00053043, 0.00058998, 0.00050647, 0.00056498]</t>
  </si>
  <si>
    <t>CC_di</t>
  </si>
  <si>
    <t>[0.00296058, 0.01111538, -0.00243195, -0.00942199, -0.01270391, -0.00576413, -0.00184265, 0.01209247, 0.00701237, -0.00738083, -0.0198245, -0.02078358, 0.01174978, 0.02495933, 0.03969353, 0.05415747, 0.06340415, 0.07446933, 0.07370878, 0.07525801, 0.07798203, 0.06182289, 0.05556907, 0.04667352, 0.04016679, 0.03297496, 0.02680594, 0.02173182, 0.01742952, 0.0139211, 0.01101881, 0.0086745, 0.00677382, 0.00527753, 0.00407798, 0.00313688, 0.00240379, 0.00183682, 0.00139618, 0.00106134, 0.00081109, 0.0006188, 0.00047138, 0.00035956, 0.00027945, 0.00021222, 0.00017106, 0.00013033, 0.00010827, 8.652e-05, 6.872e-05, 5.768e-05, 4.639e-05, 3.97e-05, 3.053e-05, 2.804e-05, 2.306e-05, 1.945e-05, 1.76e-05, 1.468e-05, 8.01e-06, 9.93e-06, 8.85e-06, 5.28e-06, 2.06e-06, 3.43e-06, -2.2e-06, 2e-06, -9.8e-07, -2.17e-06, -2.35e-06, -1.18e-06, -2.03e-06, -1.71e-06, -2.35e-06, -1.57e-06, -8.5e-07, -8.4e-07, 9.8e-07, -2.5e-06, 3.5e-07, 2.85e-06, 2.5e-06, 1.33e-06, -1.12e-06, 9e-07, -3.7e-07, 8.1e-07, 2.39e-06, 5.68e-06, 2.83e-06, 3.82e-06, 4.7e-06, 4.24e-06, 4.21e-06, 5.05e-06, 4.79e-06, 5.28e-06, 4.26e-06, 3.83e-06, 5.6e-06, 5.16e-06, 2.83e-06, 4.86e-06, 5.74e-06, 5.34e-06, 5.77e-06, 5.29e-06, 4.71e-06, 7.08e-06, 6.5e-06, 4.63e-06, 6.22e-06, 7.12e-06, 6.71e-06, 5.78e-06, 6.44e-06, 7.22e-06, 7.59e-06, 6.58e-06, 6.63e-06, 6.71e-06, 7.08e-06, 6.77e-06, 9.33e-06, 7.47e-06, 7.77e-06, 6.44e-06, 8.03e-06, 6.45e-06, 7.97e-06, 6.65e-06, 7.8e-06, 7.1e-06, 8.79e-06, 8.75e-06, 9.24e-06, 9.02e-06, 9.36e-06, 8.99e-06, 9.26e-06, 8.64e-06, 8.58e-06, 8.15e-06, 7.87e-06, 8.11e-06, 8.42e-06, 8.23e-06, 8.23e-06, 8.46e-06, 9.19e-06, 9.06e-06, 9.6e-06, 9.26e-06, 9.37e-06, 8.79e-06, 9.11e-06, 8.95e-06, 9.18e-06, 9.17e-06, 8.75e-06, 8.64e-06, 8.86e-06, 9.06e-06, 9.17e-06, 8.63e-06, 8.9e-06, 9.01e-06, 8.55e-06, 8.05e-06, 8.52e-06, 8.69e-06, 8.6e-06, 8.96e-06, 9.24e-06, 8.61e-06, 9.23e-06, 8.88e-06, 8.44e-06, 8.33e-06, 8.21e-06, 7.91e-06, 8.95e-06, 7.69e-06, 7.64e-06, 7.2e-06, 8.65e-06, 8.29e-06, 8.6e-06, 8.34e-06, 8.07e-06, 7.8e-06, 9.41e-06, 7.7e-06, 7.87e-06, 7.82e-06, 7.28e-06, 7.03e-06, 6.82e-06, 6.89e-06, 7.67e-06, 8.2e-06, 7.42e-06, 7.51e-06, 7.63e-06, 7.23e-06, 6.32e-06, 7.05e-06, 5.88e-06, 7e-06, 6.8e-06, 6.31e-06, 6.64e-06, 6.99e-06, 6.84e-06, 6.87e-06, 6.79e-06, 6.9e-06, 6.58e-06, 6.26e-06, 5.9e-06, 5.51e-06, 5.5e-06, 5.7e-06, 5.49e-06, 5.51e-06, 5.9e-06, 5.32e-06, 5.68e-06, 5.82e-06, 5.66e-06, 5.74e-06, 5.34e-06, 5.28e-06, 5.21e-06, 4.86e-06, 5.21e-06, 4.83e-06, 5.15e-06, 4.85e-06, 4.79e-06, 4.75e-06, 4.94e-06, 4.49e-06, 4.62e-06, 4.77e-06, 4.45e-06, 4.37e-06, 4.37e-06, 4.45e-06, 4.27e-06, 4.16e-06, 4.03e-06, 4.39e-06, 3.7e-06, 4.04e-06]</t>
  </si>
  <si>
    <t>CC_lower_wavelength_limit_for_spectra_fit</t>
  </si>
  <si>
    <t>Constant for SUNA with 1-cm pathlength probe tip</t>
  </si>
  <si>
    <t>CC_upper_wavelength_limit_for_spectra_fit</t>
  </si>
  <si>
    <t>[190.10000000, 190.89000000, 191.69000000, 192.48000000, 193.28000000, 194.07000000, 194.87000000, 195.66000000, 196.46000000, 197.25000000, 198.05000000, 198.85000000, 199.64000000, 200.44000000, 201.24000000, 202.04000000, 202.83000000, 203.63000000, 204.43000000, 205.23000000, 206.03000000, 206.83000000, 207.62000000, 208.42000000, 209.22000000, 210.02000000, 210.82000000, 211.62000000, 212.42000000, 213.22000000, 214.02000000, 214.82000000, 215.62000000, 216.43000000, 217.23000000, 218.03000000, 218.83000000, 219.63000000, 220.43000000, 221.24000000, 222.04000000, 222.84000000, 223.64000000, 224.45000000, 225.25000000, 226.05000000, 226.85000000, 227.66000000, 228.46000000, 229.26000000, 230.07000000, 230.87000000, 231.68000000, 232.48000000, 233.29000000, 234.09000000, 234.89000000, 235.70000000, 236.50000000, 237.31000000, 238.11000000, 238.92000000, 239.72000000, 240.53000000, 241.34000000, 242.14000000, 242.95000000, 243.75000000, 244.56000000, 245.37000000, 246.17000000, 246.98000000, 247.79000000, 248.59000000, 249.40000000, 250.21000000, 251.01000000, 251.82000000, 252.63000000, 253.43000000, 254.24000000, 255.05000000, 255.86000000, 256.66000000, 257.47000000, 258.28000000, 259.09000000, 259.90000000, 260.70000000, 261.51000000, 262.32000000, 263.13000000, 263.94000000, 264.75000000, 265.55000000, 266.36000000, 267.17000000, 267.98000000, 268.79000000, 269.60000000, 270.41000000, 271.22000000, 272.02000000, 272.83000000, 273.64000000, 274.45000000, 275.26000000, 276.07000000, 276.88000000, 277.69000000, 278.50000000, 279.31000000, 280.12000000, 280.93000000, 281.73000000, 282.54000000, 283.35000000, 284.16000000, 284.97000000, 285.78000000, 286.59000000, 287.40000000, 288.21000000, 289.02000000, 289.83000000, 290.64000000, 291.45000000, 292.26000000, 293.07000000, 293.88000000, 294.69000000, 295.50000000, 296.31000000, 297.12000000, 297.93000000, 298.74000000, 299.55000000, 300.36000000, 301.17000000, 301.97000000, 302.78000000, 303.59000000, 304.40000000, 305.21000000, 306.02000000, 306.83000000, 307.64000000, 308.45000000, 309.26000000, 310.07000000, 310.88000000, 311.69000000, 312.50000000, 313.31000000, 314.11000000, 314.92000000, 315.73000000, 316.54000000, 317.35000000, 318.16000000, 318.97000000, 319.78000000, 320.59000000, 321.39000000, 322.20000000, 323.01000000, 323.82000000, 324.63000000, 325.44000000, 326.24000000, 327.05000000, 327.86000000, 328.67000000, 329.48000000, 330.28000000, 331.09000000, 331.90000000, 332.71000000, 333.51000000, 334.32000000, 335.13000000, 335.94000000, 336.74000000, 337.55000000, 338.36000000, 339.16000000, 339.97000000, 340.78000000, 341.58000000, 342.39000000, 343.20000000, 344.00000000, 344.81000000, 345.61000000, 346.42000000, 347.23000000, 348.03000000, 348.84000000, 349.64000000, 350.45000000, 351.25000000, 352.06000000, 352.86000000, 353.67000000, 354.47000000, 355.28000000, 356.08000000, 356.88000000, 357.69000000, 358.49000000, 359.30000000, 360.10000000, 360.90000000, 361.71000000, 362.51000000, 363.31000000, 364.11000000, 364.92000000, 365.72000000, 366.52000000, 367.32000000, 368.12000000, 368.93000000, 369.73000000, 370.53000000, 371.33000000, 372.13000000, 372.93000000, 373.73000000, 374.53000000, 375.33000000, 376.13000000, 376.93000000, 377.73000000, 378.53000000, 379.33000000, 380.13000000, 380.93000000, 381.73000000, 382.53000000, 383.33000000, 384.12000000, 384.92000000, 385.72000000, 386.52000000, 387.31000000, 388.11000000, 388.91000000, 389.71000000, 390.50000000, 391.30000000, 392.09000000, 392.89000000, 393.68000000, 394.48000000, 395.28000000]</t>
  </si>
  <si>
    <t>[  0.02890124,   0.00777649,   0.00616777,   0.00625698,   0.02332421,   0.00498360,   0.01437792,   0.00370129,  -0.00121633,   0.00822183,   0.00388672,   0.00081500,   0.01222252,   0.01215452,  -0.00333575,  -0.00077813,  -0.00181650,   0.00369495,  -0.00039874,   0.00621402,   0.00706621,   0.01199053,   0.00912631,   0.00816965,   0.00838810,   0.00793755,   0.00725346,   0.00702578,   0.00677132,   0.00636857,   0.00601547,   0.00567674,   0.00534540,   0.00498788,   0.00462807,   0.00429984,   0.00396440,   0.00364448,   0.00331529,   0.00301806,   0.00271610,   0.00244227,   0.00217817,   0.00192862,   0.00168220,   0.00147981,   0.00128507,   0.00110961,   0.00094561,   0.00080506,   0.00068098,   0.00057627,   0.00048301,   0.00039400,   0.00033017,   0.00026506,   0.00021943,   0.00016825,   0.00013552,   0.00009999,   0.00007765,   0.00005248,   0.00003954,   0.00002650,   0.00001914,   0.00000809,   0.00000526,  -0.00000279,  -0.00000179,  -0.00000542,  -0.00000858,  -0.00001021,  -0.00000868,  -0.00001049,  -0.00001712,  -0.00000936,  -0.00000905,  -0.00000907,  -0.00000962,  -0.00000401,  -0.00000004,  -0.00000469,   0.00000292,   0.00000476,   0.00000299,   0.00001556,   0.00000854,   0.00001718,   0.00001960,   0.00002019,   0.00003044,   0.00003305,   0.00003094,   0.00005045,   0.00004588,   0.00005655,   0.00004866,   0.00004541,   0.00005388,   0.00005171,   0.00005983,   0.00005645,   0.00006938,   0.00006654,   0.00007431,   0.00007133,   0.00006878,   0.00008133,   0.00008272,   0.00009052,   0.00009420,   0.00009583,   0.00010539,   0.00009606,   0.00009290,   0.00010117,   0.00011109,   0.00011772,   0.00011404,   0.00011166,   0.00011651,   0.00012421,   0.00013091,   0.00013219,   0.00013128,   0.00013371,   0.00014844,   0.00015170,   0.00014180,   0.00016090,   0.00015138,   0.00016316,   0.00016315,   0.00015696,   0.00017221,   0.00017213,   0.00016990,   0.00018062,   0.00016788,   0.00018007,   0.00017446,   0.00019157,   0.00018798,   0.00019245,   0.00019125,   0.00020326,   0.00020424,   0.00020396,   0.00021100,   0.00021829,   0.00021965,   0.00021834,   0.00022082,   0.00022183,   0.00022008,   0.00022413,   0.00022901,   0.00023303,   0.00023531,   0.00024245,   0.00024488,   0.00023927,   0.00024892,   0.00025857,   0.00025271,   0.00026444,   0.00026693,   0.00024374,   0.00026270,   0.00026807,   0.00027233,   0.00027216,   0.00027057,   0.00028009,   0.00028086,   0.00028102,   0.00028554,   0.00028965,   0.00028937,   0.00030359,   0.00030898,   0.00029826,   0.00030831,   0.00030056,   0.00029266,   0.00031935,   0.00032256,   0.00031705,   0.00033542,   0.00034679,   0.00033621,   0.00034847,   0.00032871,   0.00036270,   0.00034209,   0.00034794,   0.00034883,   0.00035140,   0.00034637,   0.00035490,   0.00036591,   0.00035240,   0.00035665,   0.00037970,   0.00037018,   0.00036232,   0.00038204,   0.00037568,   0.00038667,   0.00038268,   0.00038922,   0.00038665,   0.00038489,   0.00038932,   0.00040246,   0.00040502,   0.00039382,   0.00040116,   0.00042338,   0.00041882,   0.00041820,   0.00043059,   0.00044237,   0.00044164,   0.00043826,   0.00042840,   0.00043726,   0.00043725,   0.00043861,   0.00044705,   0.00042323,   0.00045190,   0.00046265,   0.00041695,   0.00044866,   0.00047193,   0.00049277,   0.00046636,   0.00047128,   0.00048289,   0.00045952,   0.00045266,   0.00046819,   0.00047533,   0.00047324,   0.00050183,   0.00047942,   0.00050034,   0.00051698,   0.00052591,   0.00056027,   0.00053245,   0.00059402,   0.00040437,   0.00048534,   0.00041673]</t>
  </si>
  <si>
    <t>[  0.00041069,   0.00238431,   0.00668438,   0.01038853,   0.00419450,   0.00812120,   0.00466185,   0.00568770,   0.00131911,   0.00551837,   0.00456669,   0.02358671,   0.04374358,   0.05569124,   0.07192426,   0.07077273,   0.08216249,   0.08330621,   0.08507302,   0.08081831,   0.07959251,   0.07506070,   0.06682351,   0.05892097,   0.04981138,   0.04180706,   0.03489450,   0.02868031,   0.02346710,   0.01908854,   0.01542509,   0.01238407,   0.00989805,   0.00788567,   0.00626184,   0.00493394,   0.00389763,   0.00305486,   0.00239811,   0.00187176,   0.00147111,   0.00114649,   0.00089868,   0.00070531,   0.00055573,   0.00044375,   0.00035609,   0.00028785,   0.00024366,   0.00019909,   0.00018183,   0.00014102,   0.00013097,   0.00011643,   0.00009843,   0.00008578,   0.00007805,   0.00006558,   0.00005238,   0.00004097,   0.00003993,   0.00003038,   0.00002166,   0.00001810,   0.00001014,   0.00000783,   0.00000097,  -0.00000025,   0.00000004,  -0.00000838,   0.00000059,  -0.00000976,  -0.00000908,  -0.00000803,  -0.00001051,  -0.00000801,  -0.00000728,  -0.00000304,  -0.00000073,  -0.00000003,  -0.00000595,   0.00000156,   0.00000010,   0.00000927,   0.00000459,   0.00000556,   0.00000984,   0.00000247,   0.00001778,   0.00002110,  -0.00000382,   0.00001293,   0.00002003,   0.00000935,   0.00000752,   0.00000999,   0.00000442,   0.00001891,   0.00001737,   0.00001336,   0.00001742,   0.00002619,   0.00001750,   0.00001738,   0.00002282,   0.00002233,   0.00002312,   0.00001663,   0.00001780,   0.00001612,   0.00001950,   0.00002203,   0.00002294,   0.00002824,   0.00003326,   0.00002868,   0.00001736,   0.00002140,   0.00003820,   0.00003315,   0.00004111,   0.00002427,   0.00004166,   0.00003413,   0.00002799,   0.00002805,   0.00002242,   0.00003611,   0.00002652,   0.00002180,   0.00002960,   0.00003461,   0.00003213,   0.00003944,   0.00004879,   0.00004263,   0.00003975,   0.00004623,   0.00005467,   0.00005214,   0.00006148,   0.00005890,   0.00005951,   0.00006360,   0.00006640,   0.00006186,   0.00006675,   0.00007445,   0.00006835,   0.00007996,   0.00007666,   0.00008575,   0.00008039,   0.00008572,   0.00008959,   0.00008882,   0.00009429,   0.00010154,   0.00010842,   0.00010437,   0.00010890,   0.00011285,   0.00011553,   0.00010501,   0.00011994,   0.00012310,   0.00013044,   0.00014382,   0.00014054,   0.00012694,   0.00012736,   0.00013727,   0.00014998,   0.00014622,   0.00014725,   0.00016135,   0.00017848,   0.00017517,   0.00017069,   0.00017343,   0.00018170,   0.00016476,   0.00018520,   0.00018408,   0.00019245,   0.00017968,   0.00019480,   0.00019255,   0.00020878,   0.00019371,   0.00020912,   0.00021366,   0.00024733,   0.00022177,   0.00022738,   0.00023097,   0.00023247,   0.00021766,   0.00022318,   0.00022876,   0.00023636,   0.00026158,   0.00027030,   0.00025627,   0.00027650,   0.00027914,   0.00025641,   0.00027158,   0.00028593,   0.00028640,   0.00028251,   0.00027729,   0.00028757,   0.00030842,   0.00028564,   0.00030577,   0.00029993,   0.00032961,   0.00030479,   0.00030327,   0.00030547,   0.00030761,   0.00030413,   0.00029873,   0.00031206,   0.00033823,   0.00032646,   0.00034607,   0.00036812,   0.00036900,   0.00036630,   0.00037379,   0.00035098,   0.00034363,   0.00035255,   0.00036163,   0.00034810,   0.00038810,   0.00038416,   0.00035570,   0.00039590,   0.00041424,   0.00041822,   0.00039650,   0.00044173,   0.00039947,   0.00038676,   0.00036926,   0.00036989,   0.00039727,   0.00035968,   0.00035369,   0.00040150,   0.00057950,   0.00052970,   0.00056887]</t>
  </si>
  <si>
    <t>[  0.00044705,   0.00254577,   0.00699896,   0.01066963,   0.00422467,   0.00802333,   0.00451658,   0.00540518,   0.00122934,   0.00504457,   0.00409385,   0.02073545,   0.03772100,   0.04709473,   0.05964547,   0.05755521,   0.06554128,   0.06516815,   0.06526291,   0.06079964,   0.05871919,   0.05430466,   0.04742162,   0.04100470,   0.03399452,   0.02797993,   0.02290185,   0.01845925,   0.01481175,   0.01181507,   0.00936284,   0.00737157,   0.00577780,   0.00451297,   0.00351433,   0.00271551,   0.00210365,   0.00161690,   0.00124473,   0.00095251,   0.00073414,   0.00056108,   0.00043130,   0.00033186,   0.00025642,   0.00020079,   0.00015801,   0.00012523,   0.00010395,   0.00008330,   0.00007458,   0.00005673,   0.00005165,   0.00004503,   0.00003732,   0.00003190,   0.00002846,   0.00002345,   0.00001836,   0.00001408,   0.00001346,   0.00001004,   0.00000702,   0.00000575,   0.00000316,   0.00000239,   0.00000029,  -0.00000007,   0.00000001,  -0.00000236,   0.00000016,  -0.00000265,  -0.00000242,  -0.00000210,  -0.00000269,  -0.00000201,  -0.00000179,  -0.00000073,  -0.00000017,  -0.00000001,  -0.00000135,   0.00000035,   0.00000002,   0.00000199,   0.00000096,   0.00000115,   0.00000199,   0.00000049,   0.00000345,   0.00000402,  -0.00000071,   0.00000237,   0.00000359,   0.00000164,   0.00000130,   0.00000169,   0.00000073,   0.00000307,   0.00000277,   0.00000209,   0.00000267,   0.00000393,   0.00000258,   0.00000251,   0.00000323,   0.00000310,   0.00000315,   0.00000222,   0.00000233,   0.00000207,   0.00000245,   0.00000272,   0.00000277,   0.00000335,   0.00000386,   0.00000327,   0.00000194,   0.00000234,   0.00000410,   0.00000349,   0.00000424,   0.00000246,   0.00000413,   0.00000332,   0.00000267,   0.00000262,   0.00000205,   0.00000324,   0.00000234,   0.00000188,   0.00000251,   0.00000287,   0.00000261,   0.00000315,   0.00000382,   0.00000327,   0.00000299,   0.00000341,   0.00000395,   0.00000370,   0.00000427,   0.00000401,   0.00000398,   0.00000417,   0.00000426,   0.00000389,   0.00000412,   0.00000450,   0.00000405,   0.00000465,   0.00000437,   0.00000479,   0.00000441,   0.00000461,   0.00000472,   0.00000459,   0.00000478,   0.00000504,   0.00000528,   0.00000498,   0.00000510,   0.00000518,   0.00000520,   0.00000463,   0.00000519,   0.00000522,   0.00000542,   0.00000586,   0.00000562,   0.00000497,   0.00000489,   0.00000517,   0.00000554,   0.00000529,   0.00000523,   0.00000562,   0.00000609,   0.00000586,   0.00000560,   0.00000558,   0.00000573,   0.00000510,   0.00000562,   0.00000547,   0.00000561,   0.00000514,   0.00000546,   0.00000529,   0.00000563,   0.00000512,   0.00000542,   0.00000543,   0.00000616,   0.00000542,   0.00000544,   0.00000542,   0.00000535,   0.00000491,   0.00000494,   0.00000496,   0.00000503,   0.00000546,   0.00000553,   0.00000514,   0.00000544,   0.00000538,   0.00000485,   0.00000504,   0.00000520,   0.00000511,   0.00000494,   0.00000475,   0.00000483,   0.00000508,   0.00000462,   0.00000485,   0.00000466,   0.00000502,   0.00000456,   0.00000444,   0.00000439,   0.00000434,   0.00000420,   0.00000405,   0.00000415,   0.00000441,   0.00000417,   0.00000434,   0.00000452,   0.00000445,   0.00000433,   0.00000433,   0.00000399,   0.00000383,   0.00000385,   0.00000388,   0.00000366,   0.00000400,   0.00000388,   0.00000353,   0.00000385,   0.00000395,   0.00000391,   0.00000364,   0.00000397,   0.00000352,   0.00000335,   0.00000313,   0.00000308,   0.00000324,   0.00000288,   0.00000278,   0.00000309,   0.00000438,   0.00000392,   0.00000413]</t>
  </si>
  <si>
    <t>di = Reference</t>
  </si>
  <si>
    <t>from SNA0380H.cal - imported with nutnr_cal_parser.py</t>
  </si>
  <si>
    <t>[-0.00463191, 0.00468081, 0.01003088, 0.01087203, 0.00921812, -0.00149308, 0.00160257, -0.00860292, -0.0022794, -0.0006846, -0.01362684, -0.00529879, -0.03423591, 0.00237691, -0.01766078, -0.0088143, -0.00700542, -0.00528031, -0.01452498, -0.00131507, -0.00633483, 0.00382757, 0.00708189, 0.00715056, 0.00757957, 0.00769516, 0.00731827, 0.00687846, 0.00672978, 0.00658062, 0.00616277, 0.00585705, 0.0055559, 0.00514614, 0.00481055, 0.00446896, 0.00411164, 0.00377107, 0.00344826, 0.00312904, 0.00283163, 0.00254693, 0.00228414, 0.00202783, 0.00179601, 0.00158738, 0.00138639, 0.00121096, 0.00104709, 0.00089711, 0.00076793, 0.00064546, 0.00054336, 0.0004555, 0.00037625, 0.00031258, 0.00025397, 0.0002072, 0.00016673, 0.00012373, 0.00010043, 7.969e-05, 5.144e-05, 3.622e-05, 2.594e-05, 7.61e-06, 7.9e-07, -9.66e-06, -4.74e-06, -7.72e-06, -1.383e-05, -1.45e-05, -7.97e-06, -1.242e-05, -1.348e-05, -9.22e-06, -7.22e-06, -8.59e-06, -9.21e-06, -2.62e-06, -4.66e-06, 3.84e-06, 4.85e-06, 4.69e-06, 7.95e-06, 1.175e-05, 8.47e-06, 1.373e-05, 1.49e-05, 2.431e-05, 2.121e-05, 1.311e-05, 2.923e-05, 3.507e-05, 3.653e-05, 4.07e-05, 3.66e-05, 5.278e-05, 5.095e-05, 6.024e-05, 6.106e-05, 6.34e-05, 6.189e-05, 6.198e-05, 7.994e-05, 8.11e-05, 7.843e-05, 8.13e-05, 9.158e-05, 8.973e-05, 9.961e-05, 0.00010422, 0.00010543, 0.00010649, 0.00011009, 0.00012662, 0.00012159, 0.00011981, 0.00013368, 0.00012059, 0.00013367, 0.0001441, 0.00014072, 0.00014309, 0.00014494, 0.00015735, 0.00015614, 0.00015648, 0.00016887, 0.00016873, 0.00017186, 0.00017612, 0.00017816, 0.00018632, 0.00018008, 0.00018387, 0.00018926, 0.00019409, 0.00019088, 0.00020471, 0.00019175, 0.0002039, 0.00021772, 0.00022376, 0.00021518, 0.00022175, 0.00023289, 0.0002236, 0.00022419, 0.00022532, 0.00022736, 0.00022651, 0.00022699, 0.00023947, 0.00025045, 0.00025567, 0.00025321, 0.00025998, 0.00026313, 0.0002575, 0.00026505, 0.00027179, 0.00026553, 0.00028299, 0.00028745, 0.00027783, 0.00028649, 0.00029135, 0.00030189, 0.0002899, 0.00030562, 0.00030118, 0.0003047, 0.00030495, 0.00029821, 0.00030608, 0.00030573, 0.00031085, 0.00034223, 0.00031755, 0.0003398, 0.00033018, 0.00033533, 0.00032373, 0.0003397, 0.00034671, 0.00033466, 0.00035025, 0.00035412, 0.0003443, 0.00034511, 0.00035161, 0.00037897, 0.00036517, 0.00039276, 0.00038782, 0.00038153, 0.00037493, 0.00037571, 0.0003997, 0.00037828, 0.0003982, 0.0003865, 0.00039069, 0.000418, 0.00042814, 0.0004069, 0.00041353, 0.00041901, 0.00039881, 0.00041599, 0.00042497, 0.00042929, 0.00043246, 0.00044952, 0.00044918, 0.0004248, 0.00046457, 0.00045629, 0.00045037, 0.00045131, 0.00046343, 0.00046211, 0.00044948, 0.00046045, 0.00043173, 0.00044149, 0.0004445, 0.00049121, 0.00048048, 0.00046959, 0.0005019, 0.00050155, 0.00052249, 0.00049951, 0.00047978, 0.00052883, 0.00053236, 0.00050921, 0.00051604, 0.00052044, 0.0005168, 0.00052244, 0.00054518, 0.00051395, 0.00053877, 0.0005195, 0.00052985, 0.00052795, 0.00055287, 0.00057514, 0.00057532, 0.00054738, 0.00055144, 0.00061128, 0.00057892]</t>
  </si>
  <si>
    <t>[0.00973356, -0.01042403, -0.00559217, -0.00461807, -0.00047307, -0.00046913, -0.01021184, -0.00046123, -0.00045729, -0.01320537, 0.00756779, 0.0023675, 0.05556165, 0.03819133, 0.07456258, 0.07134742, 0.08737021, 0.09068227, 0.10637704, 0.09014087, 0.09260474, 0.08317746, 0.07526387, 0.06687664, 0.05729712, 0.04846491, 0.04054303, 0.03363327, 0.02750778, 0.02236114, 0.01808447, 0.01450442, 0.01154459, 0.00920215, 0.00724305, 0.00568665, 0.00444909, 0.00347913, 0.00270117, 0.00210916, 0.00164655, 0.0012787, 0.0010042, 0.0007909, 0.00062983, 0.00050389, 0.00040942, 0.00033058, 0.00026788, 0.0002256, 0.00018652, 0.00015494, 0.00013274, 0.00011718, 9.493e-05, 7.986e-05, 6.672e-05, 6.069e-05, 5.3e-05, 4.994e-05, 3.437e-05, 2.173e-05, 3.121e-05, 1.572e-05, 8.36e-06, 6.13e-06, 5.31e-06, 7.21e-06, 1.7e-06, -1.31e-06, -6.44e-06, -2.9e-06, -9.82e-06, -9.35e-06, -8.84e-06, -8.39e-06, -7.16e-06, -9.41e-06, -3.24e-06, -8.42e-06, -1.108e-05, -4.87e-06, -2.29e-06, 9.2e-07, 9.81e-06, 1.175e-05, 1.27e-05, 1.39e-05, 1.659e-05, 2.163e-05, 1.486e-05, 2.678e-05, 2.5e-05, 1.799e-05, 4.168e-05, 1.65e-05, 2.948e-05, 2.868e-05, 3.962e-05, 2.787e-05, 2.65e-05, 3.844e-05, 4.3e-05, 4.497e-05, 4.929e-05, 5.406e-05, 4.92e-05, 4.994e-05, 4.856e-05, 5.228e-05, 5.358e-05, 5.093e-05, 4.841e-05, 5.942e-05, 5.696e-05, 5e-05, 5.78e-05, 7.265e-05, 5.188e-05, 6.875e-05, 7.546e-05, 7.397e-05, 6.965e-05, 7.675e-05, 7.713e-05, 7.161e-05, 8.349e-05, 7.201e-05, 8.485e-05, 9.064e-05, 8.855e-05, 7.779e-05, 7.987e-05, 7.42e-05, 8.961e-05, 9.284e-05, 0.00010416, 0.00011023, 0.00011064, 0.00011839, 0.00012535, 0.00012145, 0.00013116, 0.00011941, 0.00013012, 0.00013394, 0.00012806, 0.00014735, 0.00014898, 0.00016032, 0.0001605, 0.00016529, 0.00015457, 0.00015289, 0.00015051, 0.0001619, 0.00015739, 0.0001632, 0.00017276, 0.00017916, 0.00017734, 0.00018108, 0.00019531, 0.00018348, 0.00019173, 0.00020775, 0.00019933, 0.00020552, 0.00020862, 0.00022732, 0.00021018, 0.0002118, 0.00021877, 0.00022337, 0.00023071, 0.00023337, 0.00023596, 0.00025084, 0.00022101, 0.00024442, 0.00025299, 0.00026514, 0.00024761, 0.00026516, 0.00026793, 0.00025733, 0.00027613, 0.00029475, 0.00029345, 0.00031416, 0.00031603, 0.00028646, 0.00028951, 0.00031932, 0.00026575, 0.0003117, 0.00031848, 0.00032159, 0.0003297, 0.00031988, 0.00033441, 0.00037009, 0.00034417, 0.00033502, 0.00032837, 0.00034585, 0.00034319, 0.00035672, 0.00035129, 0.00038923, 0.00039591, 0.00041616, 0.00039989, 0.00039845, 0.00036345, 0.00037021, 0.00036761, 0.00039293, 0.00039826, 0.0004218, 0.0004205, 0.0004245, 0.00042465, 0.00045229, 0.00042507, 0.00043704, 0.00044251, 0.00045329, 0.00045346, 0.00045363, 0.00042118, 0.00046324, 0.00044415, 0.00046328, 0.00046186, 0.00049667, 0.00048422, 0.00048008, 0.00047855, 0.00050389, 0.00051477, 0.00052405, 0.00051467, 0.00049635, 0.00051898, 0.00050978, 0.00049145, 0.00050943, 0.00055316, 0.0004938, 0.00052534, 0.00057061, 0.00053756, 0.00054431, 0.00056303, 0.00058431]</t>
  </si>
  <si>
    <t>[0.01065642, -0.01119445, -0.0058908, -0.0047718, -0.00047949, -0.00046641, -0.00995881, -0.00044122, -0.00042909, -0.01215445, 0.00683086, 0.00209615, 0.04825428, 0.03253515, 0.0622917, 0.05846754, 0.07023072, 0.0715012, 0.08225459, 0.06836931, 0.06888013, 0.06068672, 0.05385125, 0.04693653, 0.03943579, 0.03271993, 0.02684247, 0.02184251, 0.01751904, 0.01396593, 0.01107922, 0.00871415, 0.00680181, 0.00531687, 0.00410502, 0.00316062, 0.00242498, 0.00185964, 0.00141589, 0.0010842, 0.00083003, 0.00063229, 0.00048696, 0.00037611, 0.00029372, 0.00023045, 0.00018362, 0.00014536, 0.00011551, 9.54e-05, 7.735e-05, 6.301e-05, 5.294e-05, 4.583e-05, 3.641e-05, 3.003e-05, 2.461e-05, 2.195e-05, 1.88e-05, 1.737e-05, 1.172e-05, 7.27e-06, 1.023e-05, 5.06e-06, 2.63e-06, 1.89e-06, 1.61e-06, 2.14e-06, 5e-07, -3.8e-07, -1.8e-06, -8e-07, -2.65e-06, -2.47e-06, -2.29e-06, -2.13e-06, -1.78e-06, -2.3e-06, -7.8e-07, -1.98e-06, -2.55e-06, -1.1e-06, -5.1e-07, 2e-07, 2.09e-06, 2.45e-06, 2.6e-06, 2.79e-06, 3.26e-06, 4.17e-06, 2.81e-06, 4.96e-06, 4.54e-06, 3.2e-06, 7.28e-06, 2.83e-06, 4.95e-06, 4.72e-06, 6.4e-06, 4.41e-06, 4.11e-06, 5.85e-06, 6.41e-06, 6.58e-06, 7.07e-06, 7.6e-06, 6.78e-06, 6.75e-06, 6.43e-06, 6.79e-06, 6.83e-06, 6.36e-06, 5.93e-06, 7.13e-06, 6.7e-06, 5.77e-06, 6.54e-06, 8.06e-06, 5.64e-06, 7.33e-06, 7.89e-06, 7.58e-06, 7e-06, 7.56e-06, 7.45e-06, 6.78e-06, 7.75e-06, 6.55e-06, 7.57e-06, 7.93e-06, 7.59e-06, 6.54e-06, 6.58e-06, 6e-06, 7.1e-06, 7.21e-06, 7.93e-06, 8.23e-06, 8.1e-06, 8.49e-06, 8.82e-06, 8.37e-06, 8.87e-06, 7.91e-06, 8.46e-06, 8.53e-06, 8e-06, 9.02e-06, 8.94e-06, 9.44e-06, 9.26e-06, 9.35e-06, 8.57e-06, 8.31e-06, 8.02e-06, 8.46e-06, 8.06e-06, 8.2e-06, 8.51e-06, 8.65e-06, 8.39e-06, 8.4e-06, 8.88e-06, 8.18e-06, 8.38e-06, 8.9e-06, 8.37e-06, 8.47e-06, 8.43e-06, 9e-06, 8.16e-06, 8.06e-06, 8.16e-06, 8.17e-06, 8.27e-06, 8.2e-06, 8.13e-06, 8.48e-06, 7.32e-06, 7.94e-06, 8.05e-06, 8.28e-06, 7.58e-06, 7.95e-06, 7.88e-06, 7.42e-06, 7.81e-06, 8.17e-06, 7.97e-06, 8.37e-06, 8.25e-06, 7.34e-06, 7.27e-06, 7.86e-06, 6.41e-06, 7.37e-06, 7.39e-06, 7.31e-06, 7.35e-06, 6.99e-06, 7.17e-06, 7.77e-06, 7.09e-06, 6.77e-06, 6.5e-06, 6.71e-06, 6.53e-06, 6.66e-06, 6.43e-06, 6.98e-06, 6.96e-06, 7.17e-06, 6.76e-06, 6.6e-06, 5.91e-06, 5.9e-06, 5.74e-06, 6.02e-06, 5.98e-06, 6.21e-06, 6.07e-06, 6.01e-06, 5.89e-06, 6.15e-06, 5.67e-06, 5.72e-06, 5.67e-06, 5.7e-06, 5.59e-06, 5.48e-06, 4.99e-06, 5.38e-06, 5.06e-06, 5.18e-06, 5.06e-06, 5.33e-06, 5.1e-06, 4.96e-06, 4.84e-06, 5e-06, 5.01e-06, 5e-06, 4.82e-06, 4.55e-06, 4.67e-06, 4.5e-06, 4.25e-06, 4.32e-06, 4.6e-06, 4.03e-06, 4.2e-06, 4.47e-06, 4.13e-06, 4.1e-06, 4.16e-06, 4.24e-06]</t>
  </si>
  <si>
    <t>CC_ea620</t>
  </si>
  <si>
    <t>CC_eb620</t>
  </si>
  <si>
    <t>CC_calt</t>
  </si>
  <si>
    <t>CC_cala</t>
  </si>
  <si>
    <t>CC_calb</t>
  </si>
  <si>
    <t>CC_calc</t>
  </si>
  <si>
    <t>Hardcoded based on email from Chris Wingard</t>
  </si>
  <si>
    <t>reference 434nm - from C0124_15Apr16.pdf</t>
  </si>
  <si>
    <t>reference 620nm</t>
  </si>
  <si>
    <t>signal 434nm</t>
  </si>
  <si>
    <t>signal 620nm</t>
  </si>
  <si>
    <t>Tavg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</si>
</sst>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&quot;/&quot;d&quot;/&quot;yyyy"/>
    <numFmt numFmtId="165" formatCode="0.000000E+00"/>
    <numFmt numFmtId="166" formatCode="0.00000E+00"/>
    <numFmt numFmtId="167" formatCode="0.00000000"/>
    <numFmt numFmtId="168" formatCode="0.0"/>
    <numFmt numFmtId="169" formatCode="0.000E+00"/>
  </numFmts>
  <fonts count="9">
    <font>
      <sz val="10.0"/>
      <color rgb="FF000000"/>
      <name val="Arial"/>
    </font>
    <font>
      <sz val="11.0"/>
      <name val="Calibri"/>
    </font>
    <font>
      <sz val="11.0"/>
      <color rgb="FF999999"/>
      <name val="Calibri"/>
    </font>
    <font>
      <sz val="11.0"/>
      <color rgb="FFFF0000"/>
      <name val="Calibri"/>
    </font>
    <font>
      <color rgb="FFFF0000"/>
    </font>
    <font>
      <sz val="10.0"/>
      <name val="Arial"/>
    </font>
    <font>
      <sz val="10.0"/>
      <color rgb="FF999999"/>
      <name val="Arial"/>
    </font>
    <font>
      <b/>
      <sz val="11.0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999999"/>
        <bgColor rgb="FF999999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 wrapText="1"/>
    </xf>
    <xf borderId="1" fillId="2" fontId="1" numFmtId="0" xfId="0" applyAlignment="1" applyBorder="1" applyFont="1">
      <alignment horizontal="center" wrapText="1"/>
    </xf>
    <xf borderId="1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center" vertical="center" wrapText="1"/>
    </xf>
    <xf borderId="0" fillId="0" fontId="1" numFmtId="0" xfId="0" applyFont="1"/>
    <xf borderId="0" fillId="0" fontId="1" numFmtId="0" xfId="0" applyAlignment="1" applyFont="1">
      <alignment horizontal="left" wrapText="1"/>
    </xf>
    <xf borderId="0" fillId="0" fontId="1" numFmtId="0" xfId="0" applyAlignment="1" applyFont="1">
      <alignment horizontal="center" wrapText="1"/>
    </xf>
    <xf borderId="0" fillId="0" fontId="1" numFmtId="15" xfId="0" applyAlignment="1" applyFont="1" applyNumberFormat="1">
      <alignment horizontal="center" wrapText="1"/>
    </xf>
    <xf borderId="0" fillId="0" fontId="2" numFmtId="0" xfId="0" applyFont="1"/>
    <xf borderId="0" fillId="0" fontId="1" numFmtId="20" xfId="0" applyAlignment="1" applyFont="1" applyNumberFormat="1">
      <alignment horizontal="center" wrapText="1"/>
    </xf>
    <xf borderId="2" fillId="2" fontId="1" numFmtId="0" xfId="0" applyAlignment="1" applyBorder="1" applyFont="1">
      <alignment horizont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wrapText="1"/>
    </xf>
    <xf borderId="0" fillId="0" fontId="2" numFmtId="164" xfId="0" applyAlignment="1" applyFont="1" applyNumberFormat="1">
      <alignment horizontal="righ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14" xfId="0" applyAlignment="1" applyFont="1" applyNumberFormat="1">
      <alignment horizontal="center" wrapText="1"/>
    </xf>
    <xf borderId="0" fillId="0" fontId="2" numFmtId="0" xfId="0" applyAlignment="1" applyFont="1">
      <alignment horizontal="center" vertical="center"/>
    </xf>
    <xf borderId="0" fillId="0" fontId="3" numFmtId="15" xfId="0" applyAlignment="1" applyFont="1" applyNumberFormat="1">
      <alignment horizontal="center" wrapText="1"/>
    </xf>
    <xf borderId="0" fillId="0" fontId="3" numFmtId="0" xfId="0" applyFont="1"/>
    <xf borderId="0" fillId="0" fontId="3" numFmtId="0" xfId="0" applyAlignment="1" applyFont="1">
      <alignment horizontal="left" wrapText="1"/>
    </xf>
    <xf borderId="0" fillId="0" fontId="3" numFmtId="0" xfId="0" applyAlignment="1" applyFont="1">
      <alignment horizontal="center" wrapText="1"/>
    </xf>
    <xf borderId="0" fillId="0" fontId="3" numFmtId="20" xfId="0" applyAlignment="1" applyFont="1" applyNumberFormat="1">
      <alignment horizontal="center" wrapText="1"/>
    </xf>
    <xf borderId="0" fillId="0" fontId="3" numFmtId="0" xfId="0" applyAlignment="1" applyFont="1">
      <alignment/>
    </xf>
    <xf borderId="0" fillId="0" fontId="3" numFmtId="0" xfId="0" applyAlignment="1" applyFont="1">
      <alignment horizontal="left" wrapText="1"/>
    </xf>
    <xf borderId="0" fillId="0" fontId="3" numFmtId="0" xfId="0" applyAlignment="1" applyFont="1">
      <alignment horizontal="center" wrapText="1"/>
    </xf>
    <xf borderId="0" fillId="0" fontId="1" numFmtId="0" xfId="0" applyAlignment="1" applyFont="1">
      <alignment horizontal="center" wrapText="1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3" numFmtId="15" xfId="0" applyAlignment="1" applyFont="1" applyNumberFormat="1">
      <alignment horizontal="center" wrapText="1"/>
    </xf>
    <xf borderId="0" fillId="0" fontId="3" numFmtId="20" xfId="0" applyAlignment="1" applyFont="1" applyNumberFormat="1">
      <alignment horizontal="center" wrapText="1"/>
    </xf>
    <xf borderId="0" fillId="0" fontId="3" numFmtId="0" xfId="0" applyAlignment="1" applyFont="1">
      <alignment horizontal="center" vertical="center"/>
    </xf>
    <xf borderId="0" fillId="0" fontId="1" numFmtId="15" xfId="0" applyAlignment="1" applyFont="1" applyNumberFormat="1">
      <alignment horizontal="center"/>
    </xf>
    <xf borderId="0" fillId="0" fontId="1" numFmtId="20" xfId="0" applyAlignment="1" applyFont="1" applyNumberFormat="1">
      <alignment horizontal="center"/>
    </xf>
    <xf borderId="0" fillId="0" fontId="1" numFmtId="165" xfId="0" applyAlignment="1" applyFont="1" applyNumberFormat="1">
      <alignment horizontal="left"/>
    </xf>
    <xf borderId="0" fillId="0" fontId="0" numFmtId="0" xfId="0" applyFont="1"/>
    <xf borderId="0" fillId="0" fontId="5" numFmtId="0" xfId="0" applyFont="1"/>
    <xf borderId="0" fillId="0" fontId="6" numFmtId="0" xfId="0" applyFont="1"/>
    <xf borderId="0" fillId="0" fontId="1" numFmtId="166" xfId="0" applyAlignment="1" applyFont="1" applyNumberFormat="1">
      <alignment horizontal="left"/>
    </xf>
    <xf borderId="0" fillId="3" fontId="7" numFmtId="0" xfId="0" applyAlignment="1" applyBorder="1" applyFill="1" applyFont="1">
      <alignment horizontal="left"/>
    </xf>
    <xf borderId="0" fillId="3" fontId="7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Font="1"/>
    <xf borderId="0" fillId="4" fontId="5" numFmtId="0" xfId="0" applyAlignment="1" applyBorder="1" applyFill="1" applyFont="1">
      <alignment horizontal="center"/>
    </xf>
    <xf borderId="0" fillId="5" fontId="5" numFmtId="0" xfId="0" applyAlignment="1" applyBorder="1" applyFill="1" applyFont="1">
      <alignment horizontal="center"/>
    </xf>
    <xf borderId="0" fillId="0" fontId="3" numFmtId="0" xfId="0" applyAlignment="1" applyFont="1">
      <alignment horizontal="center"/>
    </xf>
    <xf borderId="0" fillId="0" fontId="0" numFmtId="167" xfId="0" applyFont="1" applyNumberFormat="1"/>
    <xf borderId="0" fillId="0" fontId="0" numFmtId="0" xfId="0" applyFont="1"/>
    <xf borderId="0" fillId="0" fontId="3" numFmtId="165" xfId="0" applyAlignment="1" applyFont="1" applyNumberFormat="1">
      <alignment horizontal="left"/>
    </xf>
    <xf borderId="0" fillId="0" fontId="0" numFmtId="167" xfId="0" applyAlignment="1" applyFont="1" applyNumberFormat="1">
      <alignment horizontal="right" vertical="center"/>
    </xf>
    <xf borderId="0" fillId="0" fontId="1" numFmtId="0" xfId="0" applyAlignment="1" applyFont="1">
      <alignment horizontal="left" vertical="center" wrapText="1"/>
    </xf>
    <xf borderId="0" fillId="0" fontId="3" numFmtId="0" xfId="0" applyAlignment="1" applyFont="1">
      <alignment horizontal="left" vertical="center" wrapText="1"/>
    </xf>
    <xf borderId="0" fillId="0" fontId="0" numFmtId="167" xfId="0" applyAlignment="1" applyFont="1" applyNumberFormat="1">
      <alignment horizontal="left" vertical="center"/>
    </xf>
    <xf borderId="0" fillId="0" fontId="3" numFmtId="168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1" numFmtId="169" xfId="0" applyAlignment="1" applyFont="1" applyNumberFormat="1">
      <alignment horizontal="left"/>
    </xf>
    <xf borderId="0" fillId="0" fontId="3" numFmtId="169" xfId="0" applyAlignment="1" applyFont="1" applyNumberFormat="1">
      <alignment horizontal="left"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/>
    </xf>
    <xf borderId="0" fillId="6" fontId="1" numFmtId="0" xfId="0" applyAlignment="1" applyFill="1" applyFont="1">
      <alignment horizontal="left"/>
    </xf>
    <xf borderId="0" fillId="6" fontId="2" numFmtId="0" xfId="0" applyFont="1"/>
    <xf borderId="0" fillId="6" fontId="2" numFmtId="0" xfId="0" applyAlignment="1" applyFont="1">
      <alignment horizontal="center" wrapText="1"/>
    </xf>
    <xf borderId="0" fillId="6" fontId="1" numFmtId="0" xfId="0" applyAlignment="1" applyFont="1">
      <alignment horizontal="center"/>
    </xf>
    <xf borderId="0" fillId="6" fontId="2" numFmtId="0" xfId="0" applyAlignment="1" applyFont="1">
      <alignment horizontal="center"/>
    </xf>
    <xf borderId="0" fillId="6" fontId="1" numFmtId="0" xfId="0" applyFont="1"/>
    <xf borderId="0" fillId="6" fontId="8" numFmtId="0" xfId="0" applyFont="1"/>
    <xf borderId="0" fillId="0" fontId="8" numFmtId="0" xfId="0" applyAlignment="1" applyFont="1">
      <alignment/>
    </xf>
    <xf borderId="0" fillId="0" fontId="8" numFmtId="11" xfId="0" applyAlignment="1" applyFont="1" applyNumberFormat="1">
      <alignment/>
    </xf>
    <xf borderId="0" fillId="0" fontId="1" numFmtId="0" xfId="0" applyAlignment="1" applyFont="1">
      <alignment horizontal="right"/>
    </xf>
    <xf borderId="0" fillId="0" fontId="3" numFmtId="165" xfId="0" applyAlignment="1" applyFont="1" applyNumberFormat="1">
      <alignment horizontal="left" vertical="center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71"/>
    <col customWidth="1" min="2" max="2" width="32.29"/>
    <col customWidth="1" min="3" max="3" width="18.43"/>
    <col customWidth="1" min="4" max="7" width="12.0"/>
    <col customWidth="1" min="8" max="8" width="14.29"/>
    <col customWidth="1" min="9" max="9" width="15.86"/>
    <col customWidth="1" min="10" max="11" width="8.14"/>
    <col customWidth="1" min="12" max="12" width="43.71"/>
    <col customWidth="1" min="13" max="14" width="14.43"/>
  </cols>
  <sheetData>
    <row r="1" ht="30.0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14</v>
      </c>
      <c r="L1" s="3" t="s">
        <v>16</v>
      </c>
      <c r="M1" s="4"/>
      <c r="N1" s="4"/>
    </row>
    <row r="2" ht="15.75" customHeight="1">
      <c r="A2" s="5" t="s">
        <v>19</v>
      </c>
      <c r="B2" s="6" t="s">
        <v>20</v>
      </c>
      <c r="C2" s="7" t="s">
        <v>21</v>
      </c>
      <c r="D2" s="7">
        <v>1.0</v>
      </c>
      <c r="E2" s="8">
        <v>41911.0</v>
      </c>
      <c r="F2" s="10">
        <v>0.07847222222222222</v>
      </c>
      <c r="G2" s="17">
        <v>42191.0</v>
      </c>
      <c r="H2" s="7" t="s">
        <v>34</v>
      </c>
      <c r="I2" s="7" t="s">
        <v>35</v>
      </c>
      <c r="J2" s="7">
        <v>195.0</v>
      </c>
      <c r="K2" s="7" t="s">
        <v>36</v>
      </c>
      <c r="L2" s="15"/>
      <c r="M2" s="18" t="str">
        <f t="shared" ref="M2:M10" si="1">((LEFT(H2,(FIND("°",H2,1)-1)))+(MID(H2,(FIND("°",H2,1)+1),(FIND("'",H2,1))-(FIND("°",H2,1)+1))/60))*(IF(RIGHT(H2,1)="N",1,-1))</f>
        <v>44.52897</v>
      </c>
      <c r="N2" s="18" t="str">
        <f t="shared" ref="N2:N10" si="2">((LEFT(I2,(FIND("°",I2,1)-1)))+(MID(I2,(FIND("°",I2,1)+1),(FIND("'",I2,1))-(FIND("°",I2,1)+1))/60))*(IF(RIGHT(I2,1)="E",1,-1))</f>
        <v>-125.38937</v>
      </c>
    </row>
    <row r="3" ht="15.75" customHeight="1">
      <c r="A3" s="5" t="s">
        <v>38</v>
      </c>
      <c r="B3" s="6" t="s">
        <v>39</v>
      </c>
      <c r="C3" s="7">
        <v>1132.0</v>
      </c>
      <c r="D3" s="7">
        <v>1.0</v>
      </c>
      <c r="E3" s="8">
        <v>41911.0</v>
      </c>
      <c r="F3" s="10">
        <v>0.07847222222222222</v>
      </c>
      <c r="G3" s="17">
        <v>42191.0</v>
      </c>
      <c r="H3" s="7" t="s">
        <v>34</v>
      </c>
      <c r="I3" s="7" t="s">
        <v>35</v>
      </c>
      <c r="J3" s="7">
        <v>195.0</v>
      </c>
      <c r="K3" s="7" t="s">
        <v>36</v>
      </c>
      <c r="L3" s="15"/>
      <c r="M3" s="18" t="str">
        <f t="shared" si="1"/>
        <v>44.52897</v>
      </c>
      <c r="N3" s="18" t="str">
        <f t="shared" si="2"/>
        <v>-125.38937</v>
      </c>
    </row>
    <row r="4" ht="15.75" customHeight="1">
      <c r="A4" s="5" t="s">
        <v>40</v>
      </c>
      <c r="B4" s="6" t="s">
        <v>41</v>
      </c>
      <c r="C4" s="7" t="s">
        <v>42</v>
      </c>
      <c r="D4" s="7">
        <v>1.0</v>
      </c>
      <c r="E4" s="8">
        <v>41911.0</v>
      </c>
      <c r="F4" s="10">
        <v>0.07847222222222222</v>
      </c>
      <c r="G4" s="17">
        <v>42191.0</v>
      </c>
      <c r="H4" s="7" t="s">
        <v>34</v>
      </c>
      <c r="I4" s="7" t="s">
        <v>35</v>
      </c>
      <c r="J4" s="7">
        <v>195.0</v>
      </c>
      <c r="K4" s="7" t="s">
        <v>36</v>
      </c>
      <c r="L4" s="15"/>
      <c r="M4" s="18" t="str">
        <f t="shared" si="1"/>
        <v>44.52897</v>
      </c>
      <c r="N4" s="18" t="str">
        <f t="shared" si="2"/>
        <v>-125.38937</v>
      </c>
    </row>
    <row r="5" ht="15.75" customHeight="1">
      <c r="A5" s="5" t="s">
        <v>43</v>
      </c>
      <c r="B5" s="6" t="s">
        <v>44</v>
      </c>
      <c r="C5" s="7">
        <v>275.0</v>
      </c>
      <c r="D5" s="7">
        <v>1.0</v>
      </c>
      <c r="E5" s="8">
        <v>41911.0</v>
      </c>
      <c r="F5" s="10">
        <v>0.07847222222222222</v>
      </c>
      <c r="G5" s="17">
        <v>42191.0</v>
      </c>
      <c r="H5" s="7" t="s">
        <v>34</v>
      </c>
      <c r="I5" s="7" t="s">
        <v>35</v>
      </c>
      <c r="J5" s="7">
        <v>195.0</v>
      </c>
      <c r="K5" s="7" t="s">
        <v>36</v>
      </c>
      <c r="L5" s="15"/>
      <c r="M5" s="18" t="str">
        <f t="shared" si="1"/>
        <v>44.52897</v>
      </c>
      <c r="N5" s="18" t="str">
        <f t="shared" si="2"/>
        <v>-125.38937</v>
      </c>
    </row>
    <row r="6" ht="15.75" customHeight="1">
      <c r="A6" s="5" t="s">
        <v>46</v>
      </c>
      <c r="B6" s="6" t="s">
        <v>27</v>
      </c>
      <c r="C6" s="7" t="s">
        <v>47</v>
      </c>
      <c r="D6" s="7">
        <v>1.0</v>
      </c>
      <c r="E6" s="8">
        <v>41911.0</v>
      </c>
      <c r="F6" s="10">
        <v>0.07847222222222222</v>
      </c>
      <c r="G6" s="17">
        <v>42191.0</v>
      </c>
      <c r="H6" s="7" t="s">
        <v>34</v>
      </c>
      <c r="I6" s="7" t="s">
        <v>35</v>
      </c>
      <c r="J6" s="7">
        <v>195.0</v>
      </c>
      <c r="K6" s="7" t="s">
        <v>36</v>
      </c>
      <c r="L6" s="15"/>
      <c r="M6" s="18" t="str">
        <f t="shared" si="1"/>
        <v>44.52897</v>
      </c>
      <c r="N6" s="18" t="str">
        <f t="shared" si="2"/>
        <v>-125.38937</v>
      </c>
    </row>
    <row r="7" ht="15.75" customHeight="1">
      <c r="A7" s="5" t="s">
        <v>48</v>
      </c>
      <c r="B7" s="6" t="s">
        <v>49</v>
      </c>
      <c r="C7" s="7">
        <v>1273.0</v>
      </c>
      <c r="D7" s="7">
        <v>1.0</v>
      </c>
      <c r="E7" s="8">
        <v>41911.0</v>
      </c>
      <c r="F7" s="10">
        <v>0.07847222222222222</v>
      </c>
      <c r="G7" s="17">
        <v>42191.0</v>
      </c>
      <c r="H7" s="7" t="s">
        <v>34</v>
      </c>
      <c r="I7" s="7" t="s">
        <v>35</v>
      </c>
      <c r="J7" s="7">
        <v>195.0</v>
      </c>
      <c r="K7" s="7" t="s">
        <v>36</v>
      </c>
      <c r="L7" s="15"/>
      <c r="M7" s="18" t="str">
        <f t="shared" si="1"/>
        <v>44.52897</v>
      </c>
      <c r="N7" s="18" t="str">
        <f t="shared" si="2"/>
        <v>-125.38937</v>
      </c>
    </row>
    <row r="8" ht="15.75" customHeight="1">
      <c r="A8" s="5" t="s">
        <v>50</v>
      </c>
      <c r="B8" s="6" t="s">
        <v>51</v>
      </c>
      <c r="C8" s="7" t="s">
        <v>52</v>
      </c>
      <c r="D8" s="7">
        <v>1.0</v>
      </c>
      <c r="E8" s="8">
        <v>41911.0</v>
      </c>
      <c r="F8" s="10">
        <v>0.07847222222222222</v>
      </c>
      <c r="G8" s="17">
        <v>42191.0</v>
      </c>
      <c r="H8" s="7" t="s">
        <v>34</v>
      </c>
      <c r="I8" s="7" t="s">
        <v>35</v>
      </c>
      <c r="J8" s="7">
        <v>195.0</v>
      </c>
      <c r="K8" s="7" t="s">
        <v>36</v>
      </c>
      <c r="L8" s="15"/>
      <c r="M8" s="18" t="str">
        <f t="shared" si="1"/>
        <v>44.52897</v>
      </c>
      <c r="N8" s="18" t="str">
        <f t="shared" si="2"/>
        <v>-125.38937</v>
      </c>
    </row>
    <row r="9" ht="15.75" customHeight="1">
      <c r="A9" s="5" t="s">
        <v>53</v>
      </c>
      <c r="B9" s="6" t="s">
        <v>54</v>
      </c>
      <c r="C9" s="7">
        <v>19075.0</v>
      </c>
      <c r="D9" s="7">
        <v>1.0</v>
      </c>
      <c r="E9" s="8">
        <v>41911.0</v>
      </c>
      <c r="F9" s="10">
        <v>0.07847222222222222</v>
      </c>
      <c r="G9" s="17">
        <v>42191.0</v>
      </c>
      <c r="H9" s="7" t="s">
        <v>34</v>
      </c>
      <c r="I9" s="7" t="s">
        <v>35</v>
      </c>
      <c r="J9" s="7">
        <v>195.0</v>
      </c>
      <c r="K9" s="7" t="s">
        <v>36</v>
      </c>
      <c r="L9" s="15"/>
      <c r="M9" s="18" t="str">
        <f t="shared" si="1"/>
        <v>44.52897</v>
      </c>
      <c r="N9" s="18" t="str">
        <f t="shared" si="2"/>
        <v>-125.38937</v>
      </c>
    </row>
    <row r="10" ht="15.75" customHeight="1">
      <c r="A10" s="5" t="s">
        <v>55</v>
      </c>
      <c r="B10" s="6" t="s">
        <v>56</v>
      </c>
      <c r="C10" s="7">
        <v>18980.0</v>
      </c>
      <c r="D10" s="7">
        <v>1.0</v>
      </c>
      <c r="E10" s="8">
        <v>41911.0</v>
      </c>
      <c r="F10" s="10">
        <v>0.07847222222222222</v>
      </c>
      <c r="G10" s="17">
        <v>42191.0</v>
      </c>
      <c r="H10" s="7" t="s">
        <v>34</v>
      </c>
      <c r="I10" s="7" t="s">
        <v>35</v>
      </c>
      <c r="J10" s="7">
        <v>195.0</v>
      </c>
      <c r="K10" s="7" t="s">
        <v>36</v>
      </c>
      <c r="L10" s="15"/>
      <c r="M10" s="18" t="str">
        <f t="shared" si="1"/>
        <v>44.52897</v>
      </c>
      <c r="N10" s="18" t="str">
        <f t="shared" si="2"/>
        <v>-125.38937</v>
      </c>
    </row>
    <row r="11" ht="15.75" customHeight="1">
      <c r="A11" s="5"/>
      <c r="B11" s="6"/>
      <c r="C11" s="7"/>
      <c r="D11" s="7"/>
      <c r="E11" s="8"/>
      <c r="F11" s="10"/>
      <c r="G11" s="7"/>
      <c r="H11" s="7"/>
      <c r="I11" s="7"/>
      <c r="J11" s="7"/>
      <c r="K11" s="7"/>
      <c r="L11" s="15"/>
      <c r="M11" s="18"/>
      <c r="N11" s="18"/>
    </row>
    <row r="12" ht="15.75" customHeight="1">
      <c r="A12" s="5" t="s">
        <v>57</v>
      </c>
      <c r="B12" s="6" t="s">
        <v>20</v>
      </c>
      <c r="C12" s="7" t="s">
        <v>58</v>
      </c>
      <c r="D12" s="7">
        <v>2.0</v>
      </c>
      <c r="E12" s="8">
        <v>42192.0</v>
      </c>
      <c r="F12" s="10">
        <v>0.0</v>
      </c>
      <c r="G12" s="19">
        <v>42568.0</v>
      </c>
      <c r="H12" s="16" t="s">
        <v>59</v>
      </c>
      <c r="I12" s="16" t="s">
        <v>60</v>
      </c>
      <c r="J12" s="7">
        <v>195.0</v>
      </c>
      <c r="K12" s="7" t="s">
        <v>61</v>
      </c>
      <c r="L12" s="15"/>
      <c r="M12" s="18" t="str">
        <f t="shared" ref="M12:M20" si="3">((LEFT(H12,(FIND("°",H12,1)-1)))+(MID(H12,(FIND("°",H12,1)+1),(FIND("'",H12,1))-(FIND("°",H12,1)+1))/60))*(IF(RIGHT(H12,1)="N",1,-1))</f>
        <v>44.52896667</v>
      </c>
      <c r="N12" s="18" t="str">
        <f t="shared" ref="N12:N20" si="4">((LEFT(I12,(FIND("°",I12,1)-1)))+(MID(I12,(FIND("°",I12,1)+1),(FIND("'",I12,1))-(FIND("°",I12,1)+1))/60))*(IF(RIGHT(I12,1)="E",1,-1))</f>
        <v>-125.389665</v>
      </c>
    </row>
    <row r="13" ht="15.75" customHeight="1">
      <c r="A13" s="5" t="s">
        <v>63</v>
      </c>
      <c r="B13" s="5" t="s">
        <v>39</v>
      </c>
      <c r="C13" s="16">
        <v>1297.0</v>
      </c>
      <c r="D13" s="7">
        <v>2.0</v>
      </c>
      <c r="E13" s="8">
        <v>42192.0</v>
      </c>
      <c r="F13" s="10">
        <v>0.675</v>
      </c>
      <c r="G13" s="19">
        <v>42568.0</v>
      </c>
      <c r="H13" s="16" t="s">
        <v>59</v>
      </c>
      <c r="I13" s="16" t="s">
        <v>60</v>
      </c>
      <c r="J13" s="16">
        <v>195.0</v>
      </c>
      <c r="K13" s="7" t="s">
        <v>61</v>
      </c>
      <c r="L13" s="15"/>
      <c r="M13" s="18" t="str">
        <f t="shared" si="3"/>
        <v>44.52896667</v>
      </c>
      <c r="N13" s="18" t="str">
        <f t="shared" si="4"/>
        <v>-125.389665</v>
      </c>
    </row>
    <row r="14" ht="15.75" customHeight="1">
      <c r="A14" s="5" t="s">
        <v>64</v>
      </c>
      <c r="B14" s="5" t="s">
        <v>41</v>
      </c>
      <c r="C14" s="16" t="s">
        <v>65</v>
      </c>
      <c r="D14" s="7">
        <v>2.0</v>
      </c>
      <c r="E14" s="8">
        <v>42192.0</v>
      </c>
      <c r="F14" s="10">
        <v>0.675</v>
      </c>
      <c r="G14" s="19">
        <v>42568.0</v>
      </c>
      <c r="H14" s="16" t="s">
        <v>59</v>
      </c>
      <c r="I14" s="16" t="s">
        <v>60</v>
      </c>
      <c r="J14" s="16">
        <v>195.0</v>
      </c>
      <c r="K14" s="7" t="s">
        <v>61</v>
      </c>
      <c r="L14" s="15"/>
      <c r="M14" s="18" t="str">
        <f t="shared" si="3"/>
        <v>44.52896667</v>
      </c>
      <c r="N14" s="18" t="str">
        <f t="shared" si="4"/>
        <v>-125.389665</v>
      </c>
    </row>
    <row r="15" ht="15.75" customHeight="1">
      <c r="A15" s="5" t="s">
        <v>66</v>
      </c>
      <c r="B15" s="5" t="s">
        <v>44</v>
      </c>
      <c r="C15" s="16">
        <v>472.0</v>
      </c>
      <c r="D15" s="7">
        <v>2.0</v>
      </c>
      <c r="E15" s="8">
        <v>42192.0</v>
      </c>
      <c r="F15" s="10">
        <v>0.675</v>
      </c>
      <c r="G15" s="19">
        <v>42568.0</v>
      </c>
      <c r="H15" s="16" t="s">
        <v>59</v>
      </c>
      <c r="I15" s="16" t="s">
        <v>60</v>
      </c>
      <c r="J15" s="16">
        <v>195.0</v>
      </c>
      <c r="K15" s="7" t="s">
        <v>61</v>
      </c>
      <c r="L15" s="15"/>
      <c r="M15" s="18" t="str">
        <f t="shared" si="3"/>
        <v>44.52896667</v>
      </c>
      <c r="N15" s="18" t="str">
        <f t="shared" si="4"/>
        <v>-125.389665</v>
      </c>
    </row>
    <row r="16" ht="15.75" customHeight="1">
      <c r="A16" s="5" t="s">
        <v>67</v>
      </c>
      <c r="B16" s="5" t="s">
        <v>27</v>
      </c>
      <c r="C16" s="16" t="s">
        <v>68</v>
      </c>
      <c r="D16" s="7">
        <v>2.0</v>
      </c>
      <c r="E16" s="8">
        <v>42192.0</v>
      </c>
      <c r="F16" s="10">
        <v>0.675</v>
      </c>
      <c r="G16" s="19">
        <v>42568.0</v>
      </c>
      <c r="H16" s="16" t="s">
        <v>59</v>
      </c>
      <c r="I16" s="16" t="s">
        <v>60</v>
      </c>
      <c r="J16" s="16">
        <v>195.0</v>
      </c>
      <c r="K16" s="7" t="s">
        <v>61</v>
      </c>
      <c r="L16" s="15"/>
      <c r="M16" s="18" t="str">
        <f t="shared" si="3"/>
        <v>44.52896667</v>
      </c>
      <c r="N16" s="18" t="str">
        <f t="shared" si="4"/>
        <v>-125.389665</v>
      </c>
    </row>
    <row r="17" ht="15.75" customHeight="1">
      <c r="A17" s="5" t="s">
        <v>70</v>
      </c>
      <c r="B17" s="5" t="s">
        <v>49</v>
      </c>
      <c r="C17" s="16">
        <v>1361.0</v>
      </c>
      <c r="D17" s="7">
        <v>2.0</v>
      </c>
      <c r="E17" s="8">
        <v>42192.0</v>
      </c>
      <c r="F17" s="10">
        <v>0.675</v>
      </c>
      <c r="G17" s="19">
        <v>42568.0</v>
      </c>
      <c r="H17" s="5" t="s">
        <v>59</v>
      </c>
      <c r="I17" s="5" t="s">
        <v>60</v>
      </c>
      <c r="J17" s="16">
        <v>195.0</v>
      </c>
      <c r="K17" s="7" t="s">
        <v>61</v>
      </c>
      <c r="L17" s="15"/>
      <c r="M17" s="18" t="str">
        <f t="shared" si="3"/>
        <v>44.52896667</v>
      </c>
      <c r="N17" s="18" t="str">
        <f t="shared" si="4"/>
        <v>-125.389665</v>
      </c>
    </row>
    <row r="18" ht="15.75" customHeight="1">
      <c r="A18" s="5" t="s">
        <v>71</v>
      </c>
      <c r="B18" s="5" t="s">
        <v>51</v>
      </c>
      <c r="C18" s="16">
        <v>101.0</v>
      </c>
      <c r="D18" s="7">
        <v>2.0</v>
      </c>
      <c r="E18" s="8">
        <v>42192.0</v>
      </c>
      <c r="F18" s="10">
        <v>0.675</v>
      </c>
      <c r="G18" s="19">
        <v>42568.0</v>
      </c>
      <c r="H18" s="5" t="s">
        <v>59</v>
      </c>
      <c r="I18" s="5" t="s">
        <v>60</v>
      </c>
      <c r="J18" s="16">
        <v>195.0</v>
      </c>
      <c r="K18" s="7" t="s">
        <v>61</v>
      </c>
      <c r="L18" s="15"/>
      <c r="M18" s="18" t="str">
        <f t="shared" si="3"/>
        <v>44.52896667</v>
      </c>
      <c r="N18" s="18" t="str">
        <f t="shared" si="4"/>
        <v>-125.389665</v>
      </c>
    </row>
    <row r="19" ht="15.75" customHeight="1">
      <c r="A19" s="5" t="s">
        <v>72</v>
      </c>
      <c r="B19" s="5" t="s">
        <v>54</v>
      </c>
      <c r="C19" s="16">
        <v>23340.0</v>
      </c>
      <c r="D19" s="7">
        <v>2.0</v>
      </c>
      <c r="E19" s="8">
        <v>42192.0</v>
      </c>
      <c r="F19" s="10">
        <v>0.675</v>
      </c>
      <c r="G19" s="19">
        <v>42568.0</v>
      </c>
      <c r="H19" s="5" t="s">
        <v>59</v>
      </c>
      <c r="I19" s="5" t="s">
        <v>60</v>
      </c>
      <c r="J19" s="16">
        <v>195.0</v>
      </c>
      <c r="K19" s="7" t="s">
        <v>61</v>
      </c>
      <c r="L19" s="15"/>
      <c r="M19" s="18" t="str">
        <f t="shared" si="3"/>
        <v>44.52896667</v>
      </c>
      <c r="N19" s="18" t="str">
        <f t="shared" si="4"/>
        <v>-125.389665</v>
      </c>
    </row>
    <row r="20" ht="15.75" customHeight="1">
      <c r="A20" s="5" t="s">
        <v>73</v>
      </c>
      <c r="B20" s="5" t="s">
        <v>56</v>
      </c>
      <c r="C20" s="16">
        <v>23338.0</v>
      </c>
      <c r="D20" s="7">
        <v>2.0</v>
      </c>
      <c r="E20" s="8">
        <v>42192.0</v>
      </c>
      <c r="F20" s="10">
        <v>0.675</v>
      </c>
      <c r="G20" s="19">
        <v>42568.0</v>
      </c>
      <c r="H20" s="5" t="s">
        <v>59</v>
      </c>
      <c r="I20" s="5" t="s">
        <v>60</v>
      </c>
      <c r="J20" s="16">
        <v>195.0</v>
      </c>
      <c r="K20" s="7" t="s">
        <v>61</v>
      </c>
      <c r="L20" s="15"/>
      <c r="M20" s="18" t="str">
        <f t="shared" si="3"/>
        <v>44.52896667</v>
      </c>
      <c r="N20" s="18" t="str">
        <f t="shared" si="4"/>
        <v>-125.389665</v>
      </c>
    </row>
    <row r="21" ht="15.75" customHeight="1">
      <c r="A21" s="5"/>
      <c r="B21" s="6"/>
      <c r="C21" s="7"/>
      <c r="D21" s="7"/>
      <c r="E21" s="8"/>
      <c r="F21" s="10"/>
      <c r="G21" s="7"/>
      <c r="H21" s="7"/>
      <c r="I21" s="7"/>
      <c r="J21" s="7"/>
      <c r="K21" s="7"/>
      <c r="L21" s="15"/>
      <c r="M21" s="18"/>
      <c r="N21" s="18"/>
    </row>
    <row r="22" ht="15.75" customHeight="1">
      <c r="A22" s="20" t="s">
        <v>19</v>
      </c>
      <c r="B22" s="21" t="s">
        <v>20</v>
      </c>
      <c r="C22" s="22" t="s">
        <v>21</v>
      </c>
      <c r="D22" s="22">
        <v>3.0</v>
      </c>
      <c r="E22" s="19">
        <v>42569.0</v>
      </c>
      <c r="F22" s="23">
        <v>0.013194444444444444</v>
      </c>
      <c r="G22" s="7"/>
      <c r="H22" s="16" t="s">
        <v>59</v>
      </c>
      <c r="I22" s="16" t="s">
        <v>60</v>
      </c>
      <c r="J22" s="7">
        <v>195.0</v>
      </c>
      <c r="K22" s="22" t="s">
        <v>75</v>
      </c>
      <c r="L22" s="15"/>
      <c r="M22" s="18" t="str">
        <f t="shared" ref="M22:M30" si="5">((LEFT(H22,(FIND("°",H22,1)-1)))+(MID(H22,(FIND("°",H22,1)+1),(FIND("'",H22,1))-(FIND("°",H22,1)+1))/60))*(IF(RIGHT(H22,1)="N",1,-1))</f>
        <v>44.52896667</v>
      </c>
      <c r="N22" s="18" t="str">
        <f t="shared" ref="N22:N30" si="6">((LEFT(I22,(FIND("°",I22,1)-1)))+(MID(I22,(FIND("°",I22,1)+1),(FIND("'",I22,1))-(FIND("°",I22,1)+1))/60))*(IF(RIGHT(I22,1)="E",1,-1))</f>
        <v>-125.389665</v>
      </c>
    </row>
    <row r="23" ht="15.75" customHeight="1">
      <c r="A23" s="24" t="s">
        <v>38</v>
      </c>
      <c r="B23" s="25" t="s">
        <v>39</v>
      </c>
      <c r="C23" s="22">
        <v>1132.0</v>
      </c>
      <c r="D23" s="22">
        <v>3.0</v>
      </c>
      <c r="E23" s="19">
        <v>42569.0</v>
      </c>
      <c r="F23" s="23">
        <v>0.013194444444444444</v>
      </c>
      <c r="G23" s="26"/>
      <c r="H23" s="27" t="s">
        <v>76</v>
      </c>
      <c r="I23" s="27" t="s">
        <v>77</v>
      </c>
      <c r="J23" s="27">
        <v>195.0</v>
      </c>
      <c r="K23" s="22" t="s">
        <v>75</v>
      </c>
      <c r="L23" s="28"/>
      <c r="M23" s="18" t="str">
        <f t="shared" si="5"/>
        <v>44.52896667</v>
      </c>
      <c r="N23" s="18" t="str">
        <f t="shared" si="6"/>
        <v>-125.389665</v>
      </c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5.75" customHeight="1">
      <c r="A24" s="24" t="s">
        <v>79</v>
      </c>
      <c r="B24" s="25" t="s">
        <v>41</v>
      </c>
      <c r="C24" s="22" t="s">
        <v>80</v>
      </c>
      <c r="D24" s="22">
        <v>3.0</v>
      </c>
      <c r="E24" s="19">
        <v>42569.0</v>
      </c>
      <c r="F24" s="23">
        <v>0.013194444444444444</v>
      </c>
      <c r="G24" s="26"/>
      <c r="H24" s="27" t="s">
        <v>76</v>
      </c>
      <c r="I24" s="27" t="s">
        <v>77</v>
      </c>
      <c r="J24" s="27">
        <v>195.0</v>
      </c>
      <c r="K24" s="22" t="s">
        <v>75</v>
      </c>
      <c r="L24" s="28"/>
      <c r="M24" s="18" t="str">
        <f t="shared" si="5"/>
        <v>44.52896667</v>
      </c>
      <c r="N24" s="18" t="str">
        <f t="shared" si="6"/>
        <v>-125.389665</v>
      </c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5.75" customHeight="1">
      <c r="A25" s="24" t="s">
        <v>43</v>
      </c>
      <c r="B25" s="25" t="s">
        <v>44</v>
      </c>
      <c r="C25" s="22">
        <v>275.0</v>
      </c>
      <c r="D25" s="22">
        <v>3.0</v>
      </c>
      <c r="E25" s="19">
        <v>42569.0</v>
      </c>
      <c r="F25" s="23">
        <v>0.013194444444444444</v>
      </c>
      <c r="G25" s="26"/>
      <c r="H25" s="27" t="s">
        <v>76</v>
      </c>
      <c r="I25" s="27" t="s">
        <v>77</v>
      </c>
      <c r="J25" s="27">
        <v>195.0</v>
      </c>
      <c r="K25" s="22" t="s">
        <v>75</v>
      </c>
      <c r="L25" s="28"/>
      <c r="M25" s="18" t="str">
        <f t="shared" si="5"/>
        <v>44.52896667</v>
      </c>
      <c r="N25" s="18" t="str">
        <f t="shared" si="6"/>
        <v>-125.389665</v>
      </c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5.75" customHeight="1">
      <c r="A26" s="24" t="s">
        <v>46</v>
      </c>
      <c r="B26" s="25" t="s">
        <v>27</v>
      </c>
      <c r="C26" s="22" t="s">
        <v>47</v>
      </c>
      <c r="D26" s="22">
        <v>3.0</v>
      </c>
      <c r="E26" s="19">
        <v>42569.0</v>
      </c>
      <c r="F26" s="23">
        <v>0.013194444444444444</v>
      </c>
      <c r="G26" s="26"/>
      <c r="H26" s="27" t="s">
        <v>76</v>
      </c>
      <c r="I26" s="27" t="s">
        <v>77</v>
      </c>
      <c r="J26" s="27">
        <v>195.0</v>
      </c>
      <c r="K26" s="22" t="s">
        <v>75</v>
      </c>
      <c r="L26" s="28"/>
      <c r="M26" s="18" t="str">
        <f t="shared" si="5"/>
        <v>44.52896667</v>
      </c>
      <c r="N26" s="18" t="str">
        <f t="shared" si="6"/>
        <v>-125.389665</v>
      </c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5.75" customHeight="1">
      <c r="A27" s="24" t="s">
        <v>48</v>
      </c>
      <c r="B27" s="25" t="s">
        <v>49</v>
      </c>
      <c r="C27" s="22">
        <v>1273.0</v>
      </c>
      <c r="D27" s="22">
        <v>3.0</v>
      </c>
      <c r="E27" s="19">
        <v>42569.0</v>
      </c>
      <c r="F27" s="23">
        <v>0.013194444444444444</v>
      </c>
      <c r="G27" s="26"/>
      <c r="H27" s="27" t="s">
        <v>76</v>
      </c>
      <c r="I27" s="27" t="s">
        <v>77</v>
      </c>
      <c r="J27" s="27">
        <v>195.0</v>
      </c>
      <c r="K27" s="22" t="s">
        <v>75</v>
      </c>
      <c r="L27" s="28"/>
      <c r="M27" s="18" t="str">
        <f t="shared" si="5"/>
        <v>44.52896667</v>
      </c>
      <c r="N27" s="18" t="str">
        <f t="shared" si="6"/>
        <v>-125.389665</v>
      </c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5.75" customHeight="1">
      <c r="A28" s="24" t="s">
        <v>82</v>
      </c>
      <c r="B28" s="25" t="s">
        <v>51</v>
      </c>
      <c r="C28" s="22">
        <v>114.0</v>
      </c>
      <c r="D28" s="22">
        <v>3.0</v>
      </c>
      <c r="E28" s="19">
        <v>42569.0</v>
      </c>
      <c r="F28" s="23">
        <v>0.013194444444444444</v>
      </c>
      <c r="G28" s="26"/>
      <c r="H28" s="27" t="s">
        <v>76</v>
      </c>
      <c r="I28" s="27" t="s">
        <v>77</v>
      </c>
      <c r="J28" s="27">
        <v>195.0</v>
      </c>
      <c r="K28" s="22" t="s">
        <v>75</v>
      </c>
      <c r="L28" s="28"/>
      <c r="M28" s="18" t="str">
        <f t="shared" si="5"/>
        <v>44.52896667</v>
      </c>
      <c r="N28" s="18" t="str">
        <f t="shared" si="6"/>
        <v>-125.389665</v>
      </c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5.75" customHeight="1">
      <c r="A29" s="24" t="s">
        <v>53</v>
      </c>
      <c r="B29" s="25" t="s">
        <v>54</v>
      </c>
      <c r="C29" s="22">
        <v>19075.0</v>
      </c>
      <c r="D29" s="22">
        <v>3.0</v>
      </c>
      <c r="E29" s="19">
        <v>42569.0</v>
      </c>
      <c r="F29" s="23">
        <v>0.013194444444444444</v>
      </c>
      <c r="G29" s="26"/>
      <c r="H29" s="27" t="s">
        <v>76</v>
      </c>
      <c r="I29" s="27" t="s">
        <v>77</v>
      </c>
      <c r="J29" s="27">
        <v>195.0</v>
      </c>
      <c r="K29" s="22" t="s">
        <v>75</v>
      </c>
      <c r="L29" s="28"/>
      <c r="M29" s="18" t="str">
        <f t="shared" si="5"/>
        <v>44.52896667</v>
      </c>
      <c r="N29" s="18" t="str">
        <f t="shared" si="6"/>
        <v>-125.389665</v>
      </c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5.75" customHeight="1">
      <c r="A30" s="24" t="s">
        <v>55</v>
      </c>
      <c r="B30" s="25" t="s">
        <v>56</v>
      </c>
      <c r="C30" s="22">
        <v>18980.0</v>
      </c>
      <c r="D30" s="22">
        <v>3.0</v>
      </c>
      <c r="E30" s="19">
        <v>42569.0</v>
      </c>
      <c r="F30" s="23">
        <v>0.013194444444444444</v>
      </c>
      <c r="G30" s="26"/>
      <c r="H30" s="27" t="s">
        <v>76</v>
      </c>
      <c r="I30" s="27" t="s">
        <v>77</v>
      </c>
      <c r="J30" s="27">
        <v>195.0</v>
      </c>
      <c r="K30" s="22" t="s">
        <v>75</v>
      </c>
      <c r="L30" s="28"/>
      <c r="M30" s="18" t="str">
        <f t="shared" si="5"/>
        <v>44.52896667</v>
      </c>
      <c r="N30" s="18" t="str">
        <f t="shared" si="6"/>
        <v>-125.389665</v>
      </c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5.75" customHeight="1">
      <c r="A31" s="20"/>
      <c r="B31" s="21"/>
      <c r="C31" s="26"/>
      <c r="D31" s="26"/>
      <c r="E31" s="30"/>
      <c r="F31" s="31"/>
      <c r="G31" s="26"/>
      <c r="H31" s="26"/>
      <c r="I31" s="26"/>
      <c r="J31" s="26"/>
      <c r="K31" s="26"/>
      <c r="L31" s="28"/>
      <c r="M31" s="32"/>
      <c r="N31" s="32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5.75" customHeight="1">
      <c r="A32" s="5" t="s">
        <v>84</v>
      </c>
      <c r="B32" s="15" t="s">
        <v>85</v>
      </c>
      <c r="C32" s="7" t="s">
        <v>86</v>
      </c>
      <c r="D32" s="7">
        <v>1.0</v>
      </c>
      <c r="E32" s="33">
        <v>41911.0</v>
      </c>
      <c r="F32" s="34">
        <v>0.19652777777777777</v>
      </c>
      <c r="G32" s="17">
        <v>42191.0</v>
      </c>
      <c r="H32" s="16" t="s">
        <v>34</v>
      </c>
      <c r="I32" s="16" t="s">
        <v>35</v>
      </c>
      <c r="J32" s="16">
        <v>195.0</v>
      </c>
      <c r="K32" s="7" t="s">
        <v>36</v>
      </c>
      <c r="L32" s="15" t="s">
        <v>87</v>
      </c>
      <c r="M32" s="18" t="str">
        <f t="shared" ref="M32:M42" si="7">((LEFT(H32,(FIND("°",H32,1)-1)))+(MID(H32,(FIND("°",H32,1)+1),(FIND("'",H32,1))-(FIND("°",H32,1)+1))/60))*(IF(RIGHT(H32,1)="N",1,-1))</f>
        <v>44.52897</v>
      </c>
      <c r="N32" s="18" t="str">
        <f t="shared" ref="N32:N42" si="8">((LEFT(I32,(FIND("°",I32,1)-1)))+(MID(I32,(FIND("°",I32,1)+1),(FIND("'",I32,1))-(FIND("°",I32,1)+1))/60))*(IF(RIGHT(I32,1)="E",1,-1))</f>
        <v>-125.38937</v>
      </c>
    </row>
    <row r="33" ht="15.75" customHeight="1">
      <c r="A33" s="5" t="s">
        <v>89</v>
      </c>
      <c r="B33" s="6" t="s">
        <v>90</v>
      </c>
      <c r="C33" s="16" t="s">
        <v>91</v>
      </c>
      <c r="D33" s="7">
        <v>1.0</v>
      </c>
      <c r="E33" s="33">
        <v>41911.0</v>
      </c>
      <c r="F33" s="34">
        <v>0.19652777777777777</v>
      </c>
      <c r="G33" s="17">
        <v>42191.0</v>
      </c>
      <c r="H33" s="16" t="s">
        <v>34</v>
      </c>
      <c r="I33" s="16" t="s">
        <v>35</v>
      </c>
      <c r="J33" s="16">
        <v>195.0</v>
      </c>
      <c r="K33" s="7" t="s">
        <v>36</v>
      </c>
      <c r="L33" s="15"/>
      <c r="M33" s="18" t="str">
        <f t="shared" si="7"/>
        <v>44.52897</v>
      </c>
      <c r="N33" s="18" t="str">
        <f t="shared" si="8"/>
        <v>-125.38937</v>
      </c>
    </row>
    <row r="34" ht="15.75" customHeight="1">
      <c r="A34" s="5" t="s">
        <v>92</v>
      </c>
      <c r="B34" s="6" t="s">
        <v>93</v>
      </c>
      <c r="C34" s="16" t="s">
        <v>94</v>
      </c>
      <c r="D34" s="7">
        <v>1.0</v>
      </c>
      <c r="E34" s="33">
        <v>41911.0</v>
      </c>
      <c r="F34" s="34">
        <v>0.19652777777777777</v>
      </c>
      <c r="G34" s="17">
        <v>42191.0</v>
      </c>
      <c r="H34" s="16" t="s">
        <v>34</v>
      </c>
      <c r="I34" s="16" t="s">
        <v>35</v>
      </c>
      <c r="J34" s="16">
        <v>195.0</v>
      </c>
      <c r="K34" s="7" t="s">
        <v>36</v>
      </c>
      <c r="L34" s="15"/>
      <c r="M34" s="18" t="str">
        <f t="shared" si="7"/>
        <v>44.52897</v>
      </c>
      <c r="N34" s="18" t="str">
        <f t="shared" si="8"/>
        <v>-125.38937</v>
      </c>
    </row>
    <row r="35" ht="15.75" customHeight="1">
      <c r="A35" s="5" t="s">
        <v>95</v>
      </c>
      <c r="B35" s="6" t="s">
        <v>96</v>
      </c>
      <c r="C35" s="16">
        <v>380.0</v>
      </c>
      <c r="D35" s="7">
        <v>1.0</v>
      </c>
      <c r="E35" s="33">
        <v>41911.0</v>
      </c>
      <c r="F35" s="34">
        <v>0.19652777777777777</v>
      </c>
      <c r="G35" s="17">
        <v>42191.0</v>
      </c>
      <c r="H35" s="16" t="s">
        <v>34</v>
      </c>
      <c r="I35" s="16" t="s">
        <v>35</v>
      </c>
      <c r="J35" s="16">
        <v>195.0</v>
      </c>
      <c r="K35" s="7" t="s">
        <v>36</v>
      </c>
      <c r="L35" s="15"/>
      <c r="M35" s="18" t="str">
        <f t="shared" si="7"/>
        <v>44.52897</v>
      </c>
      <c r="N35" s="18" t="str">
        <f t="shared" si="8"/>
        <v>-125.38937</v>
      </c>
    </row>
    <row r="36" ht="15.75" customHeight="1">
      <c r="A36" s="5" t="s">
        <v>97</v>
      </c>
      <c r="B36" s="6" t="s">
        <v>98</v>
      </c>
      <c r="C36" s="16">
        <v>245.0</v>
      </c>
      <c r="D36" s="7">
        <v>1.0</v>
      </c>
      <c r="E36" s="33">
        <v>41911.0</v>
      </c>
      <c r="F36" s="34">
        <v>0.19652777777777777</v>
      </c>
      <c r="G36" s="17">
        <v>42191.0</v>
      </c>
      <c r="H36" s="16" t="s">
        <v>34</v>
      </c>
      <c r="I36" s="16" t="s">
        <v>35</v>
      </c>
      <c r="J36" s="16">
        <v>195.0</v>
      </c>
      <c r="K36" s="7" t="s">
        <v>36</v>
      </c>
      <c r="L36" s="15"/>
      <c r="M36" s="18" t="str">
        <f t="shared" si="7"/>
        <v>44.52897</v>
      </c>
      <c r="N36" s="18" t="str">
        <f t="shared" si="8"/>
        <v>-125.38937</v>
      </c>
    </row>
    <row r="37" ht="15.75" customHeight="1">
      <c r="A37" s="5" t="s">
        <v>99</v>
      </c>
      <c r="B37" s="6" t="s">
        <v>100</v>
      </c>
      <c r="C37" s="16">
        <v>464.0</v>
      </c>
      <c r="D37" s="7">
        <v>1.0</v>
      </c>
      <c r="E37" s="33">
        <v>41911.0</v>
      </c>
      <c r="F37" s="34">
        <v>0.19652777777777777</v>
      </c>
      <c r="G37" s="17">
        <v>42191.0</v>
      </c>
      <c r="H37" s="16" t="s">
        <v>34</v>
      </c>
      <c r="I37" s="16" t="s">
        <v>35</v>
      </c>
      <c r="J37" s="16">
        <v>195.0</v>
      </c>
      <c r="K37" s="7" t="s">
        <v>36</v>
      </c>
      <c r="L37" s="15"/>
      <c r="M37" s="18" t="str">
        <f t="shared" si="7"/>
        <v>44.52897</v>
      </c>
      <c r="N37" s="18" t="str">
        <f t="shared" si="8"/>
        <v>-125.38937</v>
      </c>
    </row>
    <row r="38" ht="15.75" customHeight="1">
      <c r="A38" s="5" t="s">
        <v>102</v>
      </c>
      <c r="B38" s="6" t="s">
        <v>103</v>
      </c>
      <c r="C38" s="16" t="s">
        <v>104</v>
      </c>
      <c r="D38" s="7">
        <v>1.0</v>
      </c>
      <c r="E38" s="33">
        <v>41911.0</v>
      </c>
      <c r="F38" s="34">
        <v>0.19652777777777777</v>
      </c>
      <c r="G38" s="17">
        <v>42191.0</v>
      </c>
      <c r="H38" s="16" t="s">
        <v>34</v>
      </c>
      <c r="I38" s="16" t="s">
        <v>35</v>
      </c>
      <c r="J38" s="16">
        <v>195.0</v>
      </c>
      <c r="K38" s="7" t="s">
        <v>36</v>
      </c>
      <c r="L38" s="15" t="s">
        <v>105</v>
      </c>
      <c r="M38" s="18" t="str">
        <f t="shared" si="7"/>
        <v>44.52897</v>
      </c>
      <c r="N38" s="18" t="str">
        <f t="shared" si="8"/>
        <v>-125.38937</v>
      </c>
    </row>
    <row r="39" ht="15.75" customHeight="1">
      <c r="A39" s="5" t="s">
        <v>106</v>
      </c>
      <c r="B39" s="6" t="s">
        <v>107</v>
      </c>
      <c r="C39" s="16">
        <v>1130.0</v>
      </c>
      <c r="D39" s="7">
        <v>1.0</v>
      </c>
      <c r="E39" s="33">
        <v>41911.0</v>
      </c>
      <c r="F39" s="34">
        <v>0.19652777777777777</v>
      </c>
      <c r="G39" s="17">
        <v>42191.0</v>
      </c>
      <c r="H39" s="16" t="s">
        <v>34</v>
      </c>
      <c r="I39" s="16" t="s">
        <v>35</v>
      </c>
      <c r="J39" s="16">
        <v>195.0</v>
      </c>
      <c r="K39" s="7" t="s">
        <v>36</v>
      </c>
      <c r="L39" s="15"/>
      <c r="M39" s="18" t="str">
        <f t="shared" si="7"/>
        <v>44.52897</v>
      </c>
      <c r="N39" s="18" t="str">
        <f t="shared" si="8"/>
        <v>-125.38937</v>
      </c>
    </row>
    <row r="40" ht="15.75" customHeight="1">
      <c r="A40" s="5" t="s">
        <v>108</v>
      </c>
      <c r="B40" s="6" t="s">
        <v>109</v>
      </c>
      <c r="C40" s="16" t="s">
        <v>110</v>
      </c>
      <c r="D40" s="7">
        <v>1.0</v>
      </c>
      <c r="E40" s="33">
        <v>41911.0</v>
      </c>
      <c r="F40" s="34">
        <v>0.19652777777777777</v>
      </c>
      <c r="G40" s="17">
        <v>42191.0</v>
      </c>
      <c r="H40" s="16" t="s">
        <v>34</v>
      </c>
      <c r="I40" s="16" t="s">
        <v>35</v>
      </c>
      <c r="J40" s="16">
        <v>195.0</v>
      </c>
      <c r="K40" s="7" t="s">
        <v>36</v>
      </c>
      <c r="L40" s="15"/>
      <c r="M40" s="18" t="str">
        <f t="shared" si="7"/>
        <v>44.52897</v>
      </c>
      <c r="N40" s="18" t="str">
        <f t="shared" si="8"/>
        <v>-125.38937</v>
      </c>
    </row>
    <row r="41" ht="15.75" customHeight="1">
      <c r="A41" s="5" t="s">
        <v>111</v>
      </c>
      <c r="B41" s="6" t="s">
        <v>112</v>
      </c>
      <c r="C41" s="16" t="s">
        <v>113</v>
      </c>
      <c r="D41" s="7">
        <v>1.0</v>
      </c>
      <c r="E41" s="33">
        <v>41911.0</v>
      </c>
      <c r="F41" s="34">
        <v>0.19652777777777777</v>
      </c>
      <c r="G41" s="17">
        <v>42191.0</v>
      </c>
      <c r="H41" s="16" t="s">
        <v>34</v>
      </c>
      <c r="I41" s="16" t="s">
        <v>35</v>
      </c>
      <c r="J41" s="16">
        <v>195.0</v>
      </c>
      <c r="K41" s="7" t="s">
        <v>36</v>
      </c>
      <c r="L41" s="15"/>
      <c r="M41" s="18" t="str">
        <f t="shared" si="7"/>
        <v>44.52897</v>
      </c>
      <c r="N41" s="18" t="str">
        <f t="shared" si="8"/>
        <v>-125.38937</v>
      </c>
    </row>
    <row r="42" ht="15.75" customHeight="1">
      <c r="A42" s="5" t="s">
        <v>114</v>
      </c>
      <c r="B42" s="6" t="s">
        <v>115</v>
      </c>
      <c r="C42" s="16" t="s">
        <v>116</v>
      </c>
      <c r="D42" s="7">
        <v>1.0</v>
      </c>
      <c r="E42" s="33">
        <v>41911.0</v>
      </c>
      <c r="F42" s="34">
        <v>0.19652777777777777</v>
      </c>
      <c r="G42" s="17">
        <v>42191.0</v>
      </c>
      <c r="H42" s="16" t="s">
        <v>34</v>
      </c>
      <c r="I42" s="16" t="s">
        <v>35</v>
      </c>
      <c r="J42" s="16">
        <v>195.0</v>
      </c>
      <c r="K42" s="7" t="s">
        <v>36</v>
      </c>
      <c r="L42" s="15"/>
      <c r="M42" s="18" t="str">
        <f t="shared" si="7"/>
        <v>44.52897</v>
      </c>
      <c r="N42" s="18" t="str">
        <f t="shared" si="8"/>
        <v>-125.38937</v>
      </c>
    </row>
    <row r="43" ht="15.75" customHeight="1">
      <c r="A43" s="5"/>
      <c r="B43" s="5"/>
      <c r="C43" s="16"/>
      <c r="D43" s="5"/>
      <c r="E43" s="5"/>
      <c r="F43" s="5"/>
      <c r="G43" s="5"/>
      <c r="H43" s="5"/>
      <c r="I43" s="5"/>
      <c r="J43" s="5"/>
      <c r="K43" s="5"/>
      <c r="L43" s="15"/>
      <c r="M43" s="9"/>
      <c r="N43" s="9"/>
    </row>
    <row r="44" ht="15.75" customHeight="1">
      <c r="A44" s="5" t="s">
        <v>117</v>
      </c>
      <c r="B44" s="6" t="s">
        <v>85</v>
      </c>
      <c r="C44" s="7" t="s">
        <v>118</v>
      </c>
      <c r="D44" s="7">
        <v>2.0</v>
      </c>
      <c r="E44" s="8">
        <v>42192.0</v>
      </c>
      <c r="F44" s="10">
        <v>0.0</v>
      </c>
      <c r="G44" s="7"/>
      <c r="H44" s="7" t="s">
        <v>119</v>
      </c>
      <c r="I44" s="7" t="s">
        <v>120</v>
      </c>
      <c r="J44" s="7">
        <v>195.0</v>
      </c>
      <c r="K44" s="7" t="s">
        <v>61</v>
      </c>
      <c r="L44" s="15"/>
      <c r="M44" s="18" t="str">
        <f t="shared" ref="M44:M54" si="9">((LEFT(H44,(FIND("°",H44,1)-1)))+(MID(H44,(FIND("°",H44,1)+1),(FIND("'",H44,1))-(FIND("°",H44,1)+1))/60))*(IF(RIGHT(H44,1)="N",1,-1))</f>
        <v>44.52896667</v>
      </c>
      <c r="N44" s="18" t="str">
        <f t="shared" ref="N44:N54" si="10">((LEFT(I44,(FIND("°",I44,1)-1)))+(MID(I44,(FIND("°",I44,1)+1),(FIND("'",I44,1))-(FIND("°",I44,1)+1))/60))*(IF(RIGHT(I44,1)="E",1,-1))</f>
        <v>-125.3897833</v>
      </c>
    </row>
    <row r="45" ht="15.75" customHeight="1">
      <c r="A45" s="5" t="s">
        <v>122</v>
      </c>
      <c r="B45" s="6" t="s">
        <v>90</v>
      </c>
      <c r="C45" s="7" t="s">
        <v>123</v>
      </c>
      <c r="D45" s="7">
        <v>2.0</v>
      </c>
      <c r="E45" s="8">
        <v>42192.0</v>
      </c>
      <c r="F45" s="10">
        <v>0.8659722222222223</v>
      </c>
      <c r="G45" s="19">
        <v>42568.0</v>
      </c>
      <c r="H45" s="7" t="s">
        <v>59</v>
      </c>
      <c r="I45" s="7" t="s">
        <v>60</v>
      </c>
      <c r="J45" s="7">
        <v>195.0</v>
      </c>
      <c r="K45" s="7" t="s">
        <v>61</v>
      </c>
      <c r="L45" s="15" t="s">
        <v>124</v>
      </c>
      <c r="M45" s="18" t="str">
        <f t="shared" si="9"/>
        <v>44.52896667</v>
      </c>
      <c r="N45" s="18" t="str">
        <f t="shared" si="10"/>
        <v>-125.389665</v>
      </c>
    </row>
    <row r="46" ht="15.75" customHeight="1">
      <c r="A46" s="5" t="s">
        <v>125</v>
      </c>
      <c r="B46" s="6" t="s">
        <v>93</v>
      </c>
      <c r="C46" s="7" t="s">
        <v>126</v>
      </c>
      <c r="D46" s="7">
        <v>2.0</v>
      </c>
      <c r="E46" s="8">
        <v>42192.0</v>
      </c>
      <c r="F46" s="10">
        <v>0.8659722222222223</v>
      </c>
      <c r="G46" s="19">
        <v>42568.0</v>
      </c>
      <c r="H46" s="7" t="s">
        <v>59</v>
      </c>
      <c r="I46" s="7" t="s">
        <v>60</v>
      </c>
      <c r="J46" s="7">
        <v>195.0</v>
      </c>
      <c r="K46" s="7" t="s">
        <v>61</v>
      </c>
      <c r="L46" s="15" t="s">
        <v>124</v>
      </c>
      <c r="M46" s="18" t="str">
        <f t="shared" si="9"/>
        <v>44.52896667</v>
      </c>
      <c r="N46" s="18" t="str">
        <f t="shared" si="10"/>
        <v>-125.389665</v>
      </c>
    </row>
    <row r="47" ht="15.75" customHeight="1">
      <c r="A47" s="5" t="s">
        <v>127</v>
      </c>
      <c r="B47" s="6" t="s">
        <v>96</v>
      </c>
      <c r="C47" s="7">
        <v>617.0</v>
      </c>
      <c r="D47" s="7">
        <v>2.0</v>
      </c>
      <c r="E47" s="8">
        <v>42192.0</v>
      </c>
      <c r="F47" s="10">
        <v>0.8659722222222223</v>
      </c>
      <c r="G47" s="19">
        <v>42568.0</v>
      </c>
      <c r="H47" s="7" t="s">
        <v>59</v>
      </c>
      <c r="I47" s="7" t="s">
        <v>60</v>
      </c>
      <c r="J47" s="7">
        <v>195.0</v>
      </c>
      <c r="K47" s="7" t="s">
        <v>61</v>
      </c>
      <c r="L47" s="15" t="s">
        <v>128</v>
      </c>
      <c r="M47" s="18" t="str">
        <f t="shared" si="9"/>
        <v>44.52896667</v>
      </c>
      <c r="N47" s="18" t="str">
        <f t="shared" si="10"/>
        <v>-125.389665</v>
      </c>
    </row>
    <row r="48" ht="15.75" customHeight="1">
      <c r="A48" s="5" t="s">
        <v>129</v>
      </c>
      <c r="B48" s="6" t="s">
        <v>98</v>
      </c>
      <c r="C48" s="7">
        <v>292.0</v>
      </c>
      <c r="D48" s="7">
        <v>2.0</v>
      </c>
      <c r="E48" s="8">
        <v>42192.0</v>
      </c>
      <c r="F48" s="10">
        <v>0.8659722222222223</v>
      </c>
      <c r="G48" s="19">
        <v>42568.0</v>
      </c>
      <c r="H48" s="7" t="s">
        <v>59</v>
      </c>
      <c r="I48" s="7" t="s">
        <v>60</v>
      </c>
      <c r="J48" s="7">
        <v>195.0</v>
      </c>
      <c r="K48" s="7" t="s">
        <v>61</v>
      </c>
      <c r="L48" s="15" t="s">
        <v>124</v>
      </c>
      <c r="M48" s="18" t="str">
        <f t="shared" si="9"/>
        <v>44.52896667</v>
      </c>
      <c r="N48" s="18" t="str">
        <f t="shared" si="10"/>
        <v>-125.389665</v>
      </c>
    </row>
    <row r="49" ht="15.75" customHeight="1">
      <c r="A49" s="5" t="s">
        <v>131</v>
      </c>
      <c r="B49" s="6" t="s">
        <v>100</v>
      </c>
      <c r="C49" s="7">
        <v>556.0</v>
      </c>
      <c r="D49" s="7">
        <v>2.0</v>
      </c>
      <c r="E49" s="8">
        <v>42192.0</v>
      </c>
      <c r="F49" s="10">
        <v>0.8659722222222223</v>
      </c>
      <c r="G49" s="19">
        <v>42568.0</v>
      </c>
      <c r="H49" s="7" t="s">
        <v>59</v>
      </c>
      <c r="I49" s="7" t="s">
        <v>60</v>
      </c>
      <c r="J49" s="7">
        <v>195.0</v>
      </c>
      <c r="K49" s="7" t="s">
        <v>61</v>
      </c>
      <c r="L49" s="15" t="s">
        <v>124</v>
      </c>
      <c r="M49" s="18" t="str">
        <f t="shared" si="9"/>
        <v>44.52896667</v>
      </c>
      <c r="N49" s="18" t="str">
        <f t="shared" si="10"/>
        <v>-125.389665</v>
      </c>
    </row>
    <row r="50" ht="15.75" customHeight="1">
      <c r="A50" s="5" t="s">
        <v>132</v>
      </c>
      <c r="B50" s="6" t="s">
        <v>103</v>
      </c>
      <c r="C50" s="7">
        <v>244.0</v>
      </c>
      <c r="D50" s="7">
        <v>2.0</v>
      </c>
      <c r="E50" s="8">
        <v>42192.0</v>
      </c>
      <c r="F50" s="10">
        <v>0.8659722222222223</v>
      </c>
      <c r="G50" s="19">
        <v>42568.0</v>
      </c>
      <c r="H50" s="7" t="s">
        <v>59</v>
      </c>
      <c r="I50" s="7" t="s">
        <v>60</v>
      </c>
      <c r="J50" s="7">
        <v>195.0</v>
      </c>
      <c r="K50" s="7" t="s">
        <v>61</v>
      </c>
      <c r="L50" s="15" t="s">
        <v>133</v>
      </c>
      <c r="M50" s="18" t="str">
        <f t="shared" si="9"/>
        <v>44.52896667</v>
      </c>
      <c r="N50" s="18" t="str">
        <f t="shared" si="10"/>
        <v>-125.389665</v>
      </c>
    </row>
    <row r="51" ht="15.75" customHeight="1">
      <c r="A51" s="5" t="s">
        <v>134</v>
      </c>
      <c r="B51" s="6" t="s">
        <v>107</v>
      </c>
      <c r="C51" s="7">
        <v>1292.0</v>
      </c>
      <c r="D51" s="7">
        <v>2.0</v>
      </c>
      <c r="E51" s="8">
        <v>42192.0</v>
      </c>
      <c r="F51" s="10">
        <v>0.8659722222222223</v>
      </c>
      <c r="G51" s="19">
        <v>42568.0</v>
      </c>
      <c r="H51" s="7" t="s">
        <v>59</v>
      </c>
      <c r="I51" s="7" t="s">
        <v>60</v>
      </c>
      <c r="J51" s="7">
        <v>195.0</v>
      </c>
      <c r="K51" s="7" t="s">
        <v>61</v>
      </c>
      <c r="L51" s="15" t="s">
        <v>124</v>
      </c>
      <c r="M51" s="18" t="str">
        <f t="shared" si="9"/>
        <v>44.52896667</v>
      </c>
      <c r="N51" s="18" t="str">
        <f t="shared" si="10"/>
        <v>-125.389665</v>
      </c>
    </row>
    <row r="52" ht="15.75" customHeight="1">
      <c r="A52" s="5" t="s">
        <v>135</v>
      </c>
      <c r="B52" s="6" t="s">
        <v>109</v>
      </c>
      <c r="C52" s="7" t="s">
        <v>136</v>
      </c>
      <c r="D52" s="7">
        <v>2.0</v>
      </c>
      <c r="E52" s="8">
        <v>42192.0</v>
      </c>
      <c r="F52" s="10">
        <v>0.8659722222222223</v>
      </c>
      <c r="G52" s="19">
        <v>42568.0</v>
      </c>
      <c r="H52" s="7" t="s">
        <v>59</v>
      </c>
      <c r="I52" s="7" t="s">
        <v>60</v>
      </c>
      <c r="J52" s="7">
        <v>195.0</v>
      </c>
      <c r="K52" s="7" t="s">
        <v>61</v>
      </c>
      <c r="L52" s="15" t="s">
        <v>137</v>
      </c>
      <c r="M52" s="18" t="str">
        <f t="shared" si="9"/>
        <v>44.52896667</v>
      </c>
      <c r="N52" s="18" t="str">
        <f t="shared" si="10"/>
        <v>-125.389665</v>
      </c>
    </row>
    <row r="53" ht="15.75" customHeight="1">
      <c r="A53" s="5" t="s">
        <v>138</v>
      </c>
      <c r="B53" s="6" t="s">
        <v>112</v>
      </c>
      <c r="C53" s="7" t="s">
        <v>139</v>
      </c>
      <c r="D53" s="7">
        <v>2.0</v>
      </c>
      <c r="E53" s="8">
        <v>42192.0</v>
      </c>
      <c r="F53" s="10">
        <v>0.8659722222222223</v>
      </c>
      <c r="G53" s="19">
        <v>42568.0</v>
      </c>
      <c r="H53" s="7" t="s">
        <v>59</v>
      </c>
      <c r="I53" s="7" t="s">
        <v>60</v>
      </c>
      <c r="J53" s="7">
        <v>195.0</v>
      </c>
      <c r="K53" s="7" t="s">
        <v>61</v>
      </c>
      <c r="L53" s="15" t="s">
        <v>124</v>
      </c>
      <c r="M53" s="18" t="str">
        <f t="shared" si="9"/>
        <v>44.52896667</v>
      </c>
      <c r="N53" s="18" t="str">
        <f t="shared" si="10"/>
        <v>-125.389665</v>
      </c>
    </row>
    <row r="54" ht="15.75" customHeight="1">
      <c r="A54" s="5" t="s">
        <v>140</v>
      </c>
      <c r="B54" s="6" t="s">
        <v>115</v>
      </c>
      <c r="C54" s="7" t="s">
        <v>141</v>
      </c>
      <c r="D54" s="7">
        <v>2.0</v>
      </c>
      <c r="E54" s="8">
        <v>42192.0</v>
      </c>
      <c r="F54" s="10">
        <v>0.8659722222222223</v>
      </c>
      <c r="G54" s="19">
        <v>42568.0</v>
      </c>
      <c r="H54" s="7" t="s">
        <v>59</v>
      </c>
      <c r="I54" s="7" t="s">
        <v>60</v>
      </c>
      <c r="J54" s="7">
        <v>195.0</v>
      </c>
      <c r="K54" s="7" t="s">
        <v>61</v>
      </c>
      <c r="L54" s="15" t="s">
        <v>124</v>
      </c>
      <c r="M54" s="18" t="str">
        <f t="shared" si="9"/>
        <v>44.52896667</v>
      </c>
      <c r="N54" s="18" t="str">
        <f t="shared" si="10"/>
        <v>-125.389665</v>
      </c>
    </row>
    <row r="55" ht="15.75" customHeight="1">
      <c r="A55" s="5"/>
      <c r="B55" s="5"/>
      <c r="C55" s="16"/>
      <c r="D55" s="5"/>
      <c r="E55" s="5"/>
      <c r="F55" s="5"/>
      <c r="G55" s="5"/>
      <c r="H55" s="5"/>
      <c r="I55" s="5"/>
      <c r="J55" s="5"/>
      <c r="K55" s="5"/>
      <c r="L55" s="15"/>
      <c r="M55" s="9"/>
      <c r="N55" s="9"/>
    </row>
    <row r="56" ht="15.75" customHeight="1">
      <c r="A56" s="20" t="s">
        <v>84</v>
      </c>
      <c r="B56" s="21" t="s">
        <v>85</v>
      </c>
      <c r="C56" s="22" t="s">
        <v>86</v>
      </c>
      <c r="D56" s="22">
        <v>3.0</v>
      </c>
      <c r="E56" s="19">
        <v>42569.0</v>
      </c>
      <c r="F56" s="23">
        <v>0.013194444444444444</v>
      </c>
      <c r="G56" s="7"/>
      <c r="H56" s="7" t="s">
        <v>119</v>
      </c>
      <c r="I56" s="7" t="s">
        <v>120</v>
      </c>
      <c r="J56" s="7">
        <v>195.0</v>
      </c>
      <c r="K56" s="22" t="s">
        <v>142</v>
      </c>
      <c r="L56" s="15"/>
      <c r="M56" s="18" t="str">
        <f t="shared" ref="M56:M66" si="11">((LEFT(H56,(FIND("°",H56,1)-1)))+(MID(H56,(FIND("°",H56,1)+1),(FIND("'",H56,1))-(FIND("°",H56,1)+1))/60))*(IF(RIGHT(H56,1)="N",1,-1))</f>
        <v>44.52896667</v>
      </c>
      <c r="N56" s="18" t="str">
        <f t="shared" ref="N56:N66" si="12">((LEFT(I56,(FIND("°",I56,1)-1)))+(MID(I56,(FIND("°",I56,1)+1),(FIND("'",I56,1))-(FIND("°",I56,1)+1))/60))*(IF(RIGHT(I56,1)="E",1,-1))</f>
        <v>-125.3897833</v>
      </c>
    </row>
    <row r="57" ht="15.75" customHeight="1">
      <c r="A57" s="24" t="s">
        <v>144</v>
      </c>
      <c r="B57" s="25" t="s">
        <v>90</v>
      </c>
      <c r="C57" s="22" t="s">
        <v>145</v>
      </c>
      <c r="D57" s="22">
        <v>3.0</v>
      </c>
      <c r="E57" s="19">
        <v>42569.0</v>
      </c>
      <c r="F57" s="23">
        <v>0.013194444444444444</v>
      </c>
      <c r="G57" s="26"/>
      <c r="H57" s="27" t="s">
        <v>76</v>
      </c>
      <c r="I57" s="27" t="s">
        <v>77</v>
      </c>
      <c r="J57" s="27">
        <v>195.0</v>
      </c>
      <c r="K57" s="22" t="s">
        <v>142</v>
      </c>
      <c r="L57" s="28"/>
      <c r="M57" s="18" t="str">
        <f t="shared" si="11"/>
        <v>44.52896667</v>
      </c>
      <c r="N57" s="18" t="str">
        <f t="shared" si="12"/>
        <v>-125.389665</v>
      </c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5.75" customHeight="1">
      <c r="A58" s="24" t="s">
        <v>92</v>
      </c>
      <c r="B58" s="25" t="s">
        <v>93</v>
      </c>
      <c r="C58" s="22" t="s">
        <v>94</v>
      </c>
      <c r="D58" s="22">
        <v>3.0</v>
      </c>
      <c r="E58" s="19">
        <v>42569.0</v>
      </c>
      <c r="F58" s="23">
        <v>0.013194444444444444</v>
      </c>
      <c r="G58" s="26"/>
      <c r="H58" s="27" t="s">
        <v>76</v>
      </c>
      <c r="I58" s="27" t="s">
        <v>77</v>
      </c>
      <c r="J58" s="27">
        <v>195.0</v>
      </c>
      <c r="K58" s="22" t="s">
        <v>142</v>
      </c>
      <c r="L58" s="28"/>
      <c r="M58" s="18" t="str">
        <f t="shared" si="11"/>
        <v>44.52896667</v>
      </c>
      <c r="N58" s="18" t="str">
        <f t="shared" si="12"/>
        <v>-125.389665</v>
      </c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5.75" customHeight="1">
      <c r="A59" s="24" t="s">
        <v>95</v>
      </c>
      <c r="B59" s="25" t="s">
        <v>96</v>
      </c>
      <c r="C59" s="22">
        <v>380.0</v>
      </c>
      <c r="D59" s="22">
        <v>3.0</v>
      </c>
      <c r="E59" s="19">
        <v>42569.0</v>
      </c>
      <c r="F59" s="23">
        <v>0.013194444444444444</v>
      </c>
      <c r="G59" s="26"/>
      <c r="H59" s="27" t="s">
        <v>76</v>
      </c>
      <c r="I59" s="27" t="s">
        <v>77</v>
      </c>
      <c r="J59" s="27">
        <v>195.0</v>
      </c>
      <c r="K59" s="22" t="s">
        <v>142</v>
      </c>
      <c r="L59" s="28"/>
      <c r="M59" s="18" t="str">
        <f t="shared" si="11"/>
        <v>44.52896667</v>
      </c>
      <c r="N59" s="18" t="str">
        <f t="shared" si="12"/>
        <v>-125.389665</v>
      </c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5.75" customHeight="1">
      <c r="A60" s="24" t="s">
        <v>97</v>
      </c>
      <c r="B60" s="25" t="s">
        <v>98</v>
      </c>
      <c r="C60" s="22">
        <v>245.0</v>
      </c>
      <c r="D60" s="22">
        <v>3.0</v>
      </c>
      <c r="E60" s="19">
        <v>42569.0</v>
      </c>
      <c r="F60" s="23">
        <v>0.013194444444444444</v>
      </c>
      <c r="G60" s="26"/>
      <c r="H60" s="27" t="s">
        <v>76</v>
      </c>
      <c r="I60" s="27" t="s">
        <v>77</v>
      </c>
      <c r="J60" s="27">
        <v>195.0</v>
      </c>
      <c r="K60" s="22" t="s">
        <v>142</v>
      </c>
      <c r="L60" s="28"/>
      <c r="M60" s="18" t="str">
        <f t="shared" si="11"/>
        <v>44.52896667</v>
      </c>
      <c r="N60" s="18" t="str">
        <f t="shared" si="12"/>
        <v>-125.389665</v>
      </c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5.75" customHeight="1">
      <c r="A61" s="24" t="s">
        <v>99</v>
      </c>
      <c r="B61" s="25" t="s">
        <v>100</v>
      </c>
      <c r="C61" s="22">
        <v>464.0</v>
      </c>
      <c r="D61" s="22">
        <v>3.0</v>
      </c>
      <c r="E61" s="19">
        <v>42569.0</v>
      </c>
      <c r="F61" s="23">
        <v>0.013194444444444444</v>
      </c>
      <c r="G61" s="26"/>
      <c r="H61" s="27" t="s">
        <v>76</v>
      </c>
      <c r="I61" s="27" t="s">
        <v>77</v>
      </c>
      <c r="J61" s="27">
        <v>195.0</v>
      </c>
      <c r="K61" s="22" t="s">
        <v>142</v>
      </c>
      <c r="L61" s="28"/>
      <c r="M61" s="18" t="str">
        <f t="shared" si="11"/>
        <v>44.52896667</v>
      </c>
      <c r="N61" s="18" t="str">
        <f t="shared" si="12"/>
        <v>-125.389665</v>
      </c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5.75" customHeight="1">
      <c r="A62" s="24" t="s">
        <v>147</v>
      </c>
      <c r="B62" s="25" t="s">
        <v>103</v>
      </c>
      <c r="C62" s="22">
        <v>169.0</v>
      </c>
      <c r="D62" s="22">
        <v>3.0</v>
      </c>
      <c r="E62" s="19">
        <v>42569.0</v>
      </c>
      <c r="F62" s="23">
        <v>0.013194444444444444</v>
      </c>
      <c r="G62" s="26"/>
      <c r="H62" s="27" t="s">
        <v>76</v>
      </c>
      <c r="I62" s="27" t="s">
        <v>77</v>
      </c>
      <c r="J62" s="27">
        <v>195.0</v>
      </c>
      <c r="K62" s="22" t="s">
        <v>142</v>
      </c>
      <c r="L62" s="28"/>
      <c r="M62" s="18" t="str">
        <f t="shared" si="11"/>
        <v>44.52896667</v>
      </c>
      <c r="N62" s="18" t="str">
        <f t="shared" si="12"/>
        <v>-125.389665</v>
      </c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5.75" customHeight="1">
      <c r="A63" s="24" t="s">
        <v>106</v>
      </c>
      <c r="B63" s="25" t="s">
        <v>107</v>
      </c>
      <c r="C63" s="22">
        <v>1130.0</v>
      </c>
      <c r="D63" s="22">
        <v>3.0</v>
      </c>
      <c r="E63" s="19">
        <v>42569.0</v>
      </c>
      <c r="F63" s="23">
        <v>0.013194444444444444</v>
      </c>
      <c r="G63" s="26"/>
      <c r="H63" s="27" t="s">
        <v>76</v>
      </c>
      <c r="I63" s="27" t="s">
        <v>77</v>
      </c>
      <c r="J63" s="27">
        <v>195.0</v>
      </c>
      <c r="K63" s="22" t="s">
        <v>142</v>
      </c>
      <c r="L63" s="28"/>
      <c r="M63" s="18" t="str">
        <f t="shared" si="11"/>
        <v>44.52896667</v>
      </c>
      <c r="N63" s="18" t="str">
        <f t="shared" si="12"/>
        <v>-125.389665</v>
      </c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5.75" customHeight="1">
      <c r="A64" s="24" t="s">
        <v>148</v>
      </c>
      <c r="B64" s="25" t="s">
        <v>109</v>
      </c>
      <c r="C64" s="22" t="s">
        <v>149</v>
      </c>
      <c r="D64" s="22">
        <v>3.0</v>
      </c>
      <c r="E64" s="19">
        <v>42569.0</v>
      </c>
      <c r="F64" s="23">
        <v>0.013194444444444444</v>
      </c>
      <c r="G64" s="26"/>
      <c r="H64" s="27" t="s">
        <v>76</v>
      </c>
      <c r="I64" s="27" t="s">
        <v>77</v>
      </c>
      <c r="J64" s="27">
        <v>195.0</v>
      </c>
      <c r="K64" s="22" t="s">
        <v>142</v>
      </c>
      <c r="L64" s="28"/>
      <c r="M64" s="18" t="str">
        <f t="shared" si="11"/>
        <v>44.52896667</v>
      </c>
      <c r="N64" s="18" t="str">
        <f t="shared" si="12"/>
        <v>-125.389665</v>
      </c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5.75" customHeight="1">
      <c r="A65" s="24" t="s">
        <v>111</v>
      </c>
      <c r="B65" s="25" t="s">
        <v>112</v>
      </c>
      <c r="C65" s="22" t="s">
        <v>113</v>
      </c>
      <c r="D65" s="22">
        <v>3.0</v>
      </c>
      <c r="E65" s="19">
        <v>42569.0</v>
      </c>
      <c r="F65" s="23">
        <v>0.013194444444444444</v>
      </c>
      <c r="G65" s="26"/>
      <c r="H65" s="27" t="s">
        <v>76</v>
      </c>
      <c r="I65" s="27" t="s">
        <v>77</v>
      </c>
      <c r="J65" s="27">
        <v>195.0</v>
      </c>
      <c r="K65" s="22" t="s">
        <v>142</v>
      </c>
      <c r="L65" s="28"/>
      <c r="M65" s="18" t="str">
        <f t="shared" si="11"/>
        <v>44.52896667</v>
      </c>
      <c r="N65" s="18" t="str">
        <f t="shared" si="12"/>
        <v>-125.389665</v>
      </c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5.75" customHeight="1">
      <c r="A66" s="24" t="s">
        <v>114</v>
      </c>
      <c r="B66" s="25" t="s">
        <v>115</v>
      </c>
      <c r="C66" s="22" t="s">
        <v>116</v>
      </c>
      <c r="D66" s="22">
        <v>3.0</v>
      </c>
      <c r="E66" s="19">
        <v>42569.0</v>
      </c>
      <c r="F66" s="23">
        <v>0.013194444444444444</v>
      </c>
      <c r="G66" s="26"/>
      <c r="H66" s="27" t="s">
        <v>76</v>
      </c>
      <c r="I66" s="27" t="s">
        <v>77</v>
      </c>
      <c r="J66" s="27">
        <v>195.0</v>
      </c>
      <c r="K66" s="22" t="s">
        <v>142</v>
      </c>
      <c r="L66" s="28"/>
      <c r="M66" s="18" t="str">
        <f t="shared" si="11"/>
        <v>44.52896667</v>
      </c>
      <c r="N66" s="18" t="str">
        <f t="shared" si="12"/>
        <v>-125.389665</v>
      </c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8"/>
      <c r="N67" s="38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8"/>
      <c r="N68" s="38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8"/>
      <c r="N69" s="38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8"/>
      <c r="N70" s="38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8"/>
      <c r="N71" s="38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8"/>
      <c r="N72" s="38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8"/>
      <c r="N73" s="38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8"/>
      <c r="N74" s="38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8"/>
      <c r="N75" s="38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8"/>
      <c r="N76" s="38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8"/>
      <c r="N77" s="38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8"/>
      <c r="N78" s="38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8"/>
      <c r="N79" s="38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8"/>
      <c r="N80" s="38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8"/>
      <c r="N81" s="38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8"/>
      <c r="N82" s="38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8"/>
      <c r="N83" s="38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8"/>
      <c r="N84" s="38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8"/>
      <c r="N85" s="38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8"/>
      <c r="N86" s="38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8"/>
      <c r="N87" s="38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8"/>
      <c r="N88" s="38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8"/>
      <c r="N89" s="38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8"/>
      <c r="N90" s="38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8"/>
      <c r="N91" s="38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8"/>
      <c r="N92" s="38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8"/>
      <c r="N93" s="38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8"/>
      <c r="N94" s="38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8"/>
      <c r="N95" s="38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8"/>
      <c r="N96" s="38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8"/>
      <c r="N97" s="38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8"/>
      <c r="N98" s="38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8"/>
      <c r="N99" s="38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8"/>
      <c r="N100" s="38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8"/>
      <c r="N101" s="38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8"/>
      <c r="N102" s="38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8"/>
      <c r="N103" s="38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8"/>
      <c r="N104" s="38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8"/>
      <c r="N105" s="38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8"/>
      <c r="N106" s="38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8"/>
      <c r="N107" s="38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8"/>
      <c r="N108" s="38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8"/>
      <c r="N109" s="38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8"/>
      <c r="N110" s="38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8"/>
      <c r="N111" s="38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8"/>
      <c r="N112" s="38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8"/>
      <c r="N113" s="38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8"/>
      <c r="N114" s="38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8"/>
      <c r="N115" s="38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8"/>
      <c r="N116" s="38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8"/>
      <c r="N117" s="38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8"/>
      <c r="N118" s="38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8"/>
      <c r="N119" s="38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8"/>
      <c r="N120" s="38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8"/>
      <c r="N121" s="38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8"/>
      <c r="N122" s="38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8"/>
      <c r="N123" s="38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8"/>
      <c r="N124" s="38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8"/>
      <c r="N125" s="38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8"/>
      <c r="N126" s="38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8"/>
      <c r="N127" s="38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8"/>
      <c r="N128" s="38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8"/>
      <c r="N129" s="38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8"/>
      <c r="N130" s="38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8"/>
      <c r="N131" s="38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8"/>
      <c r="N132" s="38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8"/>
      <c r="N133" s="38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8"/>
      <c r="N134" s="38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8"/>
      <c r="N135" s="38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8"/>
      <c r="N136" s="38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8"/>
      <c r="N137" s="38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8"/>
      <c r="N138" s="38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8"/>
      <c r="N139" s="38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8"/>
      <c r="N140" s="38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8"/>
      <c r="N141" s="38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8"/>
      <c r="N142" s="38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8"/>
      <c r="N143" s="38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8"/>
      <c r="N144" s="38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8"/>
      <c r="N145" s="38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8"/>
      <c r="N146" s="38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8"/>
      <c r="N147" s="38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8"/>
      <c r="N148" s="38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8"/>
      <c r="N149" s="38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8"/>
      <c r="N150" s="38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8"/>
      <c r="N151" s="38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8"/>
      <c r="N152" s="38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8"/>
      <c r="N153" s="38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8"/>
      <c r="N154" s="38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8"/>
      <c r="N155" s="38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8"/>
      <c r="N156" s="38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8"/>
      <c r="N157" s="38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8"/>
      <c r="N158" s="38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8"/>
      <c r="N159" s="38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8"/>
      <c r="N160" s="38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8"/>
      <c r="N161" s="38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8"/>
      <c r="N162" s="38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8"/>
      <c r="N163" s="38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8"/>
      <c r="N164" s="38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8"/>
      <c r="N165" s="38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8"/>
      <c r="N166" s="38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8"/>
      <c r="N167" s="38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8"/>
      <c r="N168" s="38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8"/>
      <c r="N169" s="38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8"/>
      <c r="N170" s="38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8"/>
      <c r="N171" s="38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8"/>
      <c r="N172" s="38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8"/>
      <c r="N173" s="38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8"/>
      <c r="N174" s="38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8"/>
      <c r="N175" s="38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8"/>
      <c r="N176" s="38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8"/>
      <c r="N177" s="38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8"/>
      <c r="N178" s="38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8"/>
      <c r="N179" s="38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8"/>
      <c r="N180" s="38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8"/>
      <c r="N181" s="38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8"/>
      <c r="N182" s="38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8"/>
      <c r="N183" s="38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8"/>
      <c r="N184" s="38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8"/>
      <c r="N185" s="38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8"/>
      <c r="N186" s="38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8"/>
      <c r="N187" s="38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8"/>
      <c r="N188" s="38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8"/>
      <c r="N189" s="38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8"/>
      <c r="N190" s="38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8"/>
      <c r="N191" s="38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8"/>
      <c r="N192" s="38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8"/>
      <c r="N193" s="38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8"/>
      <c r="N194" s="38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8"/>
      <c r="N195" s="38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8"/>
      <c r="N196" s="38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8"/>
      <c r="N197" s="38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8"/>
      <c r="N198" s="38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8"/>
      <c r="N199" s="38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8"/>
      <c r="N200" s="38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8"/>
      <c r="N201" s="38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8"/>
      <c r="N202" s="38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8"/>
      <c r="N203" s="38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8"/>
      <c r="N204" s="38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8"/>
      <c r="N205" s="38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8"/>
      <c r="N206" s="38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8"/>
      <c r="N207" s="38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8"/>
      <c r="N208" s="38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8"/>
      <c r="N209" s="38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8"/>
      <c r="N210" s="38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8"/>
      <c r="N211" s="38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8"/>
      <c r="N212" s="38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8"/>
      <c r="N213" s="38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8"/>
      <c r="N214" s="38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8"/>
      <c r="N215" s="38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8"/>
      <c r="N216" s="38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8"/>
      <c r="N217" s="38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8"/>
      <c r="N218" s="38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8"/>
      <c r="N219" s="38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8"/>
      <c r="N220" s="38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8"/>
      <c r="N221" s="38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8"/>
      <c r="N222" s="38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8"/>
      <c r="N223" s="38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8"/>
      <c r="N224" s="38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8"/>
      <c r="N225" s="38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8"/>
      <c r="N226" s="38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8"/>
      <c r="N227" s="38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8"/>
      <c r="N228" s="38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8"/>
      <c r="N229" s="38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8"/>
      <c r="N230" s="38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8"/>
      <c r="N231" s="38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8"/>
      <c r="N232" s="38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8"/>
      <c r="N233" s="38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8"/>
      <c r="N234" s="38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8"/>
      <c r="N235" s="38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8"/>
      <c r="N236" s="38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8"/>
      <c r="N237" s="38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8"/>
      <c r="N238" s="38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8"/>
      <c r="N239" s="38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8"/>
      <c r="N240" s="38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8"/>
      <c r="N241" s="38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8"/>
      <c r="N242" s="38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8"/>
      <c r="N243" s="38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8"/>
      <c r="N244" s="38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8"/>
      <c r="N245" s="38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8"/>
      <c r="N246" s="38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8"/>
      <c r="N247" s="38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8"/>
      <c r="N248" s="38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8"/>
      <c r="N249" s="38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8"/>
      <c r="N250" s="38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8"/>
      <c r="N251" s="38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8"/>
      <c r="N252" s="38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8"/>
      <c r="N253" s="38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8"/>
      <c r="N254" s="38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8"/>
      <c r="N255" s="38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8"/>
      <c r="N256" s="38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8"/>
      <c r="N257" s="38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8"/>
      <c r="N258" s="38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8"/>
      <c r="N259" s="38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8"/>
      <c r="N260" s="38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8"/>
      <c r="N261" s="38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8"/>
      <c r="N262" s="38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8"/>
      <c r="N263" s="38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8"/>
      <c r="N264" s="38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8"/>
      <c r="N265" s="38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8"/>
      <c r="N266" s="38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8"/>
      <c r="N267" s="38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8"/>
      <c r="N268" s="38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8"/>
      <c r="N269" s="38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8"/>
      <c r="N270" s="38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8"/>
      <c r="N271" s="38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8"/>
      <c r="N272" s="38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8"/>
      <c r="N273" s="38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8"/>
      <c r="N274" s="38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8"/>
      <c r="N275" s="38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8"/>
      <c r="N276" s="38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8"/>
      <c r="N277" s="38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8"/>
      <c r="N278" s="38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8"/>
      <c r="N279" s="38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8"/>
      <c r="N280" s="38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8"/>
      <c r="N281" s="38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8"/>
      <c r="N282" s="38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8"/>
      <c r="N283" s="38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8"/>
      <c r="N284" s="38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8"/>
      <c r="N285" s="38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8"/>
      <c r="N286" s="38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8"/>
      <c r="N287" s="38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8"/>
      <c r="N288" s="38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8"/>
      <c r="N289" s="38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8"/>
      <c r="N290" s="38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8"/>
      <c r="N291" s="38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8"/>
      <c r="N292" s="38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8"/>
      <c r="N293" s="38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8"/>
      <c r="N294" s="38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8"/>
      <c r="N295" s="38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8"/>
      <c r="N296" s="38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8"/>
      <c r="N297" s="38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8"/>
      <c r="N298" s="38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8"/>
      <c r="N299" s="38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8"/>
      <c r="N300" s="38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8"/>
      <c r="N301" s="38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8"/>
      <c r="N302" s="38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8"/>
      <c r="N303" s="38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8"/>
      <c r="N304" s="38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8"/>
      <c r="N305" s="38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8"/>
      <c r="N306" s="38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8"/>
      <c r="N307" s="38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8"/>
      <c r="N308" s="38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8"/>
      <c r="N309" s="38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8"/>
      <c r="N310" s="38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8"/>
      <c r="N311" s="38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8"/>
      <c r="N312" s="38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8"/>
      <c r="N313" s="38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8"/>
      <c r="N314" s="38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8"/>
      <c r="N315" s="38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8"/>
      <c r="N316" s="38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8"/>
      <c r="N317" s="38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8"/>
      <c r="N318" s="38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8"/>
      <c r="N319" s="38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8"/>
      <c r="N320" s="38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8"/>
      <c r="N321" s="38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8"/>
      <c r="N322" s="38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8"/>
      <c r="N323" s="38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8"/>
      <c r="N324" s="38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8"/>
      <c r="N325" s="38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8"/>
      <c r="N326" s="38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8"/>
      <c r="N327" s="38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8"/>
      <c r="N328" s="38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8"/>
      <c r="N329" s="38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8"/>
      <c r="N330" s="38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8"/>
      <c r="N331" s="38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8"/>
      <c r="N332" s="38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8"/>
      <c r="N333" s="38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8"/>
      <c r="N334" s="38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8"/>
      <c r="N335" s="38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8"/>
      <c r="N336" s="38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8"/>
      <c r="N337" s="38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8"/>
      <c r="N338" s="38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8"/>
      <c r="N339" s="38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8"/>
      <c r="N340" s="38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8"/>
      <c r="N341" s="38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8"/>
      <c r="N342" s="38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8"/>
      <c r="N343" s="38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8"/>
      <c r="N344" s="38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8"/>
      <c r="N345" s="38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8"/>
      <c r="N346" s="38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8"/>
      <c r="N347" s="38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8"/>
      <c r="N348" s="38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8"/>
      <c r="N349" s="38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8"/>
      <c r="N350" s="38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8"/>
      <c r="N351" s="38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8"/>
      <c r="N352" s="38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8"/>
      <c r="N353" s="38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8"/>
      <c r="N354" s="38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8"/>
      <c r="N355" s="38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8"/>
      <c r="N356" s="38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8"/>
      <c r="N357" s="38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8"/>
      <c r="N358" s="38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8"/>
      <c r="N359" s="38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8"/>
      <c r="N360" s="38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8"/>
      <c r="N361" s="38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8"/>
      <c r="N362" s="38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8"/>
      <c r="N363" s="38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8"/>
      <c r="N364" s="38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8"/>
      <c r="N365" s="38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8"/>
      <c r="N366" s="38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8"/>
      <c r="N367" s="38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8"/>
      <c r="N368" s="38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8"/>
      <c r="N369" s="38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8"/>
      <c r="N370" s="38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8"/>
      <c r="N371" s="38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8"/>
      <c r="N372" s="38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8"/>
      <c r="N373" s="38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8"/>
      <c r="N374" s="38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8"/>
      <c r="N375" s="38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8"/>
      <c r="N376" s="38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8"/>
      <c r="N377" s="38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8"/>
      <c r="N378" s="38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8"/>
      <c r="N379" s="38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8"/>
      <c r="N380" s="38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8"/>
      <c r="N381" s="38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8"/>
      <c r="N382" s="38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8"/>
      <c r="N383" s="38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8"/>
      <c r="N384" s="38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8"/>
      <c r="N385" s="38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8"/>
      <c r="N386" s="38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8"/>
      <c r="N387" s="38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8"/>
      <c r="N388" s="38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8"/>
      <c r="N389" s="38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8"/>
      <c r="N390" s="38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8"/>
      <c r="N391" s="38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8"/>
      <c r="N392" s="38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8"/>
      <c r="N393" s="38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8"/>
      <c r="N394" s="38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8"/>
      <c r="N395" s="38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8"/>
      <c r="N396" s="38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8"/>
      <c r="N397" s="38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8"/>
      <c r="N398" s="38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8"/>
      <c r="N399" s="38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8"/>
      <c r="N400" s="38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8"/>
      <c r="N401" s="38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8"/>
      <c r="N402" s="38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8"/>
      <c r="N403" s="38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8"/>
      <c r="N404" s="38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8"/>
      <c r="N405" s="38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8"/>
      <c r="N406" s="38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8"/>
      <c r="N407" s="38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8"/>
      <c r="N408" s="38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8"/>
      <c r="N409" s="38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8"/>
      <c r="N410" s="38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8"/>
      <c r="N411" s="38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8"/>
      <c r="N412" s="38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8"/>
      <c r="N413" s="38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8"/>
      <c r="N414" s="38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8"/>
      <c r="N415" s="38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8"/>
      <c r="N416" s="38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8"/>
      <c r="N417" s="38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8"/>
      <c r="N418" s="38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8"/>
      <c r="N419" s="38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8"/>
      <c r="N420" s="38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8"/>
      <c r="N421" s="38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8"/>
      <c r="N422" s="38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8"/>
      <c r="N423" s="38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8"/>
      <c r="N424" s="38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8"/>
      <c r="N425" s="38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8"/>
      <c r="N426" s="38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8"/>
      <c r="N427" s="38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8"/>
      <c r="N428" s="38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8"/>
      <c r="N429" s="38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8"/>
      <c r="N430" s="38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8"/>
      <c r="N431" s="38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8"/>
      <c r="N432" s="38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8"/>
      <c r="N433" s="38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8"/>
      <c r="N434" s="38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8"/>
      <c r="N435" s="38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8"/>
      <c r="N436" s="38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8"/>
      <c r="N437" s="38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8"/>
      <c r="N438" s="38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8"/>
      <c r="N439" s="38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8"/>
      <c r="N440" s="38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8"/>
      <c r="N441" s="38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8"/>
      <c r="N442" s="38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8"/>
      <c r="N443" s="38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8"/>
      <c r="N444" s="38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8"/>
      <c r="N445" s="38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8"/>
      <c r="N446" s="38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8"/>
      <c r="N447" s="38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8"/>
      <c r="N448" s="38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8"/>
      <c r="N449" s="38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8"/>
      <c r="N450" s="38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8"/>
      <c r="N451" s="38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8"/>
      <c r="N452" s="38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8"/>
      <c r="N453" s="38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8"/>
      <c r="N454" s="38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8"/>
      <c r="N455" s="38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8"/>
      <c r="N456" s="38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8"/>
      <c r="N457" s="38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8"/>
      <c r="N458" s="38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8"/>
      <c r="N459" s="38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8"/>
      <c r="N460" s="38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8"/>
      <c r="N461" s="38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8"/>
      <c r="N462" s="38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8"/>
      <c r="N463" s="38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8"/>
      <c r="N464" s="38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8"/>
      <c r="N465" s="38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8"/>
      <c r="N466" s="38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8"/>
      <c r="N467" s="38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8"/>
      <c r="N468" s="38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8"/>
      <c r="N469" s="38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8"/>
      <c r="N470" s="38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8"/>
      <c r="N471" s="38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8"/>
      <c r="N472" s="38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8"/>
      <c r="N473" s="38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8"/>
      <c r="N474" s="38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8"/>
      <c r="N475" s="38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8"/>
      <c r="N476" s="38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8"/>
      <c r="N477" s="38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8"/>
      <c r="N478" s="38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8"/>
      <c r="N479" s="38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8"/>
      <c r="N480" s="38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8"/>
      <c r="N481" s="38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8"/>
      <c r="N482" s="38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8"/>
      <c r="N483" s="38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8"/>
      <c r="N484" s="38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8"/>
      <c r="N485" s="38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8"/>
      <c r="N486" s="38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8"/>
      <c r="N487" s="38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8"/>
      <c r="N488" s="38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8"/>
      <c r="N489" s="38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8"/>
      <c r="N490" s="38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8"/>
      <c r="N491" s="38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8"/>
      <c r="N492" s="38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8"/>
      <c r="N493" s="38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8"/>
      <c r="N494" s="38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8"/>
      <c r="N495" s="38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8"/>
      <c r="N496" s="38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8"/>
      <c r="N497" s="38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8"/>
      <c r="N498" s="38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8"/>
      <c r="N499" s="38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8"/>
      <c r="N500" s="38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8"/>
      <c r="N501" s="38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8"/>
      <c r="N502" s="38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8"/>
      <c r="N503" s="38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8"/>
      <c r="N504" s="38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8"/>
      <c r="N505" s="38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8"/>
      <c r="N506" s="38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8"/>
      <c r="N507" s="38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8"/>
      <c r="N508" s="38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8"/>
      <c r="N509" s="38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8"/>
      <c r="N510" s="38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8"/>
      <c r="N511" s="38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8"/>
      <c r="N512" s="38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8"/>
      <c r="N513" s="38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8"/>
      <c r="N514" s="38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8"/>
      <c r="N515" s="38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8"/>
      <c r="N516" s="38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8"/>
      <c r="N517" s="38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8"/>
      <c r="N518" s="38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8"/>
      <c r="N519" s="38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8"/>
      <c r="N520" s="38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8"/>
      <c r="N521" s="38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8"/>
      <c r="N522" s="38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8"/>
      <c r="N523" s="38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8"/>
      <c r="N524" s="38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8"/>
      <c r="N525" s="38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8"/>
      <c r="N526" s="38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8"/>
      <c r="N527" s="38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8"/>
      <c r="N528" s="38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8"/>
      <c r="N529" s="38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8"/>
      <c r="N530" s="38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8"/>
      <c r="N531" s="38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8"/>
      <c r="N532" s="38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8"/>
      <c r="N533" s="38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8"/>
      <c r="N534" s="38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8"/>
      <c r="N535" s="38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8"/>
      <c r="N536" s="38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8"/>
      <c r="N537" s="38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8"/>
      <c r="N538" s="38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8"/>
      <c r="N539" s="38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8"/>
      <c r="N540" s="38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8"/>
      <c r="N541" s="38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8"/>
      <c r="N542" s="38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8"/>
      <c r="N543" s="38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8"/>
      <c r="N544" s="38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8"/>
      <c r="N545" s="38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8"/>
      <c r="N546" s="38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8"/>
      <c r="N547" s="38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8"/>
      <c r="N548" s="38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8"/>
      <c r="N549" s="38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8"/>
      <c r="N550" s="38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8"/>
      <c r="N551" s="38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8"/>
      <c r="N552" s="38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8"/>
      <c r="N553" s="38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8"/>
      <c r="N554" s="38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8"/>
      <c r="N555" s="38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8"/>
      <c r="N556" s="38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8"/>
      <c r="N557" s="38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8"/>
      <c r="N558" s="38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8"/>
      <c r="N559" s="38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8"/>
      <c r="N560" s="38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8"/>
      <c r="N561" s="38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8"/>
      <c r="N562" s="38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8"/>
      <c r="N563" s="38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8"/>
      <c r="N564" s="38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8"/>
      <c r="N565" s="38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8"/>
      <c r="N566" s="38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8"/>
      <c r="N567" s="38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8"/>
      <c r="N568" s="38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8"/>
      <c r="N569" s="38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8"/>
      <c r="N570" s="38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8"/>
      <c r="N571" s="38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8"/>
      <c r="N572" s="38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8"/>
      <c r="N573" s="38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8"/>
      <c r="N574" s="38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8"/>
      <c r="N575" s="38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8"/>
      <c r="N576" s="38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8"/>
      <c r="N577" s="38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8"/>
      <c r="N578" s="38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8"/>
      <c r="N579" s="38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8"/>
      <c r="N580" s="38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8"/>
      <c r="N581" s="38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8"/>
      <c r="N582" s="38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8"/>
      <c r="N583" s="38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8"/>
      <c r="N584" s="38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8"/>
      <c r="N585" s="38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8"/>
      <c r="N586" s="38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8"/>
      <c r="N587" s="38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8"/>
      <c r="N588" s="38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8"/>
      <c r="N589" s="38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8"/>
      <c r="N590" s="38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8"/>
      <c r="N591" s="38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8"/>
      <c r="N592" s="38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8"/>
      <c r="N593" s="38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8"/>
      <c r="N594" s="38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8"/>
      <c r="N595" s="38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8"/>
      <c r="N596" s="38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8"/>
      <c r="N597" s="38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8"/>
      <c r="N598" s="38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8"/>
      <c r="N599" s="38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8"/>
      <c r="N600" s="38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8"/>
      <c r="N601" s="38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8"/>
      <c r="N602" s="38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8"/>
      <c r="N603" s="38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8"/>
      <c r="N604" s="38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8"/>
      <c r="N605" s="38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8"/>
      <c r="N606" s="38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8"/>
      <c r="N607" s="38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8"/>
      <c r="N608" s="38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8"/>
      <c r="N609" s="38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8"/>
      <c r="N610" s="38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8"/>
      <c r="N611" s="38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8"/>
      <c r="N612" s="38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8"/>
      <c r="N613" s="38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8"/>
      <c r="N614" s="38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8"/>
      <c r="N615" s="38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8"/>
      <c r="N616" s="38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8"/>
      <c r="N617" s="38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8"/>
      <c r="N618" s="38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8"/>
      <c r="N619" s="38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8"/>
      <c r="N620" s="38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8"/>
      <c r="N621" s="38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8"/>
      <c r="N622" s="38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8"/>
      <c r="N623" s="38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8"/>
      <c r="N624" s="38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8"/>
      <c r="N625" s="38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8"/>
      <c r="N626" s="38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8"/>
      <c r="N627" s="38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8"/>
      <c r="N628" s="38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8"/>
      <c r="N629" s="38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8"/>
      <c r="N630" s="38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8"/>
      <c r="N631" s="38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8"/>
      <c r="N632" s="38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8"/>
      <c r="N633" s="38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8"/>
      <c r="N634" s="38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8"/>
      <c r="N635" s="38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8"/>
      <c r="N636" s="38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8"/>
      <c r="N637" s="38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8"/>
      <c r="N638" s="38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8"/>
      <c r="N639" s="38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8"/>
      <c r="N640" s="38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8"/>
      <c r="N641" s="38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8"/>
      <c r="N642" s="38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8"/>
      <c r="N643" s="38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8"/>
      <c r="N644" s="38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8"/>
      <c r="N645" s="38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8"/>
      <c r="N646" s="38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8"/>
      <c r="N647" s="38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8"/>
      <c r="N648" s="38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8"/>
      <c r="N649" s="38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8"/>
      <c r="N650" s="38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8"/>
      <c r="N651" s="38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8"/>
      <c r="N652" s="38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8"/>
      <c r="N653" s="38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8"/>
      <c r="N654" s="38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8"/>
      <c r="N655" s="38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8"/>
      <c r="N656" s="38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8"/>
      <c r="N657" s="38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8"/>
      <c r="N658" s="38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8"/>
      <c r="N659" s="38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8"/>
      <c r="N660" s="38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8"/>
      <c r="N661" s="38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8"/>
      <c r="N662" s="38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8"/>
      <c r="N663" s="38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8"/>
      <c r="N664" s="38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8"/>
      <c r="N665" s="38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8"/>
      <c r="N666" s="38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8"/>
      <c r="N667" s="38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8"/>
      <c r="N668" s="38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8"/>
      <c r="N669" s="38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8"/>
      <c r="N670" s="38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8"/>
      <c r="N671" s="38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8"/>
      <c r="N672" s="38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8"/>
      <c r="N673" s="38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8"/>
      <c r="N674" s="38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8"/>
      <c r="N675" s="38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8"/>
      <c r="N676" s="38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8"/>
      <c r="N677" s="38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8"/>
      <c r="N678" s="38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8"/>
      <c r="N679" s="38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8"/>
      <c r="N680" s="38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8"/>
      <c r="N681" s="38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8"/>
      <c r="N682" s="38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8"/>
      <c r="N683" s="38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8"/>
      <c r="N684" s="38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8"/>
      <c r="N685" s="38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8"/>
      <c r="N686" s="38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8"/>
      <c r="N687" s="38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8"/>
      <c r="N688" s="38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8"/>
      <c r="N689" s="38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8"/>
      <c r="N690" s="38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8"/>
      <c r="N691" s="38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8"/>
      <c r="N692" s="38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8"/>
      <c r="N693" s="38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8"/>
      <c r="N694" s="38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8"/>
      <c r="N695" s="38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8"/>
      <c r="N696" s="38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8"/>
      <c r="N697" s="38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8"/>
      <c r="N698" s="38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8"/>
      <c r="N699" s="38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8"/>
      <c r="N700" s="38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8"/>
      <c r="N701" s="38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8"/>
      <c r="N702" s="38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8"/>
      <c r="N703" s="38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8"/>
      <c r="N704" s="38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8"/>
      <c r="N705" s="38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8"/>
      <c r="N706" s="38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8"/>
      <c r="N707" s="38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8"/>
      <c r="N708" s="38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8"/>
      <c r="N709" s="38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8"/>
      <c r="N710" s="38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8"/>
      <c r="N711" s="38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8"/>
      <c r="N712" s="38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8"/>
      <c r="N713" s="38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8"/>
      <c r="N714" s="38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8"/>
      <c r="N715" s="38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8"/>
      <c r="N716" s="38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8"/>
      <c r="N717" s="38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8"/>
      <c r="N718" s="38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8"/>
      <c r="N719" s="38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8"/>
      <c r="N720" s="38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8"/>
      <c r="N721" s="38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8"/>
      <c r="N722" s="38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8"/>
      <c r="N723" s="38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8"/>
      <c r="N724" s="38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8"/>
      <c r="N725" s="38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8"/>
      <c r="N726" s="38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8"/>
      <c r="N727" s="38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8"/>
      <c r="N728" s="38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8"/>
      <c r="N729" s="38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8"/>
      <c r="N730" s="38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8"/>
      <c r="N731" s="38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8"/>
      <c r="N732" s="38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8"/>
      <c r="N733" s="38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8"/>
      <c r="N734" s="38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8"/>
      <c r="N735" s="38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8"/>
      <c r="N736" s="38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8"/>
      <c r="N737" s="38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8"/>
      <c r="N738" s="38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8"/>
      <c r="N739" s="38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8"/>
      <c r="N740" s="38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8"/>
      <c r="N741" s="38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8"/>
      <c r="N742" s="38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8"/>
      <c r="N743" s="38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8"/>
      <c r="N744" s="38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8"/>
      <c r="N745" s="38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8"/>
      <c r="N746" s="38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8"/>
      <c r="N747" s="38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8"/>
      <c r="N748" s="38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8"/>
      <c r="N749" s="38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8"/>
      <c r="N750" s="38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8"/>
      <c r="N751" s="38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8"/>
      <c r="N752" s="38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8"/>
      <c r="N753" s="38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8"/>
      <c r="N754" s="38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8"/>
      <c r="N755" s="38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8"/>
      <c r="N756" s="38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8"/>
      <c r="N757" s="38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8"/>
      <c r="N758" s="38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8"/>
      <c r="N759" s="38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8"/>
      <c r="N760" s="38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8"/>
      <c r="N761" s="38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8"/>
      <c r="N762" s="38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8"/>
      <c r="N763" s="38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8"/>
      <c r="N764" s="38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8"/>
      <c r="N765" s="38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8"/>
      <c r="N766" s="38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8"/>
      <c r="N767" s="38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8"/>
      <c r="N768" s="38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8"/>
      <c r="N769" s="38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8"/>
      <c r="N770" s="38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8"/>
      <c r="N771" s="38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8"/>
      <c r="N772" s="38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8"/>
      <c r="N773" s="38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8"/>
      <c r="N774" s="38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8"/>
      <c r="N775" s="38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8"/>
      <c r="N776" s="38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8"/>
      <c r="N777" s="38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8"/>
      <c r="N778" s="38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8"/>
      <c r="N779" s="38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8"/>
      <c r="N780" s="38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8"/>
      <c r="N781" s="38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8"/>
      <c r="N782" s="38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8"/>
      <c r="N783" s="38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8"/>
      <c r="N784" s="38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8"/>
      <c r="N785" s="38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8"/>
      <c r="N786" s="38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8"/>
      <c r="N787" s="38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8"/>
      <c r="N788" s="38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8"/>
      <c r="N789" s="38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8"/>
      <c r="N790" s="38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8"/>
      <c r="N791" s="38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8"/>
      <c r="N792" s="38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8"/>
      <c r="N793" s="38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8"/>
      <c r="N794" s="38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8"/>
      <c r="N795" s="38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8"/>
      <c r="N796" s="38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8"/>
      <c r="N797" s="38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8"/>
      <c r="N798" s="38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8"/>
      <c r="N799" s="38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8"/>
      <c r="N800" s="38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8"/>
      <c r="N801" s="38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8"/>
      <c r="N802" s="38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8"/>
      <c r="N803" s="38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8"/>
      <c r="N804" s="38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8"/>
      <c r="N805" s="38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8"/>
      <c r="N806" s="38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8"/>
      <c r="N807" s="38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8"/>
      <c r="N808" s="38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8"/>
      <c r="N809" s="38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8"/>
      <c r="N810" s="38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8"/>
      <c r="N811" s="38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8"/>
      <c r="N812" s="38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8"/>
      <c r="N813" s="38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8"/>
      <c r="N814" s="38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8"/>
      <c r="N815" s="38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8"/>
      <c r="N816" s="38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8"/>
      <c r="N817" s="38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8"/>
      <c r="N818" s="38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8"/>
      <c r="N819" s="38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8"/>
      <c r="N820" s="38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8"/>
      <c r="N821" s="38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8"/>
      <c r="N822" s="38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8"/>
      <c r="N823" s="38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8"/>
      <c r="N824" s="38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8"/>
      <c r="N825" s="38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8"/>
      <c r="N826" s="38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8"/>
      <c r="N827" s="38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8"/>
      <c r="N828" s="38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8"/>
      <c r="N829" s="38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8"/>
      <c r="N830" s="38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8"/>
      <c r="N831" s="38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8"/>
      <c r="N832" s="38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8"/>
      <c r="N833" s="38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8"/>
      <c r="N834" s="38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8"/>
      <c r="N835" s="38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8"/>
      <c r="N836" s="38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8"/>
      <c r="N837" s="38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8"/>
      <c r="N838" s="38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8"/>
      <c r="N839" s="38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8"/>
      <c r="N840" s="38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8"/>
      <c r="N841" s="38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8"/>
      <c r="N842" s="38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8"/>
      <c r="N843" s="38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8"/>
      <c r="N844" s="38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8"/>
      <c r="N845" s="38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8"/>
      <c r="N846" s="38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8"/>
      <c r="N847" s="38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8"/>
      <c r="N848" s="38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8"/>
      <c r="N849" s="38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8"/>
      <c r="N850" s="38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8"/>
      <c r="N851" s="38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8"/>
      <c r="N852" s="38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8"/>
      <c r="N853" s="38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8"/>
      <c r="N854" s="38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8"/>
      <c r="N855" s="38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8"/>
      <c r="N856" s="38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8"/>
      <c r="N857" s="38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8"/>
      <c r="N858" s="38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8"/>
      <c r="N859" s="38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8"/>
      <c r="N860" s="38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8"/>
      <c r="N861" s="38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8"/>
      <c r="N862" s="38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8"/>
      <c r="N863" s="38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8"/>
      <c r="N864" s="38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8"/>
      <c r="N865" s="38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8"/>
      <c r="N866" s="38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8"/>
      <c r="N867" s="38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8"/>
      <c r="N868" s="38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8"/>
      <c r="N869" s="38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8"/>
      <c r="N870" s="38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8"/>
      <c r="N871" s="38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8"/>
      <c r="N872" s="38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8"/>
      <c r="N873" s="38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8"/>
      <c r="N874" s="38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8"/>
      <c r="N875" s="38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8"/>
      <c r="N876" s="38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8"/>
      <c r="N877" s="38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8"/>
      <c r="N878" s="38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8"/>
      <c r="N879" s="38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8"/>
      <c r="N880" s="38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8"/>
      <c r="N881" s="38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8"/>
      <c r="N882" s="38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8"/>
      <c r="N883" s="38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8"/>
      <c r="N884" s="38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8"/>
      <c r="N885" s="38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8"/>
      <c r="N886" s="38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8"/>
      <c r="N887" s="38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8"/>
      <c r="N888" s="38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8"/>
      <c r="N889" s="38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8"/>
      <c r="N890" s="38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8"/>
      <c r="N891" s="38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8"/>
      <c r="N892" s="38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8"/>
      <c r="N893" s="38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8"/>
      <c r="N894" s="38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8"/>
      <c r="N895" s="38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8"/>
      <c r="N896" s="38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8"/>
      <c r="N897" s="38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8"/>
      <c r="N898" s="38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8"/>
      <c r="N899" s="38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8"/>
      <c r="N900" s="38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8"/>
      <c r="N901" s="38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8"/>
      <c r="N902" s="38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8"/>
      <c r="N903" s="38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8"/>
      <c r="N904" s="38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8"/>
      <c r="N905" s="38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8"/>
      <c r="N906" s="38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8"/>
      <c r="N907" s="38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8"/>
      <c r="N908" s="38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8"/>
      <c r="N909" s="38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8"/>
      <c r="N910" s="38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8"/>
      <c r="N911" s="38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8"/>
      <c r="N912" s="38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8"/>
      <c r="N913" s="38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8"/>
      <c r="N914" s="38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8"/>
      <c r="N915" s="38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8"/>
      <c r="N916" s="38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8"/>
      <c r="N917" s="38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8"/>
      <c r="N918" s="38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8"/>
      <c r="N919" s="38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8"/>
      <c r="N920" s="38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8"/>
      <c r="N921" s="38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8"/>
      <c r="N922" s="38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8"/>
      <c r="N923" s="38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8"/>
      <c r="N924" s="38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8"/>
      <c r="N925" s="38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8"/>
      <c r="N926" s="38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8"/>
      <c r="N927" s="38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8"/>
      <c r="N928" s="38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8"/>
      <c r="N929" s="38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8"/>
      <c r="N930" s="38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8"/>
      <c r="N931" s="38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8"/>
      <c r="N932" s="38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8"/>
      <c r="N933" s="38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8"/>
      <c r="N934" s="38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8"/>
      <c r="N935" s="38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8"/>
      <c r="N936" s="38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8"/>
      <c r="N937" s="38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8"/>
      <c r="N938" s="38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8"/>
      <c r="N939" s="38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8"/>
      <c r="N940" s="38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8"/>
      <c r="N941" s="38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8"/>
      <c r="N942" s="38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8"/>
      <c r="N943" s="38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8"/>
      <c r="N944" s="38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8"/>
      <c r="N945" s="38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8"/>
      <c r="N946" s="38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8"/>
      <c r="N947" s="38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8"/>
      <c r="N948" s="38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8"/>
      <c r="N949" s="38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8"/>
      <c r="N950" s="38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8"/>
      <c r="N951" s="38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8"/>
      <c r="N952" s="38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8"/>
      <c r="N953" s="38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8"/>
      <c r="N954" s="38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8"/>
      <c r="N955" s="38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8"/>
      <c r="N956" s="38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8"/>
      <c r="N957" s="38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8"/>
      <c r="N958" s="38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8"/>
      <c r="N959" s="38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8"/>
      <c r="N960" s="38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8"/>
      <c r="N961" s="38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8"/>
      <c r="N962" s="38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8"/>
      <c r="N963" s="38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8"/>
      <c r="N964" s="38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8"/>
      <c r="N965" s="38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8"/>
      <c r="N966" s="38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8"/>
      <c r="N967" s="38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8"/>
      <c r="N968" s="38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8"/>
      <c r="N969" s="38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8"/>
      <c r="N970" s="38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8"/>
      <c r="N971" s="38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8"/>
      <c r="N972" s="38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8"/>
      <c r="N973" s="38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8"/>
      <c r="N974" s="38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8"/>
      <c r="N975" s="38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8"/>
      <c r="N976" s="38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8"/>
      <c r="N977" s="38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8"/>
      <c r="N978" s="38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8"/>
      <c r="N979" s="38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8"/>
      <c r="N980" s="38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8"/>
      <c r="N981" s="38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8"/>
      <c r="N982" s="38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8"/>
      <c r="N983" s="38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8"/>
      <c r="N984" s="38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8"/>
      <c r="N985" s="38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8"/>
      <c r="N986" s="38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8"/>
      <c r="N987" s="38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8"/>
      <c r="N988" s="38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8"/>
      <c r="N989" s="38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8"/>
      <c r="N990" s="38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8"/>
      <c r="N991" s="38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8"/>
      <c r="N992" s="38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8"/>
      <c r="N993" s="38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8"/>
      <c r="N994" s="38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8"/>
      <c r="N995" s="38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8"/>
      <c r="N996" s="38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8"/>
      <c r="N997" s="38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8"/>
      <c r="N998" s="38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8"/>
      <c r="N999" s="38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8"/>
      <c r="N1000" s="38"/>
    </row>
    <row r="1001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8"/>
      <c r="N1001" s="38"/>
    </row>
    <row r="1002">
      <c r="A1002" s="37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8"/>
      <c r="N1002" s="38"/>
    </row>
    <row r="1003">
      <c r="A1003" s="37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8"/>
      <c r="N1003" s="38"/>
    </row>
    <row r="1004">
      <c r="A1004" s="37"/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8"/>
      <c r="N1004" s="38"/>
    </row>
    <row r="1005">
      <c r="A1005" s="37"/>
      <c r="B1005" s="37"/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8"/>
      <c r="N1005" s="38"/>
    </row>
    <row r="1006">
      <c r="A1006" s="37"/>
      <c r="B1006" s="37"/>
      <c r="C1006" s="37"/>
      <c r="D1006" s="37"/>
      <c r="E1006" s="37"/>
      <c r="F1006" s="37"/>
      <c r="G1006" s="37"/>
      <c r="H1006" s="37"/>
      <c r="I1006" s="37"/>
      <c r="J1006" s="37"/>
      <c r="K1006" s="37"/>
      <c r="L1006" s="37"/>
      <c r="M1006" s="38"/>
      <c r="N1006" s="38"/>
    </row>
    <row r="1007">
      <c r="A1007" s="37"/>
      <c r="B1007" s="37"/>
      <c r="C1007" s="37"/>
      <c r="D1007" s="37"/>
      <c r="E1007" s="37"/>
      <c r="F1007" s="37"/>
      <c r="G1007" s="37"/>
      <c r="H1007" s="37"/>
      <c r="I1007" s="37"/>
      <c r="J1007" s="37"/>
      <c r="K1007" s="37"/>
      <c r="L1007" s="37"/>
      <c r="M1007" s="38"/>
      <c r="N1007" s="38"/>
    </row>
    <row r="1008">
      <c r="A1008" s="37"/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8"/>
      <c r="N1008" s="38"/>
    </row>
    <row r="1009">
      <c r="A1009" s="37"/>
      <c r="B1009" s="37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8"/>
      <c r="N1009" s="38"/>
    </row>
    <row r="1010">
      <c r="A1010" s="37"/>
      <c r="B1010" s="37"/>
      <c r="C1010" s="37"/>
      <c r="D1010" s="37"/>
      <c r="E1010" s="37"/>
      <c r="F1010" s="37"/>
      <c r="G1010" s="37"/>
      <c r="H1010" s="37"/>
      <c r="I1010" s="37"/>
      <c r="J1010" s="37"/>
      <c r="K1010" s="37"/>
      <c r="L1010" s="37"/>
      <c r="M1010" s="38"/>
      <c r="N1010" s="38"/>
    </row>
    <row r="1011">
      <c r="A1011" s="37"/>
      <c r="B1011" s="37"/>
      <c r="C1011" s="37"/>
      <c r="D1011" s="37"/>
      <c r="E1011" s="37"/>
      <c r="F1011" s="37"/>
      <c r="G1011" s="37"/>
      <c r="H1011" s="37"/>
      <c r="I1011" s="37"/>
      <c r="J1011" s="37"/>
      <c r="K1011" s="37"/>
      <c r="L1011" s="37"/>
      <c r="M1011" s="38"/>
      <c r="N1011" s="3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0.71"/>
    <col customWidth="1" min="2" max="2" width="21.43"/>
    <col customWidth="1" min="3" max="3" width="13.43"/>
    <col customWidth="1" min="4" max="4" width="11.29"/>
    <col customWidth="1" min="5" max="5" width="18.43"/>
    <col customWidth="1" min="6" max="6" width="17.14"/>
    <col customWidth="1" min="7" max="7" width="17.43"/>
    <col customWidth="1" min="8" max="8" width="23.29"/>
    <col customWidth="1" min="9" max="9" width="58.71"/>
  </cols>
  <sheetData>
    <row r="1" ht="30.0" customHeight="1">
      <c r="A1" s="1" t="s">
        <v>1</v>
      </c>
      <c r="B1" s="1" t="s">
        <v>0</v>
      </c>
      <c r="C1" s="1" t="s">
        <v>7</v>
      </c>
      <c r="D1" s="1" t="s">
        <v>4</v>
      </c>
      <c r="E1" s="1" t="s">
        <v>10</v>
      </c>
      <c r="F1" s="1" t="s">
        <v>13</v>
      </c>
      <c r="G1" s="1" t="s">
        <v>15</v>
      </c>
      <c r="H1" s="1" t="s">
        <v>17</v>
      </c>
      <c r="I1" s="1" t="s">
        <v>16</v>
      </c>
    </row>
    <row r="2" ht="15.75" customHeight="1">
      <c r="A2" s="9"/>
      <c r="B2" s="9" t="str">
        <f>IFERROR(__xludf.DUMMYFUNCTION("if(isblank(A2),"""",filter(Moorings!A:A,Moorings!B:B=left(A2,14),Moorings!D:D=D2))"),"")</f>
        <v/>
      </c>
      <c r="C2" s="13" t="str">
        <f>IFERROR(__xludf.DUMMYFUNCTION("if(isblank(A2),"""",filter(Moorings!C:C,Moorings!B:B=left(A2,14),Moorings!D:D=D2))"),"")</f>
        <v/>
      </c>
      <c r="D2" s="9"/>
      <c r="E2" s="9" t="str">
        <f>IFERROR(__xludf.DUMMYFUNCTION("if(isblank(A2),"""",filter(Moorings!A:A,Moorings!B:B=A2,Moorings!D:D=D2))"),"")</f>
        <v/>
      </c>
      <c r="F2" s="12" t="str">
        <f>IFERROR(__xludf.DUMMYFUNCTION("if(isblank(A2),"""",filter(Moorings!C:C,Moorings!B:B=A2,Moorings!D:D=D2))"),"")</f>
        <v/>
      </c>
      <c r="G2" s="9"/>
      <c r="H2" s="9"/>
      <c r="I2" s="9"/>
    </row>
    <row r="3" ht="15.75" customHeight="1">
      <c r="A3" s="15" t="s">
        <v>27</v>
      </c>
      <c r="B3" s="9" t="str">
        <f>IFERROR(__xludf.DUMMYFUNCTION("if(isblank(A3),"""",filter(Moorings!A:A,Moorings!B:B=left(A3,14),Moorings!D:D=D3))"),"ATAPL-69839-001-0101")</f>
        <v>ATAPL-69839-001-0101</v>
      </c>
      <c r="C3" s="13" t="str">
        <f>IFERROR(__xludf.DUMMYFUNCTION("if(isblank(A3),"""",filter(Moorings!C:C,Moorings!B:B=left(A3,14),Moorings!D:D=D3))"),"SN0101")</f>
        <v>SN0101</v>
      </c>
      <c r="D3" s="16">
        <v>1.0</v>
      </c>
      <c r="E3" s="9" t="str">
        <f>IFERROR(__xludf.DUMMYFUNCTION("if(isblank(A3),"""",filter(Moorings!A:A,Moorings!B:B=A3,Moorings!D:D=D3))"),"ATAPL-66662-00001")</f>
        <v>ATAPL-66662-00001</v>
      </c>
      <c r="F3" s="12" t="str">
        <f>IFERROR(__xludf.DUMMYFUNCTION("if(isblank(A3),"""",filter(Moorings!C:C,Moorings!B:B=A3,Moorings!D:D=D3))"),"16P65795-6914")</f>
        <v>16P65795-6914</v>
      </c>
      <c r="G3" s="5" t="s">
        <v>28</v>
      </c>
      <c r="H3" s="15">
        <v>44.5289666666667</v>
      </c>
      <c r="I3" s="5"/>
    </row>
    <row r="4" ht="15.75" customHeight="1">
      <c r="A4" s="15" t="s">
        <v>27</v>
      </c>
      <c r="B4" s="9" t="str">
        <f>IFERROR(__xludf.DUMMYFUNCTION("if(isblank(A4),"""",filter(Moorings!A:A,Moorings!B:B=left(A4,14),Moorings!D:D=D4))"),"ATAPL-69839-001-0101")</f>
        <v>ATAPL-69839-001-0101</v>
      </c>
      <c r="C4" s="13" t="str">
        <f>IFERROR(__xludf.DUMMYFUNCTION("if(isblank(A4),"""",filter(Moorings!C:C,Moorings!B:B=left(A4,14),Moorings!D:D=D4))"),"SN0101")</f>
        <v>SN0101</v>
      </c>
      <c r="D4" s="16">
        <v>1.0</v>
      </c>
      <c r="E4" s="9" t="str">
        <f>IFERROR(__xludf.DUMMYFUNCTION("if(isblank(A4),"""",filter(Moorings!A:A,Moorings!B:B=A4,Moorings!D:D=D4))"),"ATAPL-66662-00001")</f>
        <v>ATAPL-66662-00001</v>
      </c>
      <c r="F4" s="12" t="str">
        <f>IFERROR(__xludf.DUMMYFUNCTION("if(isblank(A4),"""",filter(Moorings!C:C,Moorings!B:B=A4,Moorings!D:D=D4))"),"16P65795-6914")</f>
        <v>16P65795-6914</v>
      </c>
      <c r="G4" s="5" t="s">
        <v>29</v>
      </c>
      <c r="H4" s="15">
        <v>-125.389783333333</v>
      </c>
      <c r="I4" s="5"/>
    </row>
    <row r="5" ht="15.75" customHeight="1">
      <c r="A5" s="15" t="s">
        <v>27</v>
      </c>
      <c r="B5" s="9" t="str">
        <f>IFERROR(__xludf.DUMMYFUNCTION("if(isblank(A5),"""",filter(Moorings!A:A,Moorings!B:B=left(A5,14),Moorings!D:D=D5))"),"ATAPL-69839-001-0101")</f>
        <v>ATAPL-69839-001-0101</v>
      </c>
      <c r="C5" s="13" t="str">
        <f>IFERROR(__xludf.DUMMYFUNCTION("if(isblank(A5),"""",filter(Moorings!C:C,Moorings!B:B=left(A5,14),Moorings!D:D=D5))"),"SN0101")</f>
        <v>SN0101</v>
      </c>
      <c r="D5" s="16">
        <v>1.0</v>
      </c>
      <c r="E5" s="9" t="str">
        <f>IFERROR(__xludf.DUMMYFUNCTION("if(isblank(A5),"""",filter(Moorings!A:A,Moorings!B:B=A5,Moorings!D:D=D5))"),"ATAPL-66662-00001")</f>
        <v>ATAPL-66662-00001</v>
      </c>
      <c r="F5" s="12" t="str">
        <f>IFERROR(__xludf.DUMMYFUNCTION("if(isblank(A5),"""",filter(Moorings!C:C,Moorings!B:B=A5,Moorings!D:D=D5))"),"16P65795-6914")</f>
        <v>16P65795-6914</v>
      </c>
      <c r="G5" s="5" t="s">
        <v>30</v>
      </c>
      <c r="H5" s="15">
        <v>0.001252362</v>
      </c>
      <c r="I5" s="5"/>
    </row>
    <row r="6" ht="15.75" customHeight="1">
      <c r="A6" s="15" t="s">
        <v>27</v>
      </c>
      <c r="B6" s="9" t="str">
        <f>IFERROR(__xludf.DUMMYFUNCTION("if(isblank(A6),"""",filter(Moorings!A:A,Moorings!B:B=left(A6,14),Moorings!D:D=D6))"),"ATAPL-69839-001-0101")</f>
        <v>ATAPL-69839-001-0101</v>
      </c>
      <c r="C6" s="13" t="str">
        <f>IFERROR(__xludf.DUMMYFUNCTION("if(isblank(A6),"""",filter(Moorings!C:C,Moorings!B:B=left(A6,14),Moorings!D:D=D6))"),"SN0101")</f>
        <v>SN0101</v>
      </c>
      <c r="D6" s="16">
        <v>1.0</v>
      </c>
      <c r="E6" s="9" t="str">
        <f>IFERROR(__xludf.DUMMYFUNCTION("if(isblank(A6),"""",filter(Moorings!A:A,Moorings!B:B=A6,Moorings!D:D=D6))"),"ATAPL-66662-00001")</f>
        <v>ATAPL-66662-00001</v>
      </c>
      <c r="F6" s="12" t="str">
        <f>IFERROR(__xludf.DUMMYFUNCTION("if(isblank(A6),"""",filter(Moorings!C:C,Moorings!B:B=A6,Moorings!D:D=D6))"),"16P65795-6914")</f>
        <v>16P65795-6914</v>
      </c>
      <c r="G6" s="5" t="s">
        <v>31</v>
      </c>
      <c r="H6" s="15">
        <v>2.734846E-4</v>
      </c>
      <c r="I6" s="5"/>
    </row>
    <row r="7" ht="15.75" customHeight="1">
      <c r="A7" s="15" t="s">
        <v>27</v>
      </c>
      <c r="B7" s="9" t="str">
        <f>IFERROR(__xludf.DUMMYFUNCTION("if(isblank(A7),"""",filter(Moorings!A:A,Moorings!B:B=left(A7,14),Moorings!D:D=D7))"),"ATAPL-69839-001-0101")</f>
        <v>ATAPL-69839-001-0101</v>
      </c>
      <c r="C7" s="13" t="str">
        <f>IFERROR(__xludf.DUMMYFUNCTION("if(isblank(A7),"""",filter(Moorings!C:C,Moorings!B:B=left(A7,14),Moorings!D:D=D7))"),"SN0101")</f>
        <v>SN0101</v>
      </c>
      <c r="D7" s="16">
        <v>1.0</v>
      </c>
      <c r="E7" s="9" t="str">
        <f>IFERROR(__xludf.DUMMYFUNCTION("if(isblank(A7),"""",filter(Moorings!A:A,Moorings!B:B=A7,Moorings!D:D=D7))"),"ATAPL-66662-00001")</f>
        <v>ATAPL-66662-00001</v>
      </c>
      <c r="F7" s="12" t="str">
        <f>IFERROR(__xludf.DUMMYFUNCTION("if(isblank(A7),"""",filter(Moorings!C:C,Moorings!B:B=A7,Moorings!D:D=D7))"),"16P65795-6914")</f>
        <v>16P65795-6914</v>
      </c>
      <c r="G7" s="5" t="s">
        <v>32</v>
      </c>
      <c r="H7" s="15">
        <v>-8.781176E-7</v>
      </c>
      <c r="I7" s="5"/>
    </row>
    <row r="8" ht="15.75" customHeight="1">
      <c r="A8" s="15" t="s">
        <v>27</v>
      </c>
      <c r="B8" s="9" t="str">
        <f>IFERROR(__xludf.DUMMYFUNCTION("if(isblank(A8),"""",filter(Moorings!A:A,Moorings!B:B=left(A8,14),Moorings!D:D=D8))"),"ATAPL-69839-001-0101")</f>
        <v>ATAPL-69839-001-0101</v>
      </c>
      <c r="C8" s="13" t="str">
        <f>IFERROR(__xludf.DUMMYFUNCTION("if(isblank(A8),"""",filter(Moorings!C:C,Moorings!B:B=left(A8,14),Moorings!D:D=D8))"),"SN0101")</f>
        <v>SN0101</v>
      </c>
      <c r="D8" s="16">
        <v>1.0</v>
      </c>
      <c r="E8" s="9" t="str">
        <f>IFERROR(__xludf.DUMMYFUNCTION("if(isblank(A8),"""",filter(Moorings!A:A,Moorings!B:B=A8,Moorings!D:D=D8))"),"ATAPL-66662-00001")</f>
        <v>ATAPL-66662-00001</v>
      </c>
      <c r="F8" s="12" t="str">
        <f>IFERROR(__xludf.DUMMYFUNCTION("if(isblank(A8),"""",filter(Moorings!C:C,Moorings!B:B=A8,Moorings!D:D=D8))"),"16P65795-6914")</f>
        <v>16P65795-6914</v>
      </c>
      <c r="G8" s="5" t="s">
        <v>33</v>
      </c>
      <c r="H8" s="15">
        <v>1.719492E-7</v>
      </c>
      <c r="I8" s="5"/>
    </row>
    <row r="9" ht="15.75" customHeight="1">
      <c r="A9" s="15" t="s">
        <v>27</v>
      </c>
      <c r="B9" s="9" t="str">
        <f>IFERROR(__xludf.DUMMYFUNCTION("if(isblank(A9),"""",filter(Moorings!A:A,Moorings!B:B=left(A9,14),Moorings!D:D=D9))"),"ATAPL-69839-001-0101")</f>
        <v>ATAPL-69839-001-0101</v>
      </c>
      <c r="C9" s="13" t="str">
        <f>IFERROR(__xludf.DUMMYFUNCTION("if(isblank(A9),"""",filter(Moorings!C:C,Moorings!B:B=left(A9,14),Moorings!D:D=D9))"),"SN0101")</f>
        <v>SN0101</v>
      </c>
      <c r="D9" s="16">
        <v>1.0</v>
      </c>
      <c r="E9" s="9" t="str">
        <f>IFERROR(__xludf.DUMMYFUNCTION("if(isblank(A9),"""",filter(Moorings!A:A,Moorings!B:B=A9,Moorings!D:D=D9))"),"ATAPL-66662-00001")</f>
        <v>ATAPL-66662-00001</v>
      </c>
      <c r="F9" s="12" t="str">
        <f>IFERROR(__xludf.DUMMYFUNCTION("if(isblank(A9),"""",filter(Moorings!C:C,Moorings!B:B=A9,Moorings!D:D=D9))"),"16P65795-6914")</f>
        <v>16P65795-6914</v>
      </c>
      <c r="G9" s="5" t="s">
        <v>37</v>
      </c>
      <c r="H9" s="15">
        <v>-9.57E-8</v>
      </c>
      <c r="I9" s="5"/>
    </row>
    <row r="10" ht="15.75" customHeight="1">
      <c r="A10" s="15" t="s">
        <v>27</v>
      </c>
      <c r="B10" s="9" t="str">
        <f>IFERROR(__xludf.DUMMYFUNCTION("if(isblank(A10),"""",filter(Moorings!A:A,Moorings!B:B=left(A10,14),Moorings!D:D=D10))"),"ATAPL-69839-001-0101")</f>
        <v>ATAPL-69839-001-0101</v>
      </c>
      <c r="C10" s="13" t="str">
        <f>IFERROR(__xludf.DUMMYFUNCTION("if(isblank(A10),"""",filter(Moorings!C:C,Moorings!B:B=left(A10,14),Moorings!D:D=D10))"),"SN0101")</f>
        <v>SN0101</v>
      </c>
      <c r="D10" s="16">
        <v>1.0</v>
      </c>
      <c r="E10" s="9" t="str">
        <f>IFERROR(__xludf.DUMMYFUNCTION("if(isblank(A10),"""",filter(Moorings!A:A,Moorings!B:B=A10,Moorings!D:D=D10))"),"ATAPL-66662-00001")</f>
        <v>ATAPL-66662-00001</v>
      </c>
      <c r="F10" s="12" t="str">
        <f>IFERROR(__xludf.DUMMYFUNCTION("if(isblank(A10),"""",filter(Moorings!C:C,Moorings!B:B=A10,Moorings!D:D=D10))"),"16P65795-6914")</f>
        <v>16P65795-6914</v>
      </c>
      <c r="G10" s="5" t="s">
        <v>45</v>
      </c>
      <c r="H10" s="15">
        <v>3.25E-6</v>
      </c>
      <c r="I10" s="5"/>
    </row>
    <row r="11" ht="15.75" customHeight="1">
      <c r="A11" s="15" t="s">
        <v>27</v>
      </c>
      <c r="B11" s="9" t="str">
        <f>IFERROR(__xludf.DUMMYFUNCTION("if(isblank(A11),"""",filter(Moorings!A:A,Moorings!B:B=left(A11,14),Moorings!D:D=D11))"),"ATAPL-69839-001-0101")</f>
        <v>ATAPL-69839-001-0101</v>
      </c>
      <c r="C11" s="13" t="str">
        <f>IFERROR(__xludf.DUMMYFUNCTION("if(isblank(A11),"""",filter(Moorings!C:C,Moorings!B:B=left(A11,14),Moorings!D:D=D11))"),"SN0101")</f>
        <v>SN0101</v>
      </c>
      <c r="D11" s="16">
        <v>1.0</v>
      </c>
      <c r="E11" s="9" t="str">
        <f>IFERROR(__xludf.DUMMYFUNCTION("if(isblank(A11),"""",filter(Moorings!A:A,Moorings!B:B=A11,Moorings!D:D=D11))"),"ATAPL-66662-00001")</f>
        <v>ATAPL-66662-00001</v>
      </c>
      <c r="F11" s="12" t="str">
        <f>IFERROR(__xludf.DUMMYFUNCTION("if(isblank(A11),"""",filter(Moorings!C:C,Moorings!B:B=A11,Moorings!D:D=D11))"),"16P65795-6914")</f>
        <v>16P65795-6914</v>
      </c>
      <c r="G11" s="5" t="s">
        <v>62</v>
      </c>
      <c r="H11" s="15">
        <v>-0.9825938</v>
      </c>
      <c r="I11" s="5"/>
    </row>
    <row r="12" ht="15.75" customHeight="1">
      <c r="A12" s="15" t="s">
        <v>27</v>
      </c>
      <c r="B12" s="9" t="str">
        <f>IFERROR(__xludf.DUMMYFUNCTION("if(isblank(A12),"""",filter(Moorings!A:A,Moorings!B:B=left(A12,14),Moorings!D:D=D12))"),"ATAPL-69839-001-0101")</f>
        <v>ATAPL-69839-001-0101</v>
      </c>
      <c r="C12" s="13" t="str">
        <f>IFERROR(__xludf.DUMMYFUNCTION("if(isblank(A12),"""",filter(Moorings!C:C,Moorings!B:B=left(A12,14),Moorings!D:D=D12))"),"SN0101")</f>
        <v>SN0101</v>
      </c>
      <c r="D12" s="16">
        <v>1.0</v>
      </c>
      <c r="E12" s="9" t="str">
        <f>IFERROR(__xludf.DUMMYFUNCTION("if(isblank(A12),"""",filter(Moorings!A:A,Moorings!B:B=A12,Moorings!D:D=D12))"),"ATAPL-66662-00001")</f>
        <v>ATAPL-66662-00001</v>
      </c>
      <c r="F12" s="12" t="str">
        <f>IFERROR(__xludf.DUMMYFUNCTION("if(isblank(A12),"""",filter(Moorings!C:C,Moorings!B:B=A12,Moorings!D:D=D12))"),"16P65795-6914")</f>
        <v>16P65795-6914</v>
      </c>
      <c r="G12" s="5" t="s">
        <v>69</v>
      </c>
      <c r="H12" s="15">
        <v>0.1566691</v>
      </c>
      <c r="I12" s="5"/>
    </row>
    <row r="13" ht="15.75" customHeight="1">
      <c r="A13" s="15" t="s">
        <v>27</v>
      </c>
      <c r="B13" s="9" t="str">
        <f>IFERROR(__xludf.DUMMYFUNCTION("if(isblank(A13),"""",filter(Moorings!A:A,Moorings!B:B=left(A13,14),Moorings!D:D=D13))"),"ATAPL-69839-001-0101")</f>
        <v>ATAPL-69839-001-0101</v>
      </c>
      <c r="C13" s="13" t="str">
        <f>IFERROR(__xludf.DUMMYFUNCTION("if(isblank(A13),"""",filter(Moorings!C:C,Moorings!B:B=left(A13,14),Moorings!D:D=D13))"),"SN0101")</f>
        <v>SN0101</v>
      </c>
      <c r="D13" s="16">
        <v>1.0</v>
      </c>
      <c r="E13" s="9" t="str">
        <f>IFERROR(__xludf.DUMMYFUNCTION("if(isblank(A13),"""",filter(Moorings!A:A,Moorings!B:B=A13,Moorings!D:D=D13))"),"ATAPL-66662-00001")</f>
        <v>ATAPL-66662-00001</v>
      </c>
      <c r="F13" s="12" t="str">
        <f>IFERROR(__xludf.DUMMYFUNCTION("if(isblank(A13),"""",filter(Moorings!C:C,Moorings!B:B=A13,Moorings!D:D=D13))"),"16P65795-6914")</f>
        <v>16P65795-6914</v>
      </c>
      <c r="G13" s="5" t="s">
        <v>74</v>
      </c>
      <c r="H13" s="15">
        <v>-4.345513E-4</v>
      </c>
      <c r="I13" s="5"/>
    </row>
    <row r="14" ht="15.75" customHeight="1">
      <c r="A14" s="15" t="s">
        <v>27</v>
      </c>
      <c r="B14" s="9" t="str">
        <f>IFERROR(__xludf.DUMMYFUNCTION("if(isblank(A14),"""",filter(Moorings!A:A,Moorings!B:B=left(A14,14),Moorings!D:D=D14))"),"ATAPL-69839-001-0101")</f>
        <v>ATAPL-69839-001-0101</v>
      </c>
      <c r="C14" s="13" t="str">
        <f>IFERROR(__xludf.DUMMYFUNCTION("if(isblank(A14),"""",filter(Moorings!C:C,Moorings!B:B=left(A14,14),Moorings!D:D=D14))"),"SN0101")</f>
        <v>SN0101</v>
      </c>
      <c r="D14" s="16">
        <v>1.0</v>
      </c>
      <c r="E14" s="9" t="str">
        <f>IFERROR(__xludf.DUMMYFUNCTION("if(isblank(A14),"""",filter(Moorings!A:A,Moorings!B:B=A14,Moorings!D:D=D14))"),"ATAPL-66662-00001")</f>
        <v>ATAPL-66662-00001</v>
      </c>
      <c r="F14" s="12" t="str">
        <f>IFERROR(__xludf.DUMMYFUNCTION("if(isblank(A14),"""",filter(Moorings!C:C,Moorings!B:B=A14,Moorings!D:D=D14))"),"16P65795-6914")</f>
        <v>16P65795-6914</v>
      </c>
      <c r="G14" s="5" t="s">
        <v>78</v>
      </c>
      <c r="H14" s="15">
        <v>5.820141E-5</v>
      </c>
      <c r="I14" s="5"/>
    </row>
    <row r="15" ht="15.75" customHeight="1">
      <c r="A15" s="15" t="s">
        <v>27</v>
      </c>
      <c r="B15" s="9" t="str">
        <f>IFERROR(__xludf.DUMMYFUNCTION("if(isblank(A15),"""",filter(Moorings!A:A,Moorings!B:B=left(A15,14),Moorings!D:D=D15))"),"ATAPL-69839-001-0101")</f>
        <v>ATAPL-69839-001-0101</v>
      </c>
      <c r="C15" s="13" t="str">
        <f>IFERROR(__xludf.DUMMYFUNCTION("if(isblank(A15),"""",filter(Moorings!C:C,Moorings!B:B=left(A15,14),Moorings!D:D=D15))"),"SN0101")</f>
        <v>SN0101</v>
      </c>
      <c r="D15" s="16">
        <v>1.0</v>
      </c>
      <c r="E15" s="9" t="str">
        <f>IFERROR(__xludf.DUMMYFUNCTION("if(isblank(A15),"""",filter(Moorings!A:A,Moorings!B:B=A15,Moorings!D:D=D15))"),"ATAPL-66662-00001")</f>
        <v>ATAPL-66662-00001</v>
      </c>
      <c r="F15" s="12" t="str">
        <f>IFERROR(__xludf.DUMMYFUNCTION("if(isblank(A15),"""",filter(Moorings!C:C,Moorings!B:B=A15,Moorings!D:D=D15))"),"16P65795-6914")</f>
        <v>16P65795-6914</v>
      </c>
      <c r="G15" s="5" t="s">
        <v>81</v>
      </c>
      <c r="H15" s="15">
        <v>-0.05594771</v>
      </c>
      <c r="I15" s="5"/>
    </row>
    <row r="16" ht="15.75" customHeight="1">
      <c r="A16" s="15" t="s">
        <v>27</v>
      </c>
      <c r="B16" s="9" t="str">
        <f>IFERROR(__xludf.DUMMYFUNCTION("if(isblank(A16),"""",filter(Moorings!A:A,Moorings!B:B=left(A16,14),Moorings!D:D=D16))"),"ATAPL-69839-001-0101")</f>
        <v>ATAPL-69839-001-0101</v>
      </c>
      <c r="C16" s="13" t="str">
        <f>IFERROR(__xludf.DUMMYFUNCTION("if(isblank(A16),"""",filter(Moorings!C:C,Moorings!B:B=left(A16,14),Moorings!D:D=D16))"),"SN0101")</f>
        <v>SN0101</v>
      </c>
      <c r="D16" s="16">
        <v>1.0</v>
      </c>
      <c r="E16" s="9" t="str">
        <f>IFERROR(__xludf.DUMMYFUNCTION("if(isblank(A16),"""",filter(Moorings!A:A,Moorings!B:B=A16,Moorings!D:D=D16))"),"ATAPL-66662-00001")</f>
        <v>ATAPL-66662-00001</v>
      </c>
      <c r="F16" s="12" t="str">
        <f>IFERROR(__xludf.DUMMYFUNCTION("if(isblank(A16),"""",filter(Moorings!C:C,Moorings!B:B=A16,Moorings!D:D=D16))"),"16P65795-6914")</f>
        <v>16P65795-6914</v>
      </c>
      <c r="G16" s="5" t="s">
        <v>83</v>
      </c>
      <c r="H16" s="15">
        <v>0.0015454</v>
      </c>
      <c r="I16" s="5"/>
    </row>
    <row r="17" ht="15.75" customHeight="1">
      <c r="A17" s="15" t="s">
        <v>27</v>
      </c>
      <c r="B17" s="9" t="str">
        <f>IFERROR(__xludf.DUMMYFUNCTION("if(isblank(A17),"""",filter(Moorings!A:A,Moorings!B:B=left(A17,14),Moorings!D:D=D17))"),"ATAPL-69839-001-0101")</f>
        <v>ATAPL-69839-001-0101</v>
      </c>
      <c r="C17" s="13" t="str">
        <f>IFERROR(__xludf.DUMMYFUNCTION("if(isblank(A17),"""",filter(Moorings!C:C,Moorings!B:B=left(A17,14),Moorings!D:D=D17))"),"SN0101")</f>
        <v>SN0101</v>
      </c>
      <c r="D17" s="16">
        <v>1.0</v>
      </c>
      <c r="E17" s="9" t="str">
        <f>IFERROR(__xludf.DUMMYFUNCTION("if(isblank(A17),"""",filter(Moorings!A:A,Moorings!B:B=A17,Moorings!D:D=D17))"),"ATAPL-66662-00001")</f>
        <v>ATAPL-66662-00001</v>
      </c>
      <c r="F17" s="12" t="str">
        <f>IFERROR(__xludf.DUMMYFUNCTION("if(isblank(A17),"""",filter(Moorings!C:C,Moorings!B:B=A17,Moorings!D:D=D17))"),"16P65795-6914")</f>
        <v>16P65795-6914</v>
      </c>
      <c r="G17" s="5" t="s">
        <v>88</v>
      </c>
      <c r="H17" s="35">
        <v>8.230924E-12</v>
      </c>
      <c r="I17" s="5"/>
    </row>
    <row r="18" ht="15.75" customHeight="1">
      <c r="A18" s="15" t="s">
        <v>27</v>
      </c>
      <c r="B18" s="9" t="str">
        <f>IFERROR(__xludf.DUMMYFUNCTION("if(isblank(A18),"""",filter(Moorings!A:A,Moorings!B:B=left(A18,14),Moorings!D:D=D18))"),"ATAPL-69839-001-0101")</f>
        <v>ATAPL-69839-001-0101</v>
      </c>
      <c r="C18" s="13" t="str">
        <f>IFERROR(__xludf.DUMMYFUNCTION("if(isblank(A18),"""",filter(Moorings!C:C,Moorings!B:B=left(A18,14),Moorings!D:D=D18))"),"SN0101")</f>
        <v>SN0101</v>
      </c>
      <c r="D18" s="16">
        <v>1.0</v>
      </c>
      <c r="E18" s="9" t="str">
        <f>IFERROR(__xludf.DUMMYFUNCTION("if(isblank(A18),"""",filter(Moorings!A:A,Moorings!B:B=A18,Moorings!D:D=D18))"),"ATAPL-66662-00001")</f>
        <v>ATAPL-66662-00001</v>
      </c>
      <c r="F18" s="12" t="str">
        <f>IFERROR(__xludf.DUMMYFUNCTION("if(isblank(A18),"""",filter(Moorings!C:C,Moorings!B:B=A18,Moorings!D:D=D18))"),"16P65795-6914")</f>
        <v>16P65795-6914</v>
      </c>
      <c r="G18" s="5" t="s">
        <v>101</v>
      </c>
      <c r="H18" s="15">
        <v>-57.5697</v>
      </c>
      <c r="I18" s="5"/>
    </row>
    <row r="19" ht="15.75" customHeight="1">
      <c r="A19" s="15" t="s">
        <v>27</v>
      </c>
      <c r="B19" s="9" t="str">
        <f>IFERROR(__xludf.DUMMYFUNCTION("if(isblank(A19),"""",filter(Moorings!A:A,Moorings!B:B=left(A19,14),Moorings!D:D=D19))"),"ATAPL-69839-001-0101")</f>
        <v>ATAPL-69839-001-0101</v>
      </c>
      <c r="C19" s="13" t="str">
        <f>IFERROR(__xludf.DUMMYFUNCTION("if(isblank(A19),"""",filter(Moorings!C:C,Moorings!B:B=left(A19,14),Moorings!D:D=D19))"),"SN0101")</f>
        <v>SN0101</v>
      </c>
      <c r="D19" s="16">
        <v>1.0</v>
      </c>
      <c r="E19" s="9" t="str">
        <f>IFERROR(__xludf.DUMMYFUNCTION("if(isblank(A19),"""",filter(Moorings!A:A,Moorings!B:B=A19,Moorings!D:D=D19))"),"ATAPL-66662-00001")</f>
        <v>ATAPL-66662-00001</v>
      </c>
      <c r="F19" s="12" t="str">
        <f>IFERROR(__xludf.DUMMYFUNCTION("if(isblank(A19),"""",filter(Moorings!C:C,Moorings!B:B=A19,Moorings!D:D=D19))"),"16P65795-6914")</f>
        <v>16P65795-6914</v>
      </c>
      <c r="G19" s="5" t="s">
        <v>121</v>
      </c>
      <c r="H19" s="15">
        <v>55.44</v>
      </c>
      <c r="I19" s="5"/>
    </row>
    <row r="20" ht="15.75" customHeight="1">
      <c r="A20" s="15" t="s">
        <v>27</v>
      </c>
      <c r="B20" s="9" t="str">
        <f>IFERROR(__xludf.DUMMYFUNCTION("if(isblank(A20),"""",filter(Moorings!A:A,Moorings!B:B=left(A20,14),Moorings!D:D=D20))"),"ATAPL-69839-001-0101")</f>
        <v>ATAPL-69839-001-0101</v>
      </c>
      <c r="C20" s="13" t="str">
        <f>IFERROR(__xludf.DUMMYFUNCTION("if(isblank(A20),"""",filter(Moorings!C:C,Moorings!B:B=left(A20,14),Moorings!D:D=D20))"),"SN0101")</f>
        <v>SN0101</v>
      </c>
      <c r="D20" s="16">
        <v>1.0</v>
      </c>
      <c r="E20" s="9" t="str">
        <f>IFERROR(__xludf.DUMMYFUNCTION("if(isblank(A20),"""",filter(Moorings!A:A,Moorings!B:B=A20,Moorings!D:D=D20))"),"ATAPL-66662-00001")</f>
        <v>ATAPL-66662-00001</v>
      </c>
      <c r="F20" s="12" t="str">
        <f>IFERROR(__xludf.DUMMYFUNCTION("if(isblank(A20),"""",filter(Moorings!C:C,Moorings!B:B=A20,Moorings!D:D=D20))"),"16P65795-6914")</f>
        <v>16P65795-6914</v>
      </c>
      <c r="G20" s="5" t="s">
        <v>130</v>
      </c>
      <c r="H20" s="15">
        <v>-0.6586441</v>
      </c>
      <c r="I20" s="5"/>
    </row>
    <row r="21" ht="15.75" customHeight="1">
      <c r="A21" s="15" t="s">
        <v>27</v>
      </c>
      <c r="B21" s="9" t="str">
        <f>IFERROR(__xludf.DUMMYFUNCTION("if(isblank(A21),"""",filter(Moorings!A:A,Moorings!B:B=left(A21,14),Moorings!D:D=D21))"),"ATAPL-69839-001-0101")</f>
        <v>ATAPL-69839-001-0101</v>
      </c>
      <c r="C21" s="13" t="str">
        <f>IFERROR(__xludf.DUMMYFUNCTION("if(isblank(A21),"""",filter(Moorings!C:C,Moorings!B:B=left(A21,14),Moorings!D:D=D21))"),"SN0101")</f>
        <v>SN0101</v>
      </c>
      <c r="D21" s="16">
        <v>1.0</v>
      </c>
      <c r="E21" s="9" t="str">
        <f>IFERROR(__xludf.DUMMYFUNCTION("if(isblank(A21),"""",filter(Moorings!A:A,Moorings!B:B=A21,Moorings!D:D=D21))"),"ATAPL-66662-00001")</f>
        <v>ATAPL-66662-00001</v>
      </c>
      <c r="F21" s="12" t="str">
        <f>IFERROR(__xludf.DUMMYFUNCTION("if(isblank(A21),"""",filter(Moorings!C:C,Moorings!B:B=A21,Moorings!D:D=D21))"),"16P65795-6914")</f>
        <v>16P65795-6914</v>
      </c>
      <c r="G21" s="5" t="s">
        <v>143</v>
      </c>
      <c r="H21" s="15">
        <v>524889.9</v>
      </c>
      <c r="I21" s="5"/>
    </row>
    <row r="22" ht="15.75" customHeight="1">
      <c r="A22" s="15" t="s">
        <v>27</v>
      </c>
      <c r="B22" s="9" t="str">
        <f>IFERROR(__xludf.DUMMYFUNCTION("if(isblank(A22),"""",filter(Moorings!A:A,Moorings!B:B=left(A22,14),Moorings!D:D=D22))"),"ATAPL-69839-001-0101")</f>
        <v>ATAPL-69839-001-0101</v>
      </c>
      <c r="C22" s="13" t="str">
        <f>IFERROR(__xludf.DUMMYFUNCTION("if(isblank(A22),"""",filter(Moorings!C:C,Moorings!B:B=left(A22,14),Moorings!D:D=D22))"),"SN0101")</f>
        <v>SN0101</v>
      </c>
      <c r="D22" s="16">
        <v>1.0</v>
      </c>
      <c r="E22" s="9" t="str">
        <f>IFERROR(__xludf.DUMMYFUNCTION("if(isblank(A22),"""",filter(Moorings!A:A,Moorings!B:B=A22,Moorings!D:D=D22))"),"ATAPL-66662-00001")</f>
        <v>ATAPL-66662-00001</v>
      </c>
      <c r="F22" s="12" t="str">
        <f>IFERROR(__xludf.DUMMYFUNCTION("if(isblank(A22),"""",filter(Moorings!C:C,Moorings!B:B=A22,Moorings!D:D=D22))"),"16P65795-6914")</f>
        <v>16P65795-6914</v>
      </c>
      <c r="G22" s="5" t="s">
        <v>146</v>
      </c>
      <c r="H22" s="15">
        <v>0.3167424</v>
      </c>
      <c r="I22" s="5"/>
    </row>
    <row r="23" ht="15.75" customHeight="1">
      <c r="A23" s="15" t="s">
        <v>27</v>
      </c>
      <c r="B23" s="9" t="str">
        <f>IFERROR(__xludf.DUMMYFUNCTION("if(isblank(A23),"""",filter(Moorings!A:A,Moorings!B:B=left(A23,14),Moorings!D:D=D23))"),"ATAPL-69839-001-0101")</f>
        <v>ATAPL-69839-001-0101</v>
      </c>
      <c r="C23" s="13" t="str">
        <f>IFERROR(__xludf.DUMMYFUNCTION("if(isblank(A23),"""",filter(Moorings!C:C,Moorings!B:B=left(A23,14),Moorings!D:D=D23))"),"SN0101")</f>
        <v>SN0101</v>
      </c>
      <c r="D23" s="16">
        <v>1.0</v>
      </c>
      <c r="E23" s="9" t="str">
        <f>IFERROR(__xludf.DUMMYFUNCTION("if(isblank(A23),"""",filter(Moorings!A:A,Moorings!B:B=A23,Moorings!D:D=D23))"),"ATAPL-66662-00001")</f>
        <v>ATAPL-66662-00001</v>
      </c>
      <c r="F23" s="12" t="str">
        <f>IFERROR(__xludf.DUMMYFUNCTION("if(isblank(A23),"""",filter(Moorings!C:C,Moorings!B:B=A23,Moorings!D:D=D23))"),"16P65795-6914")</f>
        <v>16P65795-6914</v>
      </c>
      <c r="G23" s="5" t="s">
        <v>150</v>
      </c>
      <c r="H23" s="15">
        <v>-0.09483807</v>
      </c>
      <c r="I23" s="5"/>
    </row>
    <row r="24" ht="15.75" customHeight="1">
      <c r="A24" s="15" t="s">
        <v>27</v>
      </c>
      <c r="B24" s="9" t="str">
        <f>IFERROR(__xludf.DUMMYFUNCTION("if(isblank(A24),"""",filter(Moorings!A:A,Moorings!B:B=left(A24,14),Moorings!D:D=D24))"),"ATAPL-69839-001-0101")</f>
        <v>ATAPL-69839-001-0101</v>
      </c>
      <c r="C24" s="13" t="str">
        <f>IFERROR(__xludf.DUMMYFUNCTION("if(isblank(A24),"""",filter(Moorings!C:C,Moorings!B:B=left(A24,14),Moorings!D:D=D24))"),"SN0101")</f>
        <v>SN0101</v>
      </c>
      <c r="D24" s="16">
        <v>1.0</v>
      </c>
      <c r="E24" s="9" t="str">
        <f>IFERROR(__xludf.DUMMYFUNCTION("if(isblank(A24),"""",filter(Moorings!A:A,Moorings!B:B=A24,Moorings!D:D=D24))"),"ATAPL-66662-00001")</f>
        <v>ATAPL-66662-00001</v>
      </c>
      <c r="F24" s="12" t="str">
        <f>IFERROR(__xludf.DUMMYFUNCTION("if(isblank(A24),"""",filter(Moorings!C:C,Moorings!B:B=A24,Moorings!D:D=D24))"),"16P65795-6914")</f>
        <v>16P65795-6914</v>
      </c>
      <c r="G24" s="5" t="s">
        <v>151</v>
      </c>
      <c r="H24" s="15">
        <v>25.01288</v>
      </c>
      <c r="I24" s="5"/>
    </row>
    <row r="25" ht="15.75" customHeight="1">
      <c r="A25" s="15" t="s">
        <v>27</v>
      </c>
      <c r="B25" s="9" t="str">
        <f>IFERROR(__xludf.DUMMYFUNCTION("if(isblank(A25),"""",filter(Moorings!A:A,Moorings!B:B=left(A25,14),Moorings!D:D=D25))"),"ATAPL-69839-001-0101")</f>
        <v>ATAPL-69839-001-0101</v>
      </c>
      <c r="C25" s="13" t="str">
        <f>IFERROR(__xludf.DUMMYFUNCTION("if(isblank(A25),"""",filter(Moorings!C:C,Moorings!B:B=left(A25,14),Moorings!D:D=D25))"),"SN0101")</f>
        <v>SN0101</v>
      </c>
      <c r="D25" s="16">
        <v>1.0</v>
      </c>
      <c r="E25" s="9" t="str">
        <f>IFERROR(__xludf.DUMMYFUNCTION("if(isblank(A25),"""",filter(Moorings!A:A,Moorings!B:B=A25,Moorings!D:D=D25))"),"ATAPL-66662-00001")</f>
        <v>ATAPL-66662-00001</v>
      </c>
      <c r="F25" s="12" t="str">
        <f>IFERROR(__xludf.DUMMYFUNCTION("if(isblank(A25),"""",filter(Moorings!C:C,Moorings!B:B=A25,Moorings!D:D=D25))"),"16P65795-6914")</f>
        <v>16P65795-6914</v>
      </c>
      <c r="G25" s="5" t="s">
        <v>152</v>
      </c>
      <c r="H25" s="15">
        <v>-2.25E-4</v>
      </c>
      <c r="I25" s="5"/>
    </row>
    <row r="26" ht="15.75" customHeight="1">
      <c r="A26" s="15" t="s">
        <v>27</v>
      </c>
      <c r="B26" s="9" t="str">
        <f>IFERROR(__xludf.DUMMYFUNCTION("if(isblank(A26),"""",filter(Moorings!A:A,Moorings!B:B=left(A26,14),Moorings!D:D=D26))"),"ATAPL-69839-001-0101")</f>
        <v>ATAPL-69839-001-0101</v>
      </c>
      <c r="C26" s="13" t="str">
        <f>IFERROR(__xludf.DUMMYFUNCTION("if(isblank(A26),"""",filter(Moorings!C:C,Moorings!B:B=left(A26,14),Moorings!D:D=D26))"),"SN0101")</f>
        <v>SN0101</v>
      </c>
      <c r="D26" s="16">
        <v>1.0</v>
      </c>
      <c r="E26" s="9" t="str">
        <f>IFERROR(__xludf.DUMMYFUNCTION("if(isblank(A26),"""",filter(Moorings!A:A,Moorings!B:B=A26,Moorings!D:D=D26))"),"ATAPL-66662-00001")</f>
        <v>ATAPL-66662-00001</v>
      </c>
      <c r="F26" s="12" t="str">
        <f>IFERROR(__xludf.DUMMYFUNCTION("if(isblank(A26),"""",filter(Moorings!C:C,Moorings!B:B=A26,Moorings!D:D=D26))"),"16P65795-6914")</f>
        <v>16P65795-6914</v>
      </c>
      <c r="G26" s="5" t="s">
        <v>153</v>
      </c>
      <c r="H26" s="15">
        <v>0.0</v>
      </c>
      <c r="I26" s="5"/>
    </row>
    <row r="27" ht="15.75" customHeight="1">
      <c r="A27" s="5"/>
      <c r="B27" s="9" t="str">
        <f>IFERROR(__xludf.DUMMYFUNCTION("if(isblank(A27),"""",filter(Moorings!A:A,Moorings!B:B=left(A27,14),Moorings!D:D=D27))"),"")</f>
        <v/>
      </c>
      <c r="C27" s="13" t="str">
        <f>IFERROR(__xludf.DUMMYFUNCTION("if(isblank(A27),"""",filter(Moorings!C:C,Moorings!B:B=left(A27,14),Moorings!D:D=D27))"),"")</f>
        <v/>
      </c>
      <c r="D27" s="5"/>
      <c r="E27" s="9" t="str">
        <f>IFERROR(__xludf.DUMMYFUNCTION("if(isblank(A27),"""",filter(Moorings!A:A,Moorings!B:B=A27,Moorings!D:D=D27))"),"")</f>
        <v/>
      </c>
      <c r="F27" s="12" t="str">
        <f>IFERROR(__xludf.DUMMYFUNCTION("if(isblank(A27),"""",filter(Moorings!C:C,Moorings!B:B=A27,Moorings!D:D=D27))"),"")</f>
        <v/>
      </c>
      <c r="G27" s="5"/>
      <c r="H27" s="5"/>
      <c r="I27" s="5"/>
    </row>
    <row r="28" ht="15.75" customHeight="1">
      <c r="A28" s="15" t="s">
        <v>27</v>
      </c>
      <c r="B28" s="9" t="str">
        <f>IFERROR(__xludf.DUMMYFUNCTION("if(isblank(A28),"""",filter(Moorings!A:A,Moorings!B:B=left(A28,14),Moorings!D:D=D28))"),"ATAPL-69839-001-0104")</f>
        <v>ATAPL-69839-001-0104</v>
      </c>
      <c r="C28" s="13" t="str">
        <f>IFERROR(__xludf.DUMMYFUNCTION("if(isblank(A28),"""",filter(Moorings!C:C,Moorings!B:B=left(A28,14),Moorings!D:D=D28))"),"SN0104")</f>
        <v>SN0104</v>
      </c>
      <c r="D28" s="16">
        <v>2.0</v>
      </c>
      <c r="E28" s="9" t="str">
        <f>IFERROR(__xludf.DUMMYFUNCTION("if(isblank(A28),"""",filter(Moorings!A:A,Moorings!B:B=A28,Moorings!D:D=D28))"),"ATAPL-66662-00009")</f>
        <v>ATAPL-66662-00009</v>
      </c>
      <c r="F28" s="12" t="str">
        <f>IFERROR(__xludf.DUMMYFUNCTION("if(isblank(A28),"""",filter(Moorings!C:C,Moorings!B:B=A28,Moorings!D:D=D28))"),"16-50118")</f>
        <v>16-50118</v>
      </c>
      <c r="G28" s="5" t="s">
        <v>28</v>
      </c>
      <c r="H28" s="15">
        <v>44.52896666666667</v>
      </c>
      <c r="I28" s="5"/>
    </row>
    <row r="29" ht="15.75" customHeight="1">
      <c r="A29" s="15" t="s">
        <v>27</v>
      </c>
      <c r="B29" s="9" t="str">
        <f>IFERROR(__xludf.DUMMYFUNCTION("if(isblank(A29),"""",filter(Moorings!A:A,Moorings!B:B=left(A29,14),Moorings!D:D=D29))"),"ATAPL-69839-001-0104")</f>
        <v>ATAPL-69839-001-0104</v>
      </c>
      <c r="C29" s="13" t="str">
        <f>IFERROR(__xludf.DUMMYFUNCTION("if(isblank(A29),"""",filter(Moorings!C:C,Moorings!B:B=left(A29,14),Moorings!D:D=D29))"),"SN0104")</f>
        <v>SN0104</v>
      </c>
      <c r="D29" s="16">
        <v>2.0</v>
      </c>
      <c r="E29" s="9" t="str">
        <f>IFERROR(__xludf.DUMMYFUNCTION("if(isblank(A29),"""",filter(Moorings!A:A,Moorings!B:B=A29,Moorings!D:D=D29))"),"ATAPL-66662-00009")</f>
        <v>ATAPL-66662-00009</v>
      </c>
      <c r="F29" s="12" t="str">
        <f>IFERROR(__xludf.DUMMYFUNCTION("if(isblank(A29),"""",filter(Moorings!C:C,Moorings!B:B=A29,Moorings!D:D=D29))"),"16-50118")</f>
        <v>16-50118</v>
      </c>
      <c r="G29" s="5" t="s">
        <v>29</v>
      </c>
      <c r="H29" s="15">
        <v>-125.38978333333333</v>
      </c>
      <c r="I29" s="5"/>
    </row>
    <row r="30" ht="15.75" customHeight="1">
      <c r="A30" s="15" t="s">
        <v>27</v>
      </c>
      <c r="B30" s="9" t="str">
        <f>IFERROR(__xludf.DUMMYFUNCTION("if(isblank(A30),"""",filter(Moorings!A:A,Moorings!B:B=left(A30,14),Moorings!D:D=D30))"),"ATAPL-69839-001-0104")</f>
        <v>ATAPL-69839-001-0104</v>
      </c>
      <c r="C30" s="13" t="str">
        <f>IFERROR(__xludf.DUMMYFUNCTION("if(isblank(A30),"""",filter(Moorings!C:C,Moorings!B:B=left(A30,14),Moorings!D:D=D30))"),"SN0104")</f>
        <v>SN0104</v>
      </c>
      <c r="D30" s="16">
        <v>2.0</v>
      </c>
      <c r="E30" s="9" t="str">
        <f>IFERROR(__xludf.DUMMYFUNCTION("if(isblank(A30),"""",filter(Moorings!A:A,Moorings!B:B=A30,Moorings!D:D=D30))"),"ATAPL-66662-00009")</f>
        <v>ATAPL-66662-00009</v>
      </c>
      <c r="F30" s="12" t="str">
        <f>IFERROR(__xludf.DUMMYFUNCTION("if(isblank(A30),"""",filter(Moorings!C:C,Moorings!B:B=A30,Moorings!D:D=D30))"),"16-50118")</f>
        <v>16-50118</v>
      </c>
      <c r="G30" s="5" t="s">
        <v>30</v>
      </c>
      <c r="H30" s="15">
        <v>0.001264294</v>
      </c>
      <c r="I30" s="5"/>
    </row>
    <row r="31" ht="15.75" customHeight="1">
      <c r="A31" s="15" t="s">
        <v>27</v>
      </c>
      <c r="B31" s="9" t="str">
        <f>IFERROR(__xludf.DUMMYFUNCTION("if(isblank(A31),"""",filter(Moorings!A:A,Moorings!B:B=left(A31,14),Moorings!D:D=D31))"),"ATAPL-69839-001-0104")</f>
        <v>ATAPL-69839-001-0104</v>
      </c>
      <c r="C31" s="13" t="str">
        <f>IFERROR(__xludf.DUMMYFUNCTION("if(isblank(A31),"""",filter(Moorings!C:C,Moorings!B:B=left(A31,14),Moorings!D:D=D31))"),"SN0104")</f>
        <v>SN0104</v>
      </c>
      <c r="D31" s="16">
        <v>2.0</v>
      </c>
      <c r="E31" s="9" t="str">
        <f>IFERROR(__xludf.DUMMYFUNCTION("if(isblank(A31),"""",filter(Moorings!A:A,Moorings!B:B=A31,Moorings!D:D=D31))"),"ATAPL-66662-00009")</f>
        <v>ATAPL-66662-00009</v>
      </c>
      <c r="F31" s="12" t="str">
        <f>IFERROR(__xludf.DUMMYFUNCTION("if(isblank(A31),"""",filter(Moorings!C:C,Moorings!B:B=A31,Moorings!D:D=D31))"),"16-50118")</f>
        <v>16-50118</v>
      </c>
      <c r="G31" s="5" t="s">
        <v>31</v>
      </c>
      <c r="H31" s="15">
        <v>2.722284E-4</v>
      </c>
      <c r="I31" s="5"/>
    </row>
    <row r="32" ht="15.75" customHeight="1">
      <c r="A32" s="15" t="s">
        <v>27</v>
      </c>
      <c r="B32" s="9" t="str">
        <f>IFERROR(__xludf.DUMMYFUNCTION("if(isblank(A32),"""",filter(Moorings!A:A,Moorings!B:B=left(A32,14),Moorings!D:D=D32))"),"ATAPL-69839-001-0104")</f>
        <v>ATAPL-69839-001-0104</v>
      </c>
      <c r="C32" s="13" t="str">
        <f>IFERROR(__xludf.DUMMYFUNCTION("if(isblank(A32),"""",filter(Moorings!C:C,Moorings!B:B=left(A32,14),Moorings!D:D=D32))"),"SN0104")</f>
        <v>SN0104</v>
      </c>
      <c r="D32" s="16">
        <v>2.0</v>
      </c>
      <c r="E32" s="9" t="str">
        <f>IFERROR(__xludf.DUMMYFUNCTION("if(isblank(A32),"""",filter(Moorings!A:A,Moorings!B:B=A32,Moorings!D:D=D32))"),"ATAPL-66662-00009")</f>
        <v>ATAPL-66662-00009</v>
      </c>
      <c r="F32" s="12" t="str">
        <f>IFERROR(__xludf.DUMMYFUNCTION("if(isblank(A32),"""",filter(Moorings!C:C,Moorings!B:B=A32,Moorings!D:D=D32))"),"16-50118")</f>
        <v>16-50118</v>
      </c>
      <c r="G32" s="5" t="s">
        <v>32</v>
      </c>
      <c r="H32" s="15">
        <v>-1.058717E-6</v>
      </c>
      <c r="I32" s="5"/>
    </row>
    <row r="33" ht="15.75" customHeight="1">
      <c r="A33" s="15" t="s">
        <v>27</v>
      </c>
      <c r="B33" s="9" t="str">
        <f>IFERROR(__xludf.DUMMYFUNCTION("if(isblank(A33),"""",filter(Moorings!A:A,Moorings!B:B=left(A33,14),Moorings!D:D=D33))"),"ATAPL-69839-001-0104")</f>
        <v>ATAPL-69839-001-0104</v>
      </c>
      <c r="C33" s="13" t="str">
        <f>IFERROR(__xludf.DUMMYFUNCTION("if(isblank(A33),"""",filter(Moorings!C:C,Moorings!B:B=left(A33,14),Moorings!D:D=D33))"),"SN0104")</f>
        <v>SN0104</v>
      </c>
      <c r="D33" s="16">
        <v>2.0</v>
      </c>
      <c r="E33" s="9" t="str">
        <f>IFERROR(__xludf.DUMMYFUNCTION("if(isblank(A33),"""",filter(Moorings!A:A,Moorings!B:B=A33,Moorings!D:D=D33))"),"ATAPL-66662-00009")</f>
        <v>ATAPL-66662-00009</v>
      </c>
      <c r="F33" s="12" t="str">
        <f>IFERROR(__xludf.DUMMYFUNCTION("if(isblank(A33),"""",filter(Moorings!C:C,Moorings!B:B=A33,Moorings!D:D=D33))"),"16-50118")</f>
        <v>16-50118</v>
      </c>
      <c r="G33" s="5" t="s">
        <v>33</v>
      </c>
      <c r="H33" s="15">
        <v>1.765309E-7</v>
      </c>
      <c r="I33" s="5"/>
    </row>
    <row r="34" ht="15.75" customHeight="1">
      <c r="A34" s="15" t="s">
        <v>27</v>
      </c>
      <c r="B34" s="9" t="str">
        <f>IFERROR(__xludf.DUMMYFUNCTION("if(isblank(A34),"""",filter(Moorings!A:A,Moorings!B:B=left(A34,14),Moorings!D:D=D34))"),"ATAPL-69839-001-0104")</f>
        <v>ATAPL-69839-001-0104</v>
      </c>
      <c r="C34" s="13" t="str">
        <f>IFERROR(__xludf.DUMMYFUNCTION("if(isblank(A34),"""",filter(Moorings!C:C,Moorings!B:B=left(A34,14),Moorings!D:D=D34))"),"SN0104")</f>
        <v>SN0104</v>
      </c>
      <c r="D34" s="16">
        <v>2.0</v>
      </c>
      <c r="E34" s="9" t="str">
        <f>IFERROR(__xludf.DUMMYFUNCTION("if(isblank(A34),"""",filter(Moorings!A:A,Moorings!B:B=A34,Moorings!D:D=D34))"),"ATAPL-66662-00009")</f>
        <v>ATAPL-66662-00009</v>
      </c>
      <c r="F34" s="12" t="str">
        <f>IFERROR(__xludf.DUMMYFUNCTION("if(isblank(A34),"""",filter(Moorings!C:C,Moorings!B:B=A34,Moorings!D:D=D34))"),"16-50118")</f>
        <v>16-50118</v>
      </c>
      <c r="G34" s="5" t="s">
        <v>37</v>
      </c>
      <c r="H34" s="15">
        <v>-9.57E-8</v>
      </c>
      <c r="I34" s="5"/>
    </row>
    <row r="35" ht="15.75" customHeight="1">
      <c r="A35" s="15" t="s">
        <v>27</v>
      </c>
      <c r="B35" s="9" t="str">
        <f>IFERROR(__xludf.DUMMYFUNCTION("if(isblank(A35),"""",filter(Moorings!A:A,Moorings!B:B=left(A35,14),Moorings!D:D=D35))"),"ATAPL-69839-001-0104")</f>
        <v>ATAPL-69839-001-0104</v>
      </c>
      <c r="C35" s="13" t="str">
        <f>IFERROR(__xludf.DUMMYFUNCTION("if(isblank(A35),"""",filter(Moorings!C:C,Moorings!B:B=left(A35,14),Moorings!D:D=D35))"),"SN0104")</f>
        <v>SN0104</v>
      </c>
      <c r="D35" s="16">
        <v>2.0</v>
      </c>
      <c r="E35" s="9" t="str">
        <f>IFERROR(__xludf.DUMMYFUNCTION("if(isblank(A35),"""",filter(Moorings!A:A,Moorings!B:B=A35,Moorings!D:D=D35))"),"ATAPL-66662-00009")</f>
        <v>ATAPL-66662-00009</v>
      </c>
      <c r="F35" s="12" t="str">
        <f>IFERROR(__xludf.DUMMYFUNCTION("if(isblank(A35),"""",filter(Moorings!C:C,Moorings!B:B=A35,Moorings!D:D=D35))"),"16-50118")</f>
        <v>16-50118</v>
      </c>
      <c r="G35" s="5" t="s">
        <v>45</v>
      </c>
      <c r="H35" s="15">
        <v>3.25E-6</v>
      </c>
      <c r="I35" s="5"/>
    </row>
    <row r="36" ht="15.75" customHeight="1">
      <c r="A36" s="15" t="s">
        <v>27</v>
      </c>
      <c r="B36" s="9" t="str">
        <f>IFERROR(__xludf.DUMMYFUNCTION("if(isblank(A36),"""",filter(Moorings!A:A,Moorings!B:B=left(A36,14),Moorings!D:D=D36))"),"ATAPL-69839-001-0104")</f>
        <v>ATAPL-69839-001-0104</v>
      </c>
      <c r="C36" s="13" t="str">
        <f>IFERROR(__xludf.DUMMYFUNCTION("if(isblank(A36),"""",filter(Moorings!C:C,Moorings!B:B=left(A36,14),Moorings!D:D=D36))"),"SN0104")</f>
        <v>SN0104</v>
      </c>
      <c r="D36" s="16">
        <v>2.0</v>
      </c>
      <c r="E36" s="9" t="str">
        <f>IFERROR(__xludf.DUMMYFUNCTION("if(isblank(A36),"""",filter(Moorings!A:A,Moorings!B:B=A36,Moorings!D:D=D36))"),"ATAPL-66662-00009")</f>
        <v>ATAPL-66662-00009</v>
      </c>
      <c r="F36" s="12" t="str">
        <f>IFERROR(__xludf.DUMMYFUNCTION("if(isblank(A36),"""",filter(Moorings!C:C,Moorings!B:B=A36,Moorings!D:D=D36))"),"16-50118")</f>
        <v>16-50118</v>
      </c>
      <c r="G36" s="5" t="s">
        <v>62</v>
      </c>
      <c r="H36" s="15">
        <v>-0.9965121</v>
      </c>
      <c r="I36" s="5"/>
    </row>
    <row r="37" ht="15.75" customHeight="1">
      <c r="A37" s="15" t="s">
        <v>27</v>
      </c>
      <c r="B37" s="9" t="str">
        <f>IFERROR(__xludf.DUMMYFUNCTION("if(isblank(A37),"""",filter(Moorings!A:A,Moorings!B:B=left(A37,14),Moorings!D:D=D37))"),"ATAPL-69839-001-0104")</f>
        <v>ATAPL-69839-001-0104</v>
      </c>
      <c r="C37" s="13" t="str">
        <f>IFERROR(__xludf.DUMMYFUNCTION("if(isblank(A37),"""",filter(Moorings!C:C,Moorings!B:B=left(A37,14),Moorings!D:D=D37))"),"SN0104")</f>
        <v>SN0104</v>
      </c>
      <c r="D37" s="16">
        <v>2.0</v>
      </c>
      <c r="E37" s="9" t="str">
        <f>IFERROR(__xludf.DUMMYFUNCTION("if(isblank(A37),"""",filter(Moorings!A:A,Moorings!B:B=A37,Moorings!D:D=D37))"),"ATAPL-66662-00009")</f>
        <v>ATAPL-66662-00009</v>
      </c>
      <c r="F37" s="12" t="str">
        <f>IFERROR(__xludf.DUMMYFUNCTION("if(isblank(A37),"""",filter(Moorings!C:C,Moorings!B:B=A37,Moorings!D:D=D37))"),"16-50118")</f>
        <v>16-50118</v>
      </c>
      <c r="G37" s="5" t="s">
        <v>69</v>
      </c>
      <c r="H37" s="15">
        <v>0.1388053</v>
      </c>
      <c r="I37" s="5"/>
    </row>
    <row r="38" ht="15.75" customHeight="1">
      <c r="A38" s="15" t="s">
        <v>27</v>
      </c>
      <c r="B38" s="9" t="str">
        <f>IFERROR(__xludf.DUMMYFUNCTION("if(isblank(A38),"""",filter(Moorings!A:A,Moorings!B:B=left(A38,14),Moorings!D:D=D38))"),"ATAPL-69839-001-0104")</f>
        <v>ATAPL-69839-001-0104</v>
      </c>
      <c r="C38" s="13" t="str">
        <f>IFERROR(__xludf.DUMMYFUNCTION("if(isblank(A38),"""",filter(Moorings!C:C,Moorings!B:B=left(A38,14),Moorings!D:D=D38))"),"SN0104")</f>
        <v>SN0104</v>
      </c>
      <c r="D38" s="16">
        <v>2.0</v>
      </c>
      <c r="E38" s="9" t="str">
        <f>IFERROR(__xludf.DUMMYFUNCTION("if(isblank(A38),"""",filter(Moorings!A:A,Moorings!B:B=A38,Moorings!D:D=D38))"),"ATAPL-66662-00009")</f>
        <v>ATAPL-66662-00009</v>
      </c>
      <c r="F38" s="12" t="str">
        <f>IFERROR(__xludf.DUMMYFUNCTION("if(isblank(A38),"""",filter(Moorings!C:C,Moorings!B:B=A38,Moorings!D:D=D38))"),"16-50118")</f>
        <v>16-50118</v>
      </c>
      <c r="G38" s="5" t="s">
        <v>74</v>
      </c>
      <c r="H38" s="15">
        <v>-2.101181E-4</v>
      </c>
      <c r="I38" s="5"/>
    </row>
    <row r="39" ht="15.75" customHeight="1">
      <c r="A39" s="15" t="s">
        <v>27</v>
      </c>
      <c r="B39" s="9" t="str">
        <f>IFERROR(__xludf.DUMMYFUNCTION("if(isblank(A39),"""",filter(Moorings!A:A,Moorings!B:B=left(A39,14),Moorings!D:D=D39))"),"ATAPL-69839-001-0104")</f>
        <v>ATAPL-69839-001-0104</v>
      </c>
      <c r="C39" s="13" t="str">
        <f>IFERROR(__xludf.DUMMYFUNCTION("if(isblank(A39),"""",filter(Moorings!C:C,Moorings!B:B=left(A39,14),Moorings!D:D=D39))"),"SN0104")</f>
        <v>SN0104</v>
      </c>
      <c r="D39" s="16">
        <v>2.0</v>
      </c>
      <c r="E39" s="9" t="str">
        <f>IFERROR(__xludf.DUMMYFUNCTION("if(isblank(A39),"""",filter(Moorings!A:A,Moorings!B:B=A39,Moorings!D:D=D39))"),"ATAPL-66662-00009")</f>
        <v>ATAPL-66662-00009</v>
      </c>
      <c r="F39" s="12" t="str">
        <f>IFERROR(__xludf.DUMMYFUNCTION("if(isblank(A39),"""",filter(Moorings!C:C,Moorings!B:B=A39,Moorings!D:D=D39))"),"16-50118")</f>
        <v>16-50118</v>
      </c>
      <c r="G39" s="5" t="s">
        <v>78</v>
      </c>
      <c r="H39" s="15">
        <v>3.456762E-5</v>
      </c>
      <c r="I39" s="5"/>
    </row>
    <row r="40" ht="15.75" customHeight="1">
      <c r="A40" s="15" t="s">
        <v>27</v>
      </c>
      <c r="B40" s="9" t="str">
        <f>IFERROR(__xludf.DUMMYFUNCTION("if(isblank(A40),"""",filter(Moorings!A:A,Moorings!B:B=left(A40,14),Moorings!D:D=D40))"),"ATAPL-69839-001-0104")</f>
        <v>ATAPL-69839-001-0104</v>
      </c>
      <c r="C40" s="13" t="str">
        <f>IFERROR(__xludf.DUMMYFUNCTION("if(isblank(A40),"""",filter(Moorings!C:C,Moorings!B:B=left(A40,14),Moorings!D:D=D40))"),"SN0104")</f>
        <v>SN0104</v>
      </c>
      <c r="D40" s="16">
        <v>2.0</v>
      </c>
      <c r="E40" s="9" t="str">
        <f>IFERROR(__xludf.DUMMYFUNCTION("if(isblank(A40),"""",filter(Moorings!A:A,Moorings!B:B=A40,Moorings!D:D=D40))"),"ATAPL-66662-00009")</f>
        <v>ATAPL-66662-00009</v>
      </c>
      <c r="F40" s="12" t="str">
        <f>IFERROR(__xludf.DUMMYFUNCTION("if(isblank(A40),"""",filter(Moorings!C:C,Moorings!B:B=A40,Moorings!D:D=D40))"),"16-50118")</f>
        <v>16-50118</v>
      </c>
      <c r="G40" s="5" t="s">
        <v>81</v>
      </c>
      <c r="H40" s="15">
        <v>0.3750642</v>
      </c>
      <c r="I40" s="5"/>
    </row>
    <row r="41" ht="15.75" customHeight="1">
      <c r="A41" s="15" t="s">
        <v>27</v>
      </c>
      <c r="B41" s="9" t="str">
        <f>IFERROR(__xludf.DUMMYFUNCTION("if(isblank(A41),"""",filter(Moorings!A:A,Moorings!B:B=left(A41,14),Moorings!D:D=D41))"),"ATAPL-69839-001-0104")</f>
        <v>ATAPL-69839-001-0104</v>
      </c>
      <c r="C41" s="13" t="str">
        <f>IFERROR(__xludf.DUMMYFUNCTION("if(isblank(A41),"""",filter(Moorings!C:C,Moorings!B:B=left(A41,14),Moorings!D:D=D41))"),"SN0104")</f>
        <v>SN0104</v>
      </c>
      <c r="D41" s="16">
        <v>2.0</v>
      </c>
      <c r="E41" s="9" t="str">
        <f>IFERROR(__xludf.DUMMYFUNCTION("if(isblank(A41),"""",filter(Moorings!A:A,Moorings!B:B=A41,Moorings!D:D=D41))"),"ATAPL-66662-00009")</f>
        <v>ATAPL-66662-00009</v>
      </c>
      <c r="F41" s="12" t="str">
        <f>IFERROR(__xludf.DUMMYFUNCTION("if(isblank(A41),"""",filter(Moorings!C:C,Moorings!B:B=A41,Moorings!D:D=D41))"),"16-50118")</f>
        <v>16-50118</v>
      </c>
      <c r="G41" s="5" t="s">
        <v>83</v>
      </c>
      <c r="H41" s="15">
        <v>0.001705358</v>
      </c>
      <c r="I41" s="5"/>
    </row>
    <row r="42" ht="15.75" customHeight="1">
      <c r="A42" s="15" t="s">
        <v>27</v>
      </c>
      <c r="B42" s="9" t="str">
        <f>IFERROR(__xludf.DUMMYFUNCTION("if(isblank(A42),"""",filter(Moorings!A:A,Moorings!B:B=left(A42,14),Moorings!D:D=D42))"),"ATAPL-69839-001-0104")</f>
        <v>ATAPL-69839-001-0104</v>
      </c>
      <c r="C42" s="13" t="str">
        <f>IFERROR(__xludf.DUMMYFUNCTION("if(isblank(A42),"""",filter(Moorings!C:C,Moorings!B:B=left(A42,14),Moorings!D:D=D42))"),"SN0104")</f>
        <v>SN0104</v>
      </c>
      <c r="D42" s="16">
        <v>2.0</v>
      </c>
      <c r="E42" s="9" t="str">
        <f>IFERROR(__xludf.DUMMYFUNCTION("if(isblank(A42),"""",filter(Moorings!A:A,Moorings!B:B=A42,Moorings!D:D=D42))"),"ATAPL-66662-00009")</f>
        <v>ATAPL-66662-00009</v>
      </c>
      <c r="F42" s="12" t="str">
        <f>IFERROR(__xludf.DUMMYFUNCTION("if(isblank(A42),"""",filter(Moorings!C:C,Moorings!B:B=A42,Moorings!D:D=D42))"),"16-50118")</f>
        <v>16-50118</v>
      </c>
      <c r="G42" s="5" t="s">
        <v>88</v>
      </c>
      <c r="H42" s="39">
        <v>8.41887E-11</v>
      </c>
      <c r="I42" s="5"/>
    </row>
    <row r="43" ht="15.75" customHeight="1">
      <c r="A43" s="15" t="s">
        <v>27</v>
      </c>
      <c r="B43" s="9" t="str">
        <f>IFERROR(__xludf.DUMMYFUNCTION("if(isblank(A43),"""",filter(Moorings!A:A,Moorings!B:B=left(A43,14),Moorings!D:D=D43))"),"ATAPL-69839-001-0104")</f>
        <v>ATAPL-69839-001-0104</v>
      </c>
      <c r="C43" s="13" t="str">
        <f>IFERROR(__xludf.DUMMYFUNCTION("if(isblank(A43),"""",filter(Moorings!C:C,Moorings!B:B=left(A43,14),Moorings!D:D=D43))"),"SN0104")</f>
        <v>SN0104</v>
      </c>
      <c r="D43" s="16">
        <v>2.0</v>
      </c>
      <c r="E43" s="9" t="str">
        <f>IFERROR(__xludf.DUMMYFUNCTION("if(isblank(A43),"""",filter(Moorings!A:A,Moorings!B:B=A43,Moorings!D:D=D43))"),"ATAPL-66662-00009")</f>
        <v>ATAPL-66662-00009</v>
      </c>
      <c r="F43" s="12" t="str">
        <f>IFERROR(__xludf.DUMMYFUNCTION("if(isblank(A43),"""",filter(Moorings!C:C,Moorings!B:B=A43,Moorings!D:D=D43))"),"16-50118")</f>
        <v>16-50118</v>
      </c>
      <c r="G43" s="5" t="s">
        <v>101</v>
      </c>
      <c r="H43" s="15">
        <v>179.0661</v>
      </c>
      <c r="I43" s="5"/>
    </row>
    <row r="44" ht="15.75" customHeight="1">
      <c r="A44" s="15" t="s">
        <v>27</v>
      </c>
      <c r="B44" s="9" t="str">
        <f>IFERROR(__xludf.DUMMYFUNCTION("if(isblank(A44),"""",filter(Moorings!A:A,Moorings!B:B=left(A44,14),Moorings!D:D=D44))"),"ATAPL-69839-001-0104")</f>
        <v>ATAPL-69839-001-0104</v>
      </c>
      <c r="C44" s="13" t="str">
        <f>IFERROR(__xludf.DUMMYFUNCTION("if(isblank(A44),"""",filter(Moorings!C:C,Moorings!B:B=left(A44,14),Moorings!D:D=D44))"),"SN0104")</f>
        <v>SN0104</v>
      </c>
      <c r="D44" s="16">
        <v>2.0</v>
      </c>
      <c r="E44" s="9" t="str">
        <f>IFERROR(__xludf.DUMMYFUNCTION("if(isblank(A44),"""",filter(Moorings!A:A,Moorings!B:B=A44,Moorings!D:D=D44))"),"ATAPL-66662-00009")</f>
        <v>ATAPL-66662-00009</v>
      </c>
      <c r="F44" s="12" t="str">
        <f>IFERROR(__xludf.DUMMYFUNCTION("if(isblank(A44),"""",filter(Moorings!C:C,Moorings!B:B=A44,Moorings!D:D=D44))"),"16-50118")</f>
        <v>16-50118</v>
      </c>
      <c r="G44" s="5" t="s">
        <v>121</v>
      </c>
      <c r="H44" s="15">
        <v>-57.31436</v>
      </c>
      <c r="I44" s="5"/>
    </row>
    <row r="45" ht="15.75" customHeight="1">
      <c r="A45" s="15" t="s">
        <v>27</v>
      </c>
      <c r="B45" s="9" t="str">
        <f>IFERROR(__xludf.DUMMYFUNCTION("if(isblank(A45),"""",filter(Moorings!A:A,Moorings!B:B=left(A45,14),Moorings!D:D=D45))"),"ATAPL-69839-001-0104")</f>
        <v>ATAPL-69839-001-0104</v>
      </c>
      <c r="C45" s="13" t="str">
        <f>IFERROR(__xludf.DUMMYFUNCTION("if(isblank(A45),"""",filter(Moorings!C:C,Moorings!B:B=left(A45,14),Moorings!D:D=D45))"),"SN0104")</f>
        <v>SN0104</v>
      </c>
      <c r="D45" s="16">
        <v>2.0</v>
      </c>
      <c r="E45" s="9" t="str">
        <f>IFERROR(__xludf.DUMMYFUNCTION("if(isblank(A45),"""",filter(Moorings!A:A,Moorings!B:B=A45,Moorings!D:D=D45))"),"ATAPL-66662-00009")</f>
        <v>ATAPL-66662-00009</v>
      </c>
      <c r="F45" s="12" t="str">
        <f>IFERROR(__xludf.DUMMYFUNCTION("if(isblank(A45),"""",filter(Moorings!C:C,Moorings!B:B=A45,Moorings!D:D=D45))"),"16-50118")</f>
        <v>16-50118</v>
      </c>
      <c r="G45" s="5" t="s">
        <v>130</v>
      </c>
      <c r="H45" s="15">
        <v>-3.505232</v>
      </c>
      <c r="I45" s="5"/>
    </row>
    <row r="46" ht="15.75" customHeight="1">
      <c r="A46" s="15" t="s">
        <v>27</v>
      </c>
      <c r="B46" s="9" t="str">
        <f>IFERROR(__xludf.DUMMYFUNCTION("if(isblank(A46),"""",filter(Moorings!A:A,Moorings!B:B=left(A46,14),Moorings!D:D=D46))"),"ATAPL-69839-001-0104")</f>
        <v>ATAPL-69839-001-0104</v>
      </c>
      <c r="C46" s="13" t="str">
        <f>IFERROR(__xludf.DUMMYFUNCTION("if(isblank(A46),"""",filter(Moorings!C:C,Moorings!B:B=left(A46,14),Moorings!D:D=D46))"),"SN0104")</f>
        <v>SN0104</v>
      </c>
      <c r="D46" s="16">
        <v>2.0</v>
      </c>
      <c r="E46" s="9" t="str">
        <f>IFERROR(__xludf.DUMMYFUNCTION("if(isblank(A46),"""",filter(Moorings!A:A,Moorings!B:B=A46,Moorings!D:D=D46))"),"ATAPL-66662-00009")</f>
        <v>ATAPL-66662-00009</v>
      </c>
      <c r="F46" s="12" t="str">
        <f>IFERROR(__xludf.DUMMYFUNCTION("if(isblank(A46),"""",filter(Moorings!C:C,Moorings!B:B=A46,Moorings!D:D=D46))"),"16-50118")</f>
        <v>16-50118</v>
      </c>
      <c r="G46" s="5" t="s">
        <v>143</v>
      </c>
      <c r="H46" s="15">
        <v>525068.3</v>
      </c>
      <c r="I46" s="5"/>
    </row>
    <row r="47" ht="15.75" customHeight="1">
      <c r="A47" s="15" t="s">
        <v>27</v>
      </c>
      <c r="B47" s="9" t="str">
        <f>IFERROR(__xludf.DUMMYFUNCTION("if(isblank(A47),"""",filter(Moorings!A:A,Moorings!B:B=left(A47,14),Moorings!D:D=D47))"),"ATAPL-69839-001-0104")</f>
        <v>ATAPL-69839-001-0104</v>
      </c>
      <c r="C47" s="13" t="str">
        <f>IFERROR(__xludf.DUMMYFUNCTION("if(isblank(A47),"""",filter(Moorings!C:C,Moorings!B:B=left(A47,14),Moorings!D:D=D47))"),"SN0104")</f>
        <v>SN0104</v>
      </c>
      <c r="D47" s="16">
        <v>2.0</v>
      </c>
      <c r="E47" s="9" t="str">
        <f>IFERROR(__xludf.DUMMYFUNCTION("if(isblank(A47),"""",filter(Moorings!A:A,Moorings!B:B=A47,Moorings!D:D=D47))"),"ATAPL-66662-00009")</f>
        <v>ATAPL-66662-00009</v>
      </c>
      <c r="F47" s="12" t="str">
        <f>IFERROR(__xludf.DUMMYFUNCTION("if(isblank(A47),"""",filter(Moorings!C:C,Moorings!B:B=A47,Moorings!D:D=D47))"),"16-50118")</f>
        <v>16-50118</v>
      </c>
      <c r="G47" s="5" t="s">
        <v>146</v>
      </c>
      <c r="H47" s="15">
        <v>3.319992</v>
      </c>
      <c r="I47" s="5"/>
    </row>
    <row r="48" ht="15.75" customHeight="1">
      <c r="A48" s="15" t="s">
        <v>27</v>
      </c>
      <c r="B48" s="9" t="str">
        <f>IFERROR(__xludf.DUMMYFUNCTION("if(isblank(A48),"""",filter(Moorings!A:A,Moorings!B:B=left(A48,14),Moorings!D:D=D48))"),"ATAPL-69839-001-0104")</f>
        <v>ATAPL-69839-001-0104</v>
      </c>
      <c r="C48" s="13" t="str">
        <f>IFERROR(__xludf.DUMMYFUNCTION("if(isblank(A48),"""",filter(Moorings!C:C,Moorings!B:B=left(A48,14),Moorings!D:D=D48))"),"SN0104")</f>
        <v>SN0104</v>
      </c>
      <c r="D48" s="16">
        <v>2.0</v>
      </c>
      <c r="E48" s="9" t="str">
        <f>IFERROR(__xludf.DUMMYFUNCTION("if(isblank(A48),"""",filter(Moorings!A:A,Moorings!B:B=A48,Moorings!D:D=D48))"),"ATAPL-66662-00009")</f>
        <v>ATAPL-66662-00009</v>
      </c>
      <c r="F48" s="12" t="str">
        <f>IFERROR(__xludf.DUMMYFUNCTION("if(isblank(A48),"""",filter(Moorings!C:C,Moorings!B:B=A48,Moorings!D:D=D48))"),"16-50118")</f>
        <v>16-50118</v>
      </c>
      <c r="G48" s="5" t="s">
        <v>150</v>
      </c>
      <c r="H48" s="15">
        <v>0.300199</v>
      </c>
      <c r="I48" s="5"/>
    </row>
    <row r="49" ht="15.75" customHeight="1">
      <c r="A49" s="15" t="s">
        <v>27</v>
      </c>
      <c r="B49" s="9" t="str">
        <f>IFERROR(__xludf.DUMMYFUNCTION("if(isblank(A49),"""",filter(Moorings!A:A,Moorings!B:B=left(A49,14),Moorings!D:D=D49))"),"ATAPL-69839-001-0104")</f>
        <v>ATAPL-69839-001-0104</v>
      </c>
      <c r="C49" s="13" t="str">
        <f>IFERROR(__xludf.DUMMYFUNCTION("if(isblank(A49),"""",filter(Moorings!C:C,Moorings!B:B=left(A49,14),Moorings!D:D=D49))"),"SN0104")</f>
        <v>SN0104</v>
      </c>
      <c r="D49" s="16">
        <v>2.0</v>
      </c>
      <c r="E49" s="9" t="str">
        <f>IFERROR(__xludf.DUMMYFUNCTION("if(isblank(A49),"""",filter(Moorings!A:A,Moorings!B:B=A49,Moorings!D:D=D49))"),"ATAPL-66662-00009")</f>
        <v>ATAPL-66662-00009</v>
      </c>
      <c r="F49" s="12" t="str">
        <f>IFERROR(__xludf.DUMMYFUNCTION("if(isblank(A49),"""",filter(Moorings!C:C,Moorings!B:B=A49,Moorings!D:D=D49))"),"16-50118")</f>
        <v>16-50118</v>
      </c>
      <c r="G49" s="5" t="s">
        <v>151</v>
      </c>
      <c r="H49" s="15">
        <v>24.9785</v>
      </c>
      <c r="I49" s="5"/>
    </row>
    <row r="50" ht="15.75" customHeight="1">
      <c r="A50" s="15" t="s">
        <v>27</v>
      </c>
      <c r="B50" s="9" t="str">
        <f>IFERROR(__xludf.DUMMYFUNCTION("if(isblank(A50),"""",filter(Moorings!A:A,Moorings!B:B=left(A50,14),Moorings!D:D=D50))"),"ATAPL-69839-001-0104")</f>
        <v>ATAPL-69839-001-0104</v>
      </c>
      <c r="C50" s="13" t="str">
        <f>IFERROR(__xludf.DUMMYFUNCTION("if(isblank(A50),"""",filter(Moorings!C:C,Moorings!B:B=left(A50,14),Moorings!D:D=D50))"),"SN0104")</f>
        <v>SN0104</v>
      </c>
      <c r="D50" s="16">
        <v>2.0</v>
      </c>
      <c r="E50" s="9" t="str">
        <f>IFERROR(__xludf.DUMMYFUNCTION("if(isblank(A50),"""",filter(Moorings!A:A,Moorings!B:B=A50,Moorings!D:D=D50))"),"ATAPL-66662-00009")</f>
        <v>ATAPL-66662-00009</v>
      </c>
      <c r="F50" s="12" t="str">
        <f>IFERROR(__xludf.DUMMYFUNCTION("if(isblank(A50),"""",filter(Moorings!C:C,Moorings!B:B=A50,Moorings!D:D=D50))"),"16-50118")</f>
        <v>16-50118</v>
      </c>
      <c r="G50" s="5" t="s">
        <v>152</v>
      </c>
      <c r="H50" s="15">
        <v>1.0E-4</v>
      </c>
      <c r="I50" s="5"/>
    </row>
    <row r="51" ht="15.75" customHeight="1">
      <c r="A51" s="15" t="s">
        <v>27</v>
      </c>
      <c r="B51" s="9" t="str">
        <f>IFERROR(__xludf.DUMMYFUNCTION("if(isblank(A51),"""",filter(Moorings!A:A,Moorings!B:B=left(A51,14),Moorings!D:D=D51))"),"ATAPL-69839-001-0104")</f>
        <v>ATAPL-69839-001-0104</v>
      </c>
      <c r="C51" s="13" t="str">
        <f>IFERROR(__xludf.DUMMYFUNCTION("if(isblank(A51),"""",filter(Moorings!C:C,Moorings!B:B=left(A51,14),Moorings!D:D=D51))"),"SN0104")</f>
        <v>SN0104</v>
      </c>
      <c r="D51" s="16">
        <v>2.0</v>
      </c>
      <c r="E51" s="9" t="str">
        <f>IFERROR(__xludf.DUMMYFUNCTION("if(isblank(A51),"""",filter(Moorings!A:A,Moorings!B:B=A51,Moorings!D:D=D51))"),"ATAPL-66662-00009")</f>
        <v>ATAPL-66662-00009</v>
      </c>
      <c r="F51" s="12" t="str">
        <f>IFERROR(__xludf.DUMMYFUNCTION("if(isblank(A51),"""",filter(Moorings!C:C,Moorings!B:B=A51,Moorings!D:D=D51))"),"16-50118")</f>
        <v>16-50118</v>
      </c>
      <c r="G51" s="5" t="s">
        <v>153</v>
      </c>
      <c r="H51" s="15">
        <v>0.0</v>
      </c>
      <c r="I51" s="5"/>
    </row>
    <row r="52" ht="15.75" customHeight="1">
      <c r="A52" s="5"/>
      <c r="B52" s="9" t="str">
        <f>IFERROR(__xludf.DUMMYFUNCTION("if(isblank(A52),"""",filter(Moorings!A:A,Moorings!B:B=left(A52,14),Moorings!D:D=D52))"),"")</f>
        <v/>
      </c>
      <c r="C52" s="13" t="str">
        <f>IFERROR(__xludf.DUMMYFUNCTION("if(isblank(A52),"""",filter(Moorings!C:C,Moorings!B:B=left(A52,14),Moorings!D:D=D52))"),"")</f>
        <v/>
      </c>
      <c r="D52" s="16"/>
      <c r="E52" s="9" t="str">
        <f>IFERROR(__xludf.DUMMYFUNCTION("if(isblank(A52),"""",filter(Moorings!A:A,Moorings!B:B=A52,Moorings!D:D=D52))"),"")</f>
        <v/>
      </c>
      <c r="F52" s="12" t="str">
        <f>IFERROR(__xludf.DUMMYFUNCTION("if(isblank(A52),"""",filter(Moorings!C:C,Moorings!B:B=A52,Moorings!D:D=D52))"),"")</f>
        <v/>
      </c>
      <c r="G52" s="5"/>
      <c r="H52" s="15"/>
      <c r="I52" s="5"/>
    </row>
    <row r="53" ht="15.75" customHeight="1">
      <c r="A53" s="28" t="s">
        <v>27</v>
      </c>
      <c r="B53" s="9" t="str">
        <f>IFERROR(__xludf.DUMMYFUNCTION("if(isblank(A53),"""",filter(Moorings!A:A,Moorings!B:B=left(A53,14),Moorings!D:D=D53))"),"ATAPL-69839-001-0101")</f>
        <v>ATAPL-69839-001-0101</v>
      </c>
      <c r="C53" s="13" t="str">
        <f>IFERROR(__xludf.DUMMYFUNCTION("if(isblank(A53),"""",filter(Moorings!C:C,Moorings!B:B=left(A53,14),Moorings!D:D=D53))"),"SN0101")</f>
        <v>SN0101</v>
      </c>
      <c r="D53" s="46">
        <v>3.0</v>
      </c>
      <c r="E53" s="9" t="str">
        <f>IFERROR(__xludf.DUMMYFUNCTION("if(isblank(A53),"""",filter(Moorings!A:A,Moorings!B:B=A53,Moorings!D:D=D53))"),"ATAPL-66662-00001")</f>
        <v>ATAPL-66662-00001</v>
      </c>
      <c r="F53" s="12" t="str">
        <f>IFERROR(__xludf.DUMMYFUNCTION("if(isblank(A53),"""",filter(Moorings!C:C,Moorings!B:B=A53,Moorings!D:D=D53))"),"16P65795-6914")</f>
        <v>16P65795-6914</v>
      </c>
      <c r="G53" s="5" t="s">
        <v>28</v>
      </c>
      <c r="H53" s="15">
        <v>44.52896666666667</v>
      </c>
      <c r="I53" s="20"/>
    </row>
    <row r="54" ht="15.75" customHeight="1">
      <c r="A54" s="28" t="s">
        <v>27</v>
      </c>
      <c r="B54" s="9" t="str">
        <f>IFERROR(__xludf.DUMMYFUNCTION("if(isblank(A54),"""",filter(Moorings!A:A,Moorings!B:B=left(A54,14),Moorings!D:D=D54))"),"ATAPL-69839-001-0101")</f>
        <v>ATAPL-69839-001-0101</v>
      </c>
      <c r="C54" s="13" t="str">
        <f>IFERROR(__xludf.DUMMYFUNCTION("if(isblank(A54),"""",filter(Moorings!C:C,Moorings!B:B=left(A54,14),Moorings!D:D=D54))"),"SN0101")</f>
        <v>SN0101</v>
      </c>
      <c r="D54" s="46">
        <v>3.0</v>
      </c>
      <c r="E54" s="9" t="str">
        <f>IFERROR(__xludf.DUMMYFUNCTION("if(isblank(A54),"""",filter(Moorings!A:A,Moorings!B:B=A54,Moorings!D:D=D54))"),"ATAPL-66662-00001")</f>
        <v>ATAPL-66662-00001</v>
      </c>
      <c r="F54" s="12" t="str">
        <f>IFERROR(__xludf.DUMMYFUNCTION("if(isblank(A54),"""",filter(Moorings!C:C,Moorings!B:B=A54,Moorings!D:D=D54))"),"16P65795-6914")</f>
        <v>16P65795-6914</v>
      </c>
      <c r="G54" s="5" t="s">
        <v>29</v>
      </c>
      <c r="H54" s="15">
        <v>-125.38978333333333</v>
      </c>
      <c r="I54" s="20"/>
    </row>
    <row r="55" ht="15.75" customHeight="1">
      <c r="A55" s="28" t="s">
        <v>27</v>
      </c>
      <c r="B55" s="9" t="str">
        <f>IFERROR(__xludf.DUMMYFUNCTION("if(isblank(A55),"""",filter(Moorings!A:A,Moorings!B:B=left(A55,14),Moorings!D:D=D55))"),"ATAPL-69839-001-0101")</f>
        <v>ATAPL-69839-001-0101</v>
      </c>
      <c r="C55" s="13" t="str">
        <f>IFERROR(__xludf.DUMMYFUNCTION("if(isblank(A55),"""",filter(Moorings!C:C,Moorings!B:B=left(A55,14),Moorings!D:D=D55))"),"SN0101")</f>
        <v>SN0101</v>
      </c>
      <c r="D55" s="46">
        <v>3.0</v>
      </c>
      <c r="E55" s="9" t="str">
        <f>IFERROR(__xludf.DUMMYFUNCTION("if(isblank(A55),"""",filter(Moorings!A:A,Moorings!B:B=A55,Moorings!D:D=D55))"),"ATAPL-66662-00001")</f>
        <v>ATAPL-66662-00001</v>
      </c>
      <c r="F55" s="12" t="str">
        <f>IFERROR(__xludf.DUMMYFUNCTION("if(isblank(A55),"""",filter(Moorings!C:C,Moorings!B:B=A55,Moorings!D:D=D55))"),"16P65795-6914")</f>
        <v>16P65795-6914</v>
      </c>
      <c r="G55" s="24" t="s">
        <v>30</v>
      </c>
      <c r="H55" s="49">
        <v>0.001250518</v>
      </c>
      <c r="I55" s="24" t="s">
        <v>173</v>
      </c>
    </row>
    <row r="56" ht="15.75" customHeight="1">
      <c r="A56" s="28" t="s">
        <v>27</v>
      </c>
      <c r="B56" s="9" t="str">
        <f>IFERROR(__xludf.DUMMYFUNCTION("if(isblank(A56),"""",filter(Moorings!A:A,Moorings!B:B=left(A56,14),Moorings!D:D=D56))"),"ATAPL-69839-001-0101")</f>
        <v>ATAPL-69839-001-0101</v>
      </c>
      <c r="C56" s="13" t="str">
        <f>IFERROR(__xludf.DUMMYFUNCTION("if(isblank(A56),"""",filter(Moorings!C:C,Moorings!B:B=left(A56,14),Moorings!D:D=D56))"),"SN0101")</f>
        <v>SN0101</v>
      </c>
      <c r="D56" s="46">
        <v>3.0</v>
      </c>
      <c r="E56" s="9" t="str">
        <f>IFERROR(__xludf.DUMMYFUNCTION("if(isblank(A56),"""",filter(Moorings!A:A,Moorings!B:B=A56,Moorings!D:D=D56))"),"ATAPL-66662-00001")</f>
        <v>ATAPL-66662-00001</v>
      </c>
      <c r="F56" s="12" t="str">
        <f>IFERROR(__xludf.DUMMYFUNCTION("if(isblank(A56),"""",filter(Moorings!C:C,Moorings!B:B=A56,Moorings!D:D=D56))"),"16P65795-6914")</f>
        <v>16P65795-6914</v>
      </c>
      <c r="G56" s="24" t="s">
        <v>31</v>
      </c>
      <c r="H56" s="49">
        <v>2.742639E-4</v>
      </c>
      <c r="I56" s="20"/>
    </row>
    <row r="57" ht="15.75" customHeight="1">
      <c r="A57" s="28" t="s">
        <v>27</v>
      </c>
      <c r="B57" s="9" t="str">
        <f>IFERROR(__xludf.DUMMYFUNCTION("if(isblank(A57),"""",filter(Moorings!A:A,Moorings!B:B=left(A57,14),Moorings!D:D=D57))"),"ATAPL-69839-001-0101")</f>
        <v>ATAPL-69839-001-0101</v>
      </c>
      <c r="C57" s="13" t="str">
        <f>IFERROR(__xludf.DUMMYFUNCTION("if(isblank(A57),"""",filter(Moorings!C:C,Moorings!B:B=left(A57,14),Moorings!D:D=D57))"),"SN0101")</f>
        <v>SN0101</v>
      </c>
      <c r="D57" s="46">
        <v>3.0</v>
      </c>
      <c r="E57" s="9" t="str">
        <f>IFERROR(__xludf.DUMMYFUNCTION("if(isblank(A57),"""",filter(Moorings!A:A,Moorings!B:B=A57,Moorings!D:D=D57))"),"ATAPL-66662-00001")</f>
        <v>ATAPL-66662-00001</v>
      </c>
      <c r="F57" s="12" t="str">
        <f>IFERROR(__xludf.DUMMYFUNCTION("if(isblank(A57),"""",filter(Moorings!C:C,Moorings!B:B=A57,Moorings!D:D=D57))"),"16P65795-6914")</f>
        <v>16P65795-6914</v>
      </c>
      <c r="G57" s="24" t="s">
        <v>32</v>
      </c>
      <c r="H57" s="49">
        <v>-9.862933E-7</v>
      </c>
      <c r="I57" s="20"/>
    </row>
    <row r="58" ht="15.75" customHeight="1">
      <c r="A58" s="28" t="s">
        <v>27</v>
      </c>
      <c r="B58" s="9" t="str">
        <f>IFERROR(__xludf.DUMMYFUNCTION("if(isblank(A58),"""",filter(Moorings!A:A,Moorings!B:B=left(A58,14),Moorings!D:D=D58))"),"ATAPL-69839-001-0101")</f>
        <v>ATAPL-69839-001-0101</v>
      </c>
      <c r="C58" s="13" t="str">
        <f>IFERROR(__xludf.DUMMYFUNCTION("if(isblank(A58),"""",filter(Moorings!C:C,Moorings!B:B=left(A58,14),Moorings!D:D=D58))"),"SN0101")</f>
        <v>SN0101</v>
      </c>
      <c r="D58" s="46">
        <v>3.0</v>
      </c>
      <c r="E58" s="9" t="str">
        <f>IFERROR(__xludf.DUMMYFUNCTION("if(isblank(A58),"""",filter(Moorings!A:A,Moorings!B:B=A58,Moorings!D:D=D58))"),"ATAPL-66662-00001")</f>
        <v>ATAPL-66662-00001</v>
      </c>
      <c r="F58" s="12" t="str">
        <f>IFERROR(__xludf.DUMMYFUNCTION("if(isblank(A58),"""",filter(Moorings!C:C,Moorings!B:B=A58,Moorings!D:D=D58))"),"16P65795-6914")</f>
        <v>16P65795-6914</v>
      </c>
      <c r="G58" s="24" t="s">
        <v>33</v>
      </c>
      <c r="H58" s="49">
        <v>1.768952E-7</v>
      </c>
      <c r="I58" s="20"/>
    </row>
    <row r="59" ht="15.75" customHeight="1">
      <c r="A59" s="28" t="s">
        <v>27</v>
      </c>
      <c r="B59" s="9" t="str">
        <f>IFERROR(__xludf.DUMMYFUNCTION("if(isblank(A59),"""",filter(Moorings!A:A,Moorings!B:B=left(A59,14),Moorings!D:D=D59))"),"ATAPL-69839-001-0101")</f>
        <v>ATAPL-69839-001-0101</v>
      </c>
      <c r="C59" s="13" t="str">
        <f>IFERROR(__xludf.DUMMYFUNCTION("if(isblank(A59),"""",filter(Moorings!C:C,Moorings!B:B=left(A59,14),Moorings!D:D=D59))"),"SN0101")</f>
        <v>SN0101</v>
      </c>
      <c r="D59" s="46">
        <v>3.0</v>
      </c>
      <c r="E59" s="9" t="str">
        <f>IFERROR(__xludf.DUMMYFUNCTION("if(isblank(A59),"""",filter(Moorings!A:A,Moorings!B:B=A59,Moorings!D:D=D59))"),"ATAPL-66662-00001")</f>
        <v>ATAPL-66662-00001</v>
      </c>
      <c r="F59" s="12" t="str">
        <f>IFERROR(__xludf.DUMMYFUNCTION("if(isblank(A59),"""",filter(Moorings!C:C,Moorings!B:B=A59,Moorings!D:D=D59))"),"16P65795-6914")</f>
        <v>16P65795-6914</v>
      </c>
      <c r="G59" s="24" t="s">
        <v>37</v>
      </c>
      <c r="H59" s="49">
        <v>-9.57E-8</v>
      </c>
      <c r="I59" s="20"/>
    </row>
    <row r="60" ht="15.75" customHeight="1">
      <c r="A60" s="28" t="s">
        <v>27</v>
      </c>
      <c r="B60" s="9" t="str">
        <f>IFERROR(__xludf.DUMMYFUNCTION("if(isblank(A60),"""",filter(Moorings!A:A,Moorings!B:B=left(A60,14),Moorings!D:D=D60))"),"ATAPL-69839-001-0101")</f>
        <v>ATAPL-69839-001-0101</v>
      </c>
      <c r="C60" s="13" t="str">
        <f>IFERROR(__xludf.DUMMYFUNCTION("if(isblank(A60),"""",filter(Moorings!C:C,Moorings!B:B=left(A60,14),Moorings!D:D=D60))"),"SN0101")</f>
        <v>SN0101</v>
      </c>
      <c r="D60" s="46">
        <v>3.0</v>
      </c>
      <c r="E60" s="9" t="str">
        <f>IFERROR(__xludf.DUMMYFUNCTION("if(isblank(A60),"""",filter(Moorings!A:A,Moorings!B:B=A60,Moorings!D:D=D60))"),"ATAPL-66662-00001")</f>
        <v>ATAPL-66662-00001</v>
      </c>
      <c r="F60" s="12" t="str">
        <f>IFERROR(__xludf.DUMMYFUNCTION("if(isblank(A60),"""",filter(Moorings!C:C,Moorings!B:B=A60,Moorings!D:D=D60))"),"16P65795-6914")</f>
        <v>16P65795-6914</v>
      </c>
      <c r="G60" s="24" t="s">
        <v>45</v>
      </c>
      <c r="H60" s="49">
        <v>3.25E-6</v>
      </c>
      <c r="I60" s="20"/>
    </row>
    <row r="61" ht="15.75" customHeight="1">
      <c r="A61" s="28" t="s">
        <v>27</v>
      </c>
      <c r="B61" s="9" t="str">
        <f>IFERROR(__xludf.DUMMYFUNCTION("if(isblank(A61),"""",filter(Moorings!A:A,Moorings!B:B=left(A61,14),Moorings!D:D=D61))"),"ATAPL-69839-001-0101")</f>
        <v>ATAPL-69839-001-0101</v>
      </c>
      <c r="C61" s="13" t="str">
        <f>IFERROR(__xludf.DUMMYFUNCTION("if(isblank(A61),"""",filter(Moorings!C:C,Moorings!B:B=left(A61,14),Moorings!D:D=D61))"),"SN0101")</f>
        <v>SN0101</v>
      </c>
      <c r="D61" s="46">
        <v>3.0</v>
      </c>
      <c r="E61" s="9" t="str">
        <f>IFERROR(__xludf.DUMMYFUNCTION("if(isblank(A61),"""",filter(Moorings!A:A,Moorings!B:B=A61,Moorings!D:D=D61))"),"ATAPL-66662-00001")</f>
        <v>ATAPL-66662-00001</v>
      </c>
      <c r="F61" s="12" t="str">
        <f>IFERROR(__xludf.DUMMYFUNCTION("if(isblank(A61),"""",filter(Moorings!C:C,Moorings!B:B=A61,Moorings!D:D=D61))"),"16P65795-6914")</f>
        <v>16P65795-6914</v>
      </c>
      <c r="G61" s="24" t="s">
        <v>62</v>
      </c>
      <c r="H61" s="49">
        <v>-0.9819931</v>
      </c>
      <c r="I61" s="20"/>
    </row>
    <row r="62" ht="15.75" customHeight="1">
      <c r="A62" s="28" t="s">
        <v>27</v>
      </c>
      <c r="B62" s="9" t="str">
        <f>IFERROR(__xludf.DUMMYFUNCTION("if(isblank(A62),"""",filter(Moorings!A:A,Moorings!B:B=left(A62,14),Moorings!D:D=D62))"),"ATAPL-69839-001-0101")</f>
        <v>ATAPL-69839-001-0101</v>
      </c>
      <c r="C62" s="13" t="str">
        <f>IFERROR(__xludf.DUMMYFUNCTION("if(isblank(A62),"""",filter(Moorings!C:C,Moorings!B:B=left(A62,14),Moorings!D:D=D62))"),"SN0101")</f>
        <v>SN0101</v>
      </c>
      <c r="D62" s="46">
        <v>3.0</v>
      </c>
      <c r="E62" s="9" t="str">
        <f>IFERROR(__xludf.DUMMYFUNCTION("if(isblank(A62),"""",filter(Moorings!A:A,Moorings!B:B=A62,Moorings!D:D=D62))"),"ATAPL-66662-00001")</f>
        <v>ATAPL-66662-00001</v>
      </c>
      <c r="F62" s="12" t="str">
        <f>IFERROR(__xludf.DUMMYFUNCTION("if(isblank(A62),"""",filter(Moorings!C:C,Moorings!B:B=A62,Moorings!D:D=D62))"),"16P65795-6914")</f>
        <v>16P65795-6914</v>
      </c>
      <c r="G62" s="24" t="s">
        <v>69</v>
      </c>
      <c r="H62" s="49">
        <v>0.156313</v>
      </c>
      <c r="I62" s="20"/>
    </row>
    <row r="63" ht="15.75" customHeight="1">
      <c r="A63" s="28" t="s">
        <v>27</v>
      </c>
      <c r="B63" s="9" t="str">
        <f>IFERROR(__xludf.DUMMYFUNCTION("if(isblank(A63),"""",filter(Moorings!A:A,Moorings!B:B=left(A63,14),Moorings!D:D=D63))"),"ATAPL-69839-001-0101")</f>
        <v>ATAPL-69839-001-0101</v>
      </c>
      <c r="C63" s="13" t="str">
        <f>IFERROR(__xludf.DUMMYFUNCTION("if(isblank(A63),"""",filter(Moorings!C:C,Moorings!B:B=left(A63,14),Moorings!D:D=D63))"),"SN0101")</f>
        <v>SN0101</v>
      </c>
      <c r="D63" s="46">
        <v>3.0</v>
      </c>
      <c r="E63" s="9" t="str">
        <f>IFERROR(__xludf.DUMMYFUNCTION("if(isblank(A63),"""",filter(Moorings!A:A,Moorings!B:B=A63,Moorings!D:D=D63))"),"ATAPL-66662-00001")</f>
        <v>ATAPL-66662-00001</v>
      </c>
      <c r="F63" s="12" t="str">
        <f>IFERROR(__xludf.DUMMYFUNCTION("if(isblank(A63),"""",filter(Moorings!C:C,Moorings!B:B=A63,Moorings!D:D=D63))"),"16P65795-6914")</f>
        <v>16P65795-6914</v>
      </c>
      <c r="G63" s="24" t="s">
        <v>74</v>
      </c>
      <c r="H63" s="49">
        <v>-3.058213E-4</v>
      </c>
      <c r="I63" s="20"/>
    </row>
    <row r="64" ht="15.75" customHeight="1">
      <c r="A64" s="28" t="s">
        <v>27</v>
      </c>
      <c r="B64" s="9" t="str">
        <f>IFERROR(__xludf.DUMMYFUNCTION("if(isblank(A64),"""",filter(Moorings!A:A,Moorings!B:B=left(A64,14),Moorings!D:D=D64))"),"ATAPL-69839-001-0101")</f>
        <v>ATAPL-69839-001-0101</v>
      </c>
      <c r="C64" s="13" t="str">
        <f>IFERROR(__xludf.DUMMYFUNCTION("if(isblank(A64),"""",filter(Moorings!C:C,Moorings!B:B=left(A64,14),Moorings!D:D=D64))"),"SN0101")</f>
        <v>SN0101</v>
      </c>
      <c r="D64" s="46">
        <v>3.0</v>
      </c>
      <c r="E64" s="9" t="str">
        <f>IFERROR(__xludf.DUMMYFUNCTION("if(isblank(A64),"""",filter(Moorings!A:A,Moorings!B:B=A64,Moorings!D:D=D64))"),"ATAPL-66662-00001")</f>
        <v>ATAPL-66662-00001</v>
      </c>
      <c r="F64" s="12" t="str">
        <f>IFERROR(__xludf.DUMMYFUNCTION("if(isblank(A64),"""",filter(Moorings!C:C,Moorings!B:B=A64,Moorings!D:D=D64))"),"16P65795-6914")</f>
        <v>16P65795-6914</v>
      </c>
      <c r="G64" s="24" t="s">
        <v>78</v>
      </c>
      <c r="H64" s="49">
        <v>4.79016E-5</v>
      </c>
      <c r="I64" s="20"/>
    </row>
    <row r="65" ht="15.75" customHeight="1">
      <c r="A65" s="28" t="s">
        <v>27</v>
      </c>
      <c r="B65" s="9" t="str">
        <f>IFERROR(__xludf.DUMMYFUNCTION("if(isblank(A65),"""",filter(Moorings!A:A,Moorings!B:B=left(A65,14),Moorings!D:D=D65))"),"ATAPL-69839-001-0101")</f>
        <v>ATAPL-69839-001-0101</v>
      </c>
      <c r="C65" s="13" t="str">
        <f>IFERROR(__xludf.DUMMYFUNCTION("if(isblank(A65),"""",filter(Moorings!C:C,Moorings!B:B=left(A65,14),Moorings!D:D=D65))"),"SN0101")</f>
        <v>SN0101</v>
      </c>
      <c r="D65" s="46">
        <v>3.0</v>
      </c>
      <c r="E65" s="9" t="str">
        <f>IFERROR(__xludf.DUMMYFUNCTION("if(isblank(A65),"""",filter(Moorings!A:A,Moorings!B:B=A65,Moorings!D:D=D65))"),"ATAPL-66662-00001")</f>
        <v>ATAPL-66662-00001</v>
      </c>
      <c r="F65" s="12" t="str">
        <f>IFERROR(__xludf.DUMMYFUNCTION("if(isblank(A65),"""",filter(Moorings!C:C,Moorings!B:B=A65,Moorings!D:D=D65))"),"16P65795-6914")</f>
        <v>16P65795-6914</v>
      </c>
      <c r="G65" s="24" t="s">
        <v>81</v>
      </c>
      <c r="H65" s="49">
        <v>-0.05167995</v>
      </c>
      <c r="I65" s="20"/>
    </row>
    <row r="66" ht="15.75" customHeight="1">
      <c r="A66" s="28" t="s">
        <v>27</v>
      </c>
      <c r="B66" s="9" t="str">
        <f>IFERROR(__xludf.DUMMYFUNCTION("if(isblank(A66),"""",filter(Moorings!A:A,Moorings!B:B=left(A66,14),Moorings!D:D=D66))"),"ATAPL-69839-001-0101")</f>
        <v>ATAPL-69839-001-0101</v>
      </c>
      <c r="C66" s="13" t="str">
        <f>IFERROR(__xludf.DUMMYFUNCTION("if(isblank(A66),"""",filter(Moorings!C:C,Moorings!B:B=left(A66,14),Moorings!D:D=D66))"),"SN0101")</f>
        <v>SN0101</v>
      </c>
      <c r="D66" s="46">
        <v>3.0</v>
      </c>
      <c r="E66" s="9" t="str">
        <f>IFERROR(__xludf.DUMMYFUNCTION("if(isblank(A66),"""",filter(Moorings!A:A,Moorings!B:B=A66,Moorings!D:D=D66))"),"ATAPL-66662-00001")</f>
        <v>ATAPL-66662-00001</v>
      </c>
      <c r="F66" s="12" t="str">
        <f>IFERROR(__xludf.DUMMYFUNCTION("if(isblank(A66),"""",filter(Moorings!C:C,Moorings!B:B=A66,Moorings!D:D=D66))"),"16P65795-6914")</f>
        <v>16P65795-6914</v>
      </c>
      <c r="G66" s="24" t="s">
        <v>83</v>
      </c>
      <c r="H66" s="49">
        <v>0.001545958</v>
      </c>
      <c r="I66" s="20"/>
    </row>
    <row r="67" ht="15.75" customHeight="1">
      <c r="A67" s="28" t="s">
        <v>27</v>
      </c>
      <c r="B67" s="9" t="str">
        <f>IFERROR(__xludf.DUMMYFUNCTION("if(isblank(A67),"""",filter(Moorings!A:A,Moorings!B:B=left(A67,14),Moorings!D:D=D67))"),"ATAPL-69839-001-0101")</f>
        <v>ATAPL-69839-001-0101</v>
      </c>
      <c r="C67" s="13" t="str">
        <f>IFERROR(__xludf.DUMMYFUNCTION("if(isblank(A67),"""",filter(Moorings!C:C,Moorings!B:B=left(A67,14),Moorings!D:D=D67))"),"SN0101")</f>
        <v>SN0101</v>
      </c>
      <c r="D67" s="46">
        <v>3.0</v>
      </c>
      <c r="E67" s="9" t="str">
        <f>IFERROR(__xludf.DUMMYFUNCTION("if(isblank(A67),"""",filter(Moorings!A:A,Moorings!B:B=A67,Moorings!D:D=D67))"),"ATAPL-66662-00001")</f>
        <v>ATAPL-66662-00001</v>
      </c>
      <c r="F67" s="12" t="str">
        <f>IFERROR(__xludf.DUMMYFUNCTION("if(isblank(A67),"""",filter(Moorings!C:C,Moorings!B:B=A67,Moorings!D:D=D67))"),"16P65795-6914")</f>
        <v>16P65795-6914</v>
      </c>
      <c r="G67" s="24" t="s">
        <v>88</v>
      </c>
      <c r="H67" s="49">
        <v>6.312797E-12</v>
      </c>
      <c r="I67" s="20"/>
    </row>
    <row r="68" ht="15.75" customHeight="1">
      <c r="A68" s="28" t="s">
        <v>27</v>
      </c>
      <c r="B68" s="9" t="str">
        <f>IFERROR(__xludf.DUMMYFUNCTION("if(isblank(A68),"""",filter(Moorings!A:A,Moorings!B:B=left(A68,14),Moorings!D:D=D68))"),"ATAPL-69839-001-0101")</f>
        <v>ATAPL-69839-001-0101</v>
      </c>
      <c r="C68" s="13" t="str">
        <f>IFERROR(__xludf.DUMMYFUNCTION("if(isblank(A68),"""",filter(Moorings!C:C,Moorings!B:B=left(A68,14),Moorings!D:D=D68))"),"SN0101")</f>
        <v>SN0101</v>
      </c>
      <c r="D68" s="46">
        <v>3.0</v>
      </c>
      <c r="E68" s="9" t="str">
        <f>IFERROR(__xludf.DUMMYFUNCTION("if(isblank(A68),"""",filter(Moorings!A:A,Moorings!B:B=A68,Moorings!D:D=D68))"),"ATAPL-66662-00001")</f>
        <v>ATAPL-66662-00001</v>
      </c>
      <c r="F68" s="12" t="str">
        <f>IFERROR(__xludf.DUMMYFUNCTION("if(isblank(A68),"""",filter(Moorings!C:C,Moorings!B:B=A68,Moorings!D:D=D68))"),"16P65795-6914")</f>
        <v>16P65795-6914</v>
      </c>
      <c r="G68" s="24" t="s">
        <v>143</v>
      </c>
      <c r="H68" s="49">
        <v>524923.7</v>
      </c>
      <c r="I68" s="20"/>
    </row>
    <row r="69" ht="15.75" customHeight="1">
      <c r="A69" s="28" t="s">
        <v>27</v>
      </c>
      <c r="B69" s="9" t="str">
        <f>IFERROR(__xludf.DUMMYFUNCTION("if(isblank(A69),"""",filter(Moorings!A:A,Moorings!B:B=left(A69,14),Moorings!D:D=D69))"),"ATAPL-69839-001-0101")</f>
        <v>ATAPL-69839-001-0101</v>
      </c>
      <c r="C69" s="13" t="str">
        <f>IFERROR(__xludf.DUMMYFUNCTION("if(isblank(A69),"""",filter(Moorings!C:C,Moorings!B:B=left(A69,14),Moorings!D:D=D69))"),"SN0101")</f>
        <v>SN0101</v>
      </c>
      <c r="D69" s="46">
        <v>3.0</v>
      </c>
      <c r="E69" s="9" t="str">
        <f>IFERROR(__xludf.DUMMYFUNCTION("if(isblank(A69),"""",filter(Moorings!A:A,Moorings!B:B=A69,Moorings!D:D=D69))"),"ATAPL-66662-00001")</f>
        <v>ATAPL-66662-00001</v>
      </c>
      <c r="F69" s="12" t="str">
        <f>IFERROR(__xludf.DUMMYFUNCTION("if(isblank(A69),"""",filter(Moorings!C:C,Moorings!B:B=A69,Moorings!D:D=D69))"),"16P65795-6914")</f>
        <v>16P65795-6914</v>
      </c>
      <c r="G69" s="24" t="s">
        <v>146</v>
      </c>
      <c r="H69" s="49">
        <v>0.8659744</v>
      </c>
      <c r="I69" s="20"/>
    </row>
    <row r="70" ht="15.75" customHeight="1">
      <c r="A70" s="28" t="s">
        <v>27</v>
      </c>
      <c r="B70" s="9" t="str">
        <f>IFERROR(__xludf.DUMMYFUNCTION("if(isblank(A70),"""",filter(Moorings!A:A,Moorings!B:B=left(A70,14),Moorings!D:D=D70))"),"ATAPL-69839-001-0101")</f>
        <v>ATAPL-69839-001-0101</v>
      </c>
      <c r="C70" s="13" t="str">
        <f>IFERROR(__xludf.DUMMYFUNCTION("if(isblank(A70),"""",filter(Moorings!C:C,Moorings!B:B=left(A70,14),Moorings!D:D=D70))"),"SN0101")</f>
        <v>SN0101</v>
      </c>
      <c r="D70" s="46">
        <v>3.0</v>
      </c>
      <c r="E70" s="9" t="str">
        <f>IFERROR(__xludf.DUMMYFUNCTION("if(isblank(A70),"""",filter(Moorings!A:A,Moorings!B:B=A70,Moorings!D:D=D70))"),"ATAPL-66662-00001")</f>
        <v>ATAPL-66662-00001</v>
      </c>
      <c r="F70" s="12" t="str">
        <f>IFERROR(__xludf.DUMMYFUNCTION("if(isblank(A70),"""",filter(Moorings!C:C,Moorings!B:B=A70,Moorings!D:D=D70))"),"16P65795-6914")</f>
        <v>16P65795-6914</v>
      </c>
      <c r="G70" s="24" t="s">
        <v>150</v>
      </c>
      <c r="H70" s="49">
        <v>-0.1114995</v>
      </c>
      <c r="I70" s="20"/>
    </row>
    <row r="71" ht="15.75" customHeight="1">
      <c r="A71" s="28" t="s">
        <v>27</v>
      </c>
      <c r="B71" s="9" t="str">
        <f>IFERROR(__xludf.DUMMYFUNCTION("if(isblank(A71),"""",filter(Moorings!A:A,Moorings!B:B=left(A71,14),Moorings!D:D=D71))"),"ATAPL-69839-001-0101")</f>
        <v>ATAPL-69839-001-0101</v>
      </c>
      <c r="C71" s="13" t="str">
        <f>IFERROR(__xludf.DUMMYFUNCTION("if(isblank(A71),"""",filter(Moorings!C:C,Moorings!B:B=left(A71,14),Moorings!D:D=D71))"),"SN0101")</f>
        <v>SN0101</v>
      </c>
      <c r="D71" s="46">
        <v>3.0</v>
      </c>
      <c r="E71" s="9" t="str">
        <f>IFERROR(__xludf.DUMMYFUNCTION("if(isblank(A71),"""",filter(Moorings!A:A,Moorings!B:B=A71,Moorings!D:D=D71))"),"ATAPL-66662-00001")</f>
        <v>ATAPL-66662-00001</v>
      </c>
      <c r="F71" s="12" t="str">
        <f>IFERROR(__xludf.DUMMYFUNCTION("if(isblank(A71),"""",filter(Moorings!C:C,Moorings!B:B=A71,Moorings!D:D=D71))"),"16P65795-6914")</f>
        <v>16P65795-6914</v>
      </c>
      <c r="G71" s="24" t="s">
        <v>151</v>
      </c>
      <c r="H71" s="49">
        <v>25.01288</v>
      </c>
      <c r="I71" s="20"/>
    </row>
    <row r="72" ht="15.75" customHeight="1">
      <c r="A72" s="28" t="s">
        <v>27</v>
      </c>
      <c r="B72" s="9" t="str">
        <f>IFERROR(__xludf.DUMMYFUNCTION("if(isblank(A72),"""",filter(Moorings!A:A,Moorings!B:B=left(A72,14),Moorings!D:D=D72))"),"ATAPL-69839-001-0101")</f>
        <v>ATAPL-69839-001-0101</v>
      </c>
      <c r="C72" s="13" t="str">
        <f>IFERROR(__xludf.DUMMYFUNCTION("if(isblank(A72),"""",filter(Moorings!C:C,Moorings!B:B=left(A72,14),Moorings!D:D=D72))"),"SN0101")</f>
        <v>SN0101</v>
      </c>
      <c r="D72" s="46">
        <v>3.0</v>
      </c>
      <c r="E72" s="9" t="str">
        <f>IFERROR(__xludf.DUMMYFUNCTION("if(isblank(A72),"""",filter(Moorings!A:A,Moorings!B:B=A72,Moorings!D:D=D72))"),"ATAPL-66662-00001")</f>
        <v>ATAPL-66662-00001</v>
      </c>
      <c r="F72" s="12" t="str">
        <f>IFERROR(__xludf.DUMMYFUNCTION("if(isblank(A72),"""",filter(Moorings!C:C,Moorings!B:B=A72,Moorings!D:D=D72))"),"16P65795-6914")</f>
        <v>16P65795-6914</v>
      </c>
      <c r="G72" s="24" t="s">
        <v>152</v>
      </c>
      <c r="H72" s="49">
        <v>-2.25E-4</v>
      </c>
      <c r="I72" s="20"/>
    </row>
    <row r="73" ht="15.75" customHeight="1">
      <c r="A73" s="28" t="s">
        <v>27</v>
      </c>
      <c r="B73" s="9" t="str">
        <f>IFERROR(__xludf.DUMMYFUNCTION("if(isblank(A73),"""",filter(Moorings!A:A,Moorings!B:B=left(A73,14),Moorings!D:D=D73))"),"ATAPL-69839-001-0101")</f>
        <v>ATAPL-69839-001-0101</v>
      </c>
      <c r="C73" s="13" t="str">
        <f>IFERROR(__xludf.DUMMYFUNCTION("if(isblank(A73),"""",filter(Moorings!C:C,Moorings!B:B=left(A73,14),Moorings!D:D=D73))"),"SN0101")</f>
        <v>SN0101</v>
      </c>
      <c r="D73" s="46">
        <v>3.0</v>
      </c>
      <c r="E73" s="9" t="str">
        <f>IFERROR(__xludf.DUMMYFUNCTION("if(isblank(A73),"""",filter(Moorings!A:A,Moorings!B:B=A73,Moorings!D:D=D73))"),"ATAPL-66662-00001")</f>
        <v>ATAPL-66662-00001</v>
      </c>
      <c r="F73" s="12" t="str">
        <f>IFERROR(__xludf.DUMMYFUNCTION("if(isblank(A73),"""",filter(Moorings!C:C,Moorings!B:B=A73,Moorings!D:D=D73))"),"16P65795-6914")</f>
        <v>16P65795-6914</v>
      </c>
      <c r="G73" s="24" t="s">
        <v>153</v>
      </c>
      <c r="H73" s="49">
        <v>0.0</v>
      </c>
      <c r="I73" s="20"/>
    </row>
    <row r="74" ht="15.75" customHeight="1">
      <c r="A74" s="28" t="s">
        <v>27</v>
      </c>
      <c r="B74" s="9" t="str">
        <f>IFERROR(__xludf.DUMMYFUNCTION("if(isblank(A74),"""",filter(Moorings!A:A,Moorings!B:B=left(A74,14),Moorings!D:D=D74))"),"ATAPL-69839-001-0101")</f>
        <v>ATAPL-69839-001-0101</v>
      </c>
      <c r="C74" s="13" t="str">
        <f>IFERROR(__xludf.DUMMYFUNCTION("if(isblank(A74),"""",filter(Moorings!C:C,Moorings!B:B=left(A74,14),Moorings!D:D=D74))"),"SN0101")</f>
        <v>SN0101</v>
      </c>
      <c r="D74" s="46">
        <v>3.0</v>
      </c>
      <c r="E74" s="9" t="str">
        <f>IFERROR(__xludf.DUMMYFUNCTION("if(isblank(A74),"""",filter(Moorings!A:A,Moorings!B:B=A74,Moorings!D:D=D74))"),"ATAPL-66662-00001")</f>
        <v>ATAPL-66662-00001</v>
      </c>
      <c r="F74" s="12" t="str">
        <f>IFERROR(__xludf.DUMMYFUNCTION("if(isblank(A74),"""",filter(Moorings!C:C,Moorings!B:B=A74,Moorings!D:D=D74))"),"16P65795-6914")</f>
        <v>16P65795-6914</v>
      </c>
      <c r="G74" s="24" t="s">
        <v>101</v>
      </c>
      <c r="H74" s="49">
        <v>-57.02053</v>
      </c>
      <c r="I74" s="20"/>
    </row>
    <row r="75" ht="15.75" customHeight="1">
      <c r="A75" s="28" t="s">
        <v>27</v>
      </c>
      <c r="B75" s="9" t="str">
        <f>IFERROR(__xludf.DUMMYFUNCTION("if(isblank(A75),"""",filter(Moorings!A:A,Moorings!B:B=left(A75,14),Moorings!D:D=D75))"),"ATAPL-69839-001-0101")</f>
        <v>ATAPL-69839-001-0101</v>
      </c>
      <c r="C75" s="13" t="str">
        <f>IFERROR(__xludf.DUMMYFUNCTION("if(isblank(A75),"""",filter(Moorings!C:C,Moorings!B:B=left(A75,14),Moorings!D:D=D75))"),"SN0101")</f>
        <v>SN0101</v>
      </c>
      <c r="D75" s="46">
        <v>3.0</v>
      </c>
      <c r="E75" s="9" t="str">
        <f>IFERROR(__xludf.DUMMYFUNCTION("if(isblank(A75),"""",filter(Moorings!A:A,Moorings!B:B=A75,Moorings!D:D=D75))"),"ATAPL-66662-00001")</f>
        <v>ATAPL-66662-00001</v>
      </c>
      <c r="F75" s="12" t="str">
        <f>IFERROR(__xludf.DUMMYFUNCTION("if(isblank(A75),"""",filter(Moorings!C:C,Moorings!B:B=A75,Moorings!D:D=D75))"),"16P65795-6914")</f>
        <v>16P65795-6914</v>
      </c>
      <c r="G75" s="24" t="s">
        <v>121</v>
      </c>
      <c r="H75" s="49">
        <v>54.68491</v>
      </c>
      <c r="I75" s="20"/>
    </row>
    <row r="76" ht="15.75" customHeight="1">
      <c r="A76" s="28" t="s">
        <v>27</v>
      </c>
      <c r="B76" s="9" t="str">
        <f>IFERROR(__xludf.DUMMYFUNCTION("if(isblank(A76),"""",filter(Moorings!A:A,Moorings!B:B=left(A76,14),Moorings!D:D=D76))"),"ATAPL-69839-001-0101")</f>
        <v>ATAPL-69839-001-0101</v>
      </c>
      <c r="C76" s="13" t="str">
        <f>IFERROR(__xludf.DUMMYFUNCTION("if(isblank(A76),"""",filter(Moorings!C:C,Moorings!B:B=left(A76,14),Moorings!D:D=D76))"),"SN0101")</f>
        <v>SN0101</v>
      </c>
      <c r="D76" s="46">
        <v>3.0</v>
      </c>
      <c r="E76" s="9" t="str">
        <f>IFERROR(__xludf.DUMMYFUNCTION("if(isblank(A76),"""",filter(Moorings!A:A,Moorings!B:B=A76,Moorings!D:D=D76))"),"ATAPL-66662-00001")</f>
        <v>ATAPL-66662-00001</v>
      </c>
      <c r="F76" s="12" t="str">
        <f>IFERROR(__xludf.DUMMYFUNCTION("if(isblank(A76),"""",filter(Moorings!C:C,Moorings!B:B=A76,Moorings!D:D=D76))"),"16P65795-6914")</f>
        <v>16P65795-6914</v>
      </c>
      <c r="G76" s="24" t="s">
        <v>130</v>
      </c>
      <c r="H76" s="49">
        <v>-0.3818256</v>
      </c>
      <c r="I76" s="20"/>
    </row>
    <row r="77" ht="15.75" customHeight="1">
      <c r="A77" s="5"/>
      <c r="B77" s="9"/>
      <c r="C77" s="13"/>
      <c r="D77" s="16"/>
      <c r="E77" s="9"/>
      <c r="F77" s="12"/>
      <c r="G77" s="5"/>
      <c r="H77" s="15"/>
      <c r="I77" s="5"/>
    </row>
    <row r="78" ht="15.75" customHeight="1">
      <c r="A78" s="6" t="s">
        <v>44</v>
      </c>
      <c r="B78" s="9" t="str">
        <f>IFERROR(__xludf.DUMMYFUNCTION("if(isblank(A78),"""",filter(Moorings!A:A,Moorings!B:B=left(A78,14),Moorings!D:D=D78))"),"ATAPL-69839-001-0101")</f>
        <v>ATAPL-69839-001-0101</v>
      </c>
      <c r="C78" s="13" t="str">
        <f>IFERROR(__xludf.DUMMYFUNCTION("if(isblank(A78),"""",filter(Moorings!C:C,Moorings!B:B=left(A78,14),Moorings!D:D=D78))"),"SN0101")</f>
        <v>SN0101</v>
      </c>
      <c r="D78" s="16">
        <v>1.0</v>
      </c>
      <c r="E78" s="9" t="str">
        <f>IFERROR(__xludf.DUMMYFUNCTION("if(isblank(A78),"""",filter(Moorings!A:A,Moorings!B:B=A78,Moorings!D:D=D78))"),"ATAPL-58320-00005")</f>
        <v>ATAPL-58320-00005</v>
      </c>
      <c r="F78" s="12" t="str">
        <f>IFERROR(__xludf.DUMMYFUNCTION("if(isblank(A78),"""",filter(Moorings!C:C,Moorings!B:B=A78,Moorings!D:D=D78))"),"275")</f>
        <v>275</v>
      </c>
      <c r="G78" s="6" t="s">
        <v>28</v>
      </c>
      <c r="H78" s="15">
        <v>44.5289666666667</v>
      </c>
      <c r="I78" s="5"/>
    </row>
    <row r="79" ht="15.75" customHeight="1">
      <c r="A79" s="6" t="s">
        <v>44</v>
      </c>
      <c r="B79" s="9" t="str">
        <f>IFERROR(__xludf.DUMMYFUNCTION("if(isblank(A79),"""",filter(Moorings!A:A,Moorings!B:B=left(A79,14),Moorings!D:D=D79))"),"ATAPL-69839-001-0101")</f>
        <v>ATAPL-69839-001-0101</v>
      </c>
      <c r="C79" s="13" t="str">
        <f>IFERROR(__xludf.DUMMYFUNCTION("if(isblank(A79),"""",filter(Moorings!C:C,Moorings!B:B=left(A79,14),Moorings!D:D=D79))"),"SN0101")</f>
        <v>SN0101</v>
      </c>
      <c r="D79" s="16">
        <v>1.0</v>
      </c>
      <c r="E79" s="9" t="str">
        <f>IFERROR(__xludf.DUMMYFUNCTION("if(isblank(A79),"""",filter(Moorings!A:A,Moorings!B:B=A79,Moorings!D:D=D79))"),"ATAPL-58320-00005")</f>
        <v>ATAPL-58320-00005</v>
      </c>
      <c r="F79" s="12" t="str">
        <f>IFERROR(__xludf.DUMMYFUNCTION("if(isblank(A79),"""",filter(Moorings!C:C,Moorings!B:B=A79,Moorings!D:D=D79))"),"275")</f>
        <v>275</v>
      </c>
      <c r="G79" s="6" t="s">
        <v>29</v>
      </c>
      <c r="H79" s="15">
        <v>-125.389783333333</v>
      </c>
      <c r="I79" s="5"/>
    </row>
    <row r="80" ht="15.75" customHeight="1">
      <c r="A80" s="51" t="s">
        <v>44</v>
      </c>
      <c r="B80" s="9" t="str">
        <f>IFERROR(__xludf.DUMMYFUNCTION("if(isblank(A80),"""",filter(Moorings!A:A,Moorings!B:B=left(A80,14),Moorings!D:D=D80))"),"ATAPL-69839-001-0104")</f>
        <v>ATAPL-69839-001-0104</v>
      </c>
      <c r="C80" s="13" t="str">
        <f>IFERROR(__xludf.DUMMYFUNCTION("if(isblank(A80),"""",filter(Moorings!C:C,Moorings!B:B=left(A80,14),Moorings!D:D=D80))"),"SN0104")</f>
        <v>SN0104</v>
      </c>
      <c r="D80" s="16">
        <v>2.0</v>
      </c>
      <c r="E80" s="9" t="str">
        <f>IFERROR(__xludf.DUMMYFUNCTION("if(isblank(A80),"""",filter(Moorings!A:A,Moorings!B:B=A80,Moorings!D:D=D80))"),"ATAPL-58320-00011")</f>
        <v>ATAPL-58320-00011</v>
      </c>
      <c r="F80" s="12" t="str">
        <f>IFERROR(__xludf.DUMMYFUNCTION("if(isblank(A80),"""",filter(Moorings!C:C,Moorings!B:B=A80,Moorings!D:D=D80))"),"472")</f>
        <v>472</v>
      </c>
      <c r="G80" s="51" t="s">
        <v>28</v>
      </c>
      <c r="H80" s="15">
        <v>44.52896666666667</v>
      </c>
      <c r="I80" s="15"/>
    </row>
    <row r="81" ht="15.75" customHeight="1">
      <c r="A81" s="51" t="s">
        <v>44</v>
      </c>
      <c r="B81" s="9" t="str">
        <f>IFERROR(__xludf.DUMMYFUNCTION("if(isblank(A81),"""",filter(Moorings!A:A,Moorings!B:B=left(A81,14),Moorings!D:D=D81))"),"ATAPL-69839-001-0104")</f>
        <v>ATAPL-69839-001-0104</v>
      </c>
      <c r="C81" s="13" t="str">
        <f>IFERROR(__xludf.DUMMYFUNCTION("if(isblank(A81),"""",filter(Moorings!C:C,Moorings!B:B=left(A81,14),Moorings!D:D=D81))"),"SN0104")</f>
        <v>SN0104</v>
      </c>
      <c r="D81" s="16">
        <v>2.0</v>
      </c>
      <c r="E81" s="9" t="str">
        <f>IFERROR(__xludf.DUMMYFUNCTION("if(isblank(A81),"""",filter(Moorings!A:A,Moorings!B:B=A81,Moorings!D:D=D81))"),"ATAPL-58320-00011")</f>
        <v>ATAPL-58320-00011</v>
      </c>
      <c r="F81" s="12" t="str">
        <f>IFERROR(__xludf.DUMMYFUNCTION("if(isblank(A81),"""",filter(Moorings!C:C,Moorings!B:B=A81,Moorings!D:D=D81))"),"472")</f>
        <v>472</v>
      </c>
      <c r="G81" s="51" t="s">
        <v>29</v>
      </c>
      <c r="H81" s="15">
        <v>-125.38978333333333</v>
      </c>
      <c r="I81" s="5"/>
    </row>
    <row r="82" ht="15.75" customHeight="1">
      <c r="A82" s="52" t="s">
        <v>44</v>
      </c>
      <c r="B82" s="9" t="str">
        <f>IFERROR(__xludf.DUMMYFUNCTION("if(isblank(A82),"""",filter(Moorings!A:A,Moorings!B:B=left(A82,14),Moorings!D:D=D82))"),"ATAPL-69839-001-0101")</f>
        <v>ATAPL-69839-001-0101</v>
      </c>
      <c r="C82" s="13" t="str">
        <f>IFERROR(__xludf.DUMMYFUNCTION("if(isblank(A82),"""",filter(Moorings!C:C,Moorings!B:B=left(A82,14),Moorings!D:D=D82))"),"SN0101")</f>
        <v>SN0101</v>
      </c>
      <c r="D82" s="46">
        <v>3.0</v>
      </c>
      <c r="E82" s="9" t="str">
        <f>IFERROR(__xludf.DUMMYFUNCTION("if(isblank(A82),"""",filter(Moorings!A:A,Moorings!B:B=A82,Moorings!D:D=D82))"),"ATAPL-58320-00005")</f>
        <v>ATAPL-58320-00005</v>
      </c>
      <c r="F82" s="12" t="str">
        <f>IFERROR(__xludf.DUMMYFUNCTION("if(isblank(A82),"""",filter(Moorings!C:C,Moorings!B:B=A82,Moorings!D:D=D82))"),"275")</f>
        <v>275</v>
      </c>
      <c r="G82" s="51" t="s">
        <v>28</v>
      </c>
      <c r="H82" s="15">
        <v>44.52896666666667</v>
      </c>
      <c r="I82" s="5"/>
    </row>
    <row r="83" ht="15.75" customHeight="1">
      <c r="A83" s="52" t="s">
        <v>44</v>
      </c>
      <c r="B83" s="9" t="str">
        <f>IFERROR(__xludf.DUMMYFUNCTION("if(isblank(A83),"""",filter(Moorings!A:A,Moorings!B:B=left(A83,14),Moorings!D:D=D83))"),"ATAPL-69839-001-0101")</f>
        <v>ATAPL-69839-001-0101</v>
      </c>
      <c r="C83" s="13" t="str">
        <f>IFERROR(__xludf.DUMMYFUNCTION("if(isblank(A83),"""",filter(Moorings!C:C,Moorings!B:B=left(A83,14),Moorings!D:D=D83))"),"SN0101")</f>
        <v>SN0101</v>
      </c>
      <c r="D83" s="46">
        <v>3.0</v>
      </c>
      <c r="E83" s="9" t="str">
        <f>IFERROR(__xludf.DUMMYFUNCTION("if(isblank(A83),"""",filter(Moorings!A:A,Moorings!B:B=A83,Moorings!D:D=D83))"),"ATAPL-58320-00005")</f>
        <v>ATAPL-58320-00005</v>
      </c>
      <c r="F83" s="12" t="str">
        <f>IFERROR(__xludf.DUMMYFUNCTION("if(isblank(A83),"""",filter(Moorings!C:C,Moorings!B:B=A83,Moorings!D:D=D83))"),"275")</f>
        <v>275</v>
      </c>
      <c r="G83" s="51" t="s">
        <v>29</v>
      </c>
      <c r="H83" s="15">
        <v>-125.38978333333333</v>
      </c>
      <c r="I83" s="5"/>
    </row>
    <row r="84" ht="15.75" customHeight="1">
      <c r="A84" s="5"/>
      <c r="B84" s="9" t="str">
        <f>IFERROR(__xludf.DUMMYFUNCTION("if(isblank(A84),"""",filter(Moorings!A:A,Moorings!B:B=left(A84,14),Moorings!D:D=D84))"),"")</f>
        <v/>
      </c>
      <c r="C84" s="13" t="str">
        <f>IFERROR(__xludf.DUMMYFUNCTION("if(isblank(A84),"""",filter(Moorings!C:C,Moorings!B:B=left(A84,14),Moorings!D:D=D84))"),"")</f>
        <v/>
      </c>
      <c r="D84" s="16"/>
      <c r="E84" s="9" t="str">
        <f>IFERROR(__xludf.DUMMYFUNCTION("if(isblank(A84),"""",filter(Moorings!A:A,Moorings!B:B=A84,Moorings!D:D=D84))"),"")</f>
        <v/>
      </c>
      <c r="F84" s="12" t="str">
        <f>IFERROR(__xludf.DUMMYFUNCTION("if(isblank(A84),"""",filter(Moorings!C:C,Moorings!B:B=A84,Moorings!D:D=D84))"),"")</f>
        <v/>
      </c>
      <c r="G84" s="5"/>
      <c r="H84" s="15"/>
      <c r="I84" s="5"/>
    </row>
    <row r="85" ht="15.75" customHeight="1">
      <c r="A85" s="15" t="s">
        <v>41</v>
      </c>
      <c r="B85" s="9" t="str">
        <f>IFERROR(__xludf.DUMMYFUNCTION("if(isblank(A85),"""",filter(Moorings!A:A,Moorings!B:B=left(A85,14),Moorings!D:D=D85))"),"ATAPL-69839-001-0101")</f>
        <v>ATAPL-69839-001-0101</v>
      </c>
      <c r="C85" s="13" t="str">
        <f>IFERROR(__xludf.DUMMYFUNCTION("if(isblank(A85),"""",filter(Moorings!C:C,Moorings!B:B=left(A85,14),Moorings!D:D=D85))"),"SN0101")</f>
        <v>SN0101</v>
      </c>
      <c r="D85" s="16">
        <v>1.0</v>
      </c>
      <c r="E85" s="9" t="str">
        <f>IFERROR(__xludf.DUMMYFUNCTION("if(isblank(A85),"""",filter(Moorings!A:A,Moorings!B:B=A85,Moorings!D:D=D85))"),"ATAPL-58337-00005")</f>
        <v>ATAPL-58337-00005</v>
      </c>
      <c r="F85" s="12" t="str">
        <f>IFERROR(__xludf.DUMMYFUNCTION("if(isblank(A85),"""",filter(Moorings!C:C,Moorings!B:B=A85,Moorings!D:D=D85))"),"SAMI2-P0113")</f>
        <v>SAMI2-P0113</v>
      </c>
      <c r="G85" s="5" t="s">
        <v>174</v>
      </c>
      <c r="H85" s="15">
        <v>17533.0</v>
      </c>
      <c r="I85" s="5"/>
    </row>
    <row r="86" ht="15.75" customHeight="1">
      <c r="A86" s="15" t="s">
        <v>41</v>
      </c>
      <c r="B86" s="9" t="str">
        <f>IFERROR(__xludf.DUMMYFUNCTION("if(isblank(A86),"""",filter(Moorings!A:A,Moorings!B:B=left(A86,14),Moorings!D:D=D86))"),"ATAPL-69839-001-0101")</f>
        <v>ATAPL-69839-001-0101</v>
      </c>
      <c r="C86" s="13" t="str">
        <f>IFERROR(__xludf.DUMMYFUNCTION("if(isblank(A86),"""",filter(Moorings!C:C,Moorings!B:B=left(A86,14),Moorings!D:D=D86))"),"SN0101")</f>
        <v>SN0101</v>
      </c>
      <c r="D86" s="16">
        <v>1.0</v>
      </c>
      <c r="E86" s="9" t="str">
        <f>IFERROR(__xludf.DUMMYFUNCTION("if(isblank(A86),"""",filter(Moorings!A:A,Moorings!B:B=A86,Moorings!D:D=D86))"),"ATAPL-58337-00005")</f>
        <v>ATAPL-58337-00005</v>
      </c>
      <c r="F86" s="12" t="str">
        <f>IFERROR(__xludf.DUMMYFUNCTION("if(isblank(A86),"""",filter(Moorings!C:C,Moorings!B:B=A86,Moorings!D:D=D86))"),"SAMI2-P0113")</f>
        <v>SAMI2-P0113</v>
      </c>
      <c r="G86" s="5" t="s">
        <v>175</v>
      </c>
      <c r="H86" s="15">
        <v>2229.0</v>
      </c>
      <c r="I86" s="5"/>
    </row>
    <row r="87" ht="15.75" customHeight="1">
      <c r="A87" s="15" t="s">
        <v>41</v>
      </c>
      <c r="B87" s="9" t="str">
        <f>IFERROR(__xludf.DUMMYFUNCTION("if(isblank(A87),"""",filter(Moorings!A:A,Moorings!B:B=left(A87,14),Moorings!D:D=D87))"),"ATAPL-69839-001-0101")</f>
        <v>ATAPL-69839-001-0101</v>
      </c>
      <c r="C87" s="13" t="str">
        <f>IFERROR(__xludf.DUMMYFUNCTION("if(isblank(A87),"""",filter(Moorings!C:C,Moorings!B:B=left(A87,14),Moorings!D:D=D87))"),"SN0101")</f>
        <v>SN0101</v>
      </c>
      <c r="D87" s="16">
        <v>1.0</v>
      </c>
      <c r="E87" s="9" t="str">
        <f>IFERROR(__xludf.DUMMYFUNCTION("if(isblank(A87),"""",filter(Moorings!A:A,Moorings!B:B=A87,Moorings!D:D=D87))"),"ATAPL-58337-00005")</f>
        <v>ATAPL-58337-00005</v>
      </c>
      <c r="F87" s="12" t="str">
        <f>IFERROR(__xludf.DUMMYFUNCTION("if(isblank(A87),"""",filter(Moorings!C:C,Moorings!B:B=A87,Moorings!D:D=D87))"),"SAMI2-P0113")</f>
        <v>SAMI2-P0113</v>
      </c>
      <c r="G87" s="5" t="s">
        <v>176</v>
      </c>
      <c r="H87" s="15">
        <v>101.0</v>
      </c>
      <c r="I87" s="5"/>
    </row>
    <row r="88" ht="15.75" customHeight="1">
      <c r="A88" s="15" t="s">
        <v>41</v>
      </c>
      <c r="B88" s="9" t="str">
        <f>IFERROR(__xludf.DUMMYFUNCTION("if(isblank(A88),"""",filter(Moorings!A:A,Moorings!B:B=left(A88,14),Moorings!D:D=D88))"),"ATAPL-69839-001-0101")</f>
        <v>ATAPL-69839-001-0101</v>
      </c>
      <c r="C88" s="13" t="str">
        <f>IFERROR(__xludf.DUMMYFUNCTION("if(isblank(A88),"""",filter(Moorings!C:C,Moorings!B:B=left(A88,14),Moorings!D:D=D88))"),"SN0101")</f>
        <v>SN0101</v>
      </c>
      <c r="D88" s="16">
        <v>1.0</v>
      </c>
      <c r="E88" s="9" t="str">
        <f>IFERROR(__xludf.DUMMYFUNCTION("if(isblank(A88),"""",filter(Moorings!A:A,Moorings!B:B=A88,Moorings!D:D=D88))"),"ATAPL-58337-00005")</f>
        <v>ATAPL-58337-00005</v>
      </c>
      <c r="F88" s="12" t="str">
        <f>IFERROR(__xludf.DUMMYFUNCTION("if(isblank(A88),"""",filter(Moorings!C:C,Moorings!B:B=A88,Moorings!D:D=D88))"),"SAMI2-P0113")</f>
        <v>SAMI2-P0113</v>
      </c>
      <c r="G88" s="5" t="s">
        <v>177</v>
      </c>
      <c r="H88" s="15">
        <v>38502.0</v>
      </c>
      <c r="I88" s="5"/>
    </row>
    <row r="89" ht="15.75" customHeight="1">
      <c r="A89" s="15" t="s">
        <v>41</v>
      </c>
      <c r="B89" s="9" t="str">
        <f>IFERROR(__xludf.DUMMYFUNCTION("if(isblank(A89),"""",filter(Moorings!A:A,Moorings!B:B=left(A89,14),Moorings!D:D=D89))"),"ATAPL-69839-001-0101")</f>
        <v>ATAPL-69839-001-0101</v>
      </c>
      <c r="C89" s="13" t="str">
        <f>IFERROR(__xludf.DUMMYFUNCTION("if(isblank(A89),"""",filter(Moorings!C:C,Moorings!B:B=left(A89,14),Moorings!D:D=D89))"),"SN0101")</f>
        <v>SN0101</v>
      </c>
      <c r="D89" s="16">
        <v>1.0</v>
      </c>
      <c r="E89" s="9" t="str">
        <f>IFERROR(__xludf.DUMMYFUNCTION("if(isblank(A89),"""",filter(Moorings!A:A,Moorings!B:B=A89,Moorings!D:D=D89))"),"ATAPL-58337-00005")</f>
        <v>ATAPL-58337-00005</v>
      </c>
      <c r="F89" s="12" t="str">
        <f>IFERROR(__xludf.DUMMYFUNCTION("if(isblank(A89),"""",filter(Moorings!C:C,Moorings!B:B=A89,Moorings!D:D=D89))"),"SAMI2-P0113")</f>
        <v>SAMI2-P0113</v>
      </c>
      <c r="G89" s="5" t="s">
        <v>178</v>
      </c>
      <c r="H89" s="15">
        <v>1.0</v>
      </c>
      <c r="I89" s="5"/>
    </row>
    <row r="90" ht="15.75" customHeight="1">
      <c r="A90" s="15" t="s">
        <v>41</v>
      </c>
      <c r="B90" s="9" t="str">
        <f>IFERROR(__xludf.DUMMYFUNCTION("if(isblank(A90),"""",filter(Moorings!A:A,Moorings!B:B=left(A90,14),Moorings!D:D=D90))"),"ATAPL-69839-001-0101")</f>
        <v>ATAPL-69839-001-0101</v>
      </c>
      <c r="C90" s="13" t="str">
        <f>IFERROR(__xludf.DUMMYFUNCTION("if(isblank(A90),"""",filter(Moorings!C:C,Moorings!B:B=left(A90,14),Moorings!D:D=D90))"),"SN0101")</f>
        <v>SN0101</v>
      </c>
      <c r="D90" s="16">
        <v>1.0</v>
      </c>
      <c r="E90" s="9" t="str">
        <f>IFERROR(__xludf.DUMMYFUNCTION("if(isblank(A90),"""",filter(Moorings!A:A,Moorings!B:B=A90,Moorings!D:D=D90))"),"ATAPL-58337-00005")</f>
        <v>ATAPL-58337-00005</v>
      </c>
      <c r="F90" s="12" t="str">
        <f>IFERROR(__xludf.DUMMYFUNCTION("if(isblank(A90),"""",filter(Moorings!C:C,Moorings!B:B=A90,Moorings!D:D=D90))"),"SAMI2-P0113")</f>
        <v>SAMI2-P0113</v>
      </c>
      <c r="G90" s="5" t="s">
        <v>179</v>
      </c>
      <c r="H90" s="15">
        <v>0.0</v>
      </c>
      <c r="I90" s="5"/>
    </row>
    <row r="91" ht="15.75" customHeight="1">
      <c r="A91" s="15" t="s">
        <v>41</v>
      </c>
      <c r="B91" s="9" t="str">
        <f>IFERROR(__xludf.DUMMYFUNCTION("if(isblank(A91),"""",filter(Moorings!A:A,Moorings!B:B=left(A91,14),Moorings!D:D=D91))"),"ATAPL-69839-001-0101")</f>
        <v>ATAPL-69839-001-0101</v>
      </c>
      <c r="C91" s="13" t="str">
        <f>IFERROR(__xludf.DUMMYFUNCTION("if(isblank(A91),"""",filter(Moorings!C:C,Moorings!B:B=left(A91,14),Moorings!D:D=D91))"),"SN0101")</f>
        <v>SN0101</v>
      </c>
      <c r="D91" s="16">
        <v>1.0</v>
      </c>
      <c r="E91" s="9" t="str">
        <f>IFERROR(__xludf.DUMMYFUNCTION("if(isblank(A91),"""",filter(Moorings!A:A,Moorings!B:B=A91,Moorings!D:D=D91))"),"ATAPL-58337-00005")</f>
        <v>ATAPL-58337-00005</v>
      </c>
      <c r="F91" s="12" t="str">
        <f>IFERROR(__xludf.DUMMYFUNCTION("if(isblank(A91),"""",filter(Moorings!C:C,Moorings!B:B=A91,Moorings!D:D=D91))"),"SAMI2-P0113")</f>
        <v>SAMI2-P0113</v>
      </c>
      <c r="G91" s="5" t="s">
        <v>180</v>
      </c>
      <c r="H91" s="15">
        <v>35.0</v>
      </c>
      <c r="I91" s="5"/>
    </row>
    <row r="92" ht="15.75" customHeight="1">
      <c r="A92" s="5"/>
      <c r="B92" s="9" t="str">
        <f>IFERROR(__xludf.DUMMYFUNCTION("if(isblank(A92),"""",filter(Moorings!A:A,Moorings!B:B=left(A92,14),Moorings!D:D=D92))"),"")</f>
        <v/>
      </c>
      <c r="C92" s="13" t="str">
        <f>IFERROR(__xludf.DUMMYFUNCTION("if(isblank(A92),"""",filter(Moorings!C:C,Moorings!B:B=left(A92,14),Moorings!D:D=D92))"),"")</f>
        <v/>
      </c>
      <c r="D92" s="5"/>
      <c r="E92" s="9" t="str">
        <f>IFERROR(__xludf.DUMMYFUNCTION("if(isblank(A92),"""",filter(Moorings!A:A,Moorings!B:B=A92,Moorings!D:D=D92))"),"")</f>
        <v/>
      </c>
      <c r="F92" s="12" t="str">
        <f>IFERROR(__xludf.DUMMYFUNCTION("if(isblank(A92),"""",filter(Moorings!C:C,Moorings!B:B=A92,Moorings!D:D=D92))"),"")</f>
        <v/>
      </c>
      <c r="G92" s="5"/>
      <c r="H92" s="5"/>
      <c r="I92" s="5"/>
    </row>
    <row r="93" ht="15.75" customHeight="1">
      <c r="A93" s="15" t="s">
        <v>41</v>
      </c>
      <c r="B93" s="9" t="str">
        <f>IFERROR(__xludf.DUMMYFUNCTION("if(isblank(A93),"""",filter(Moorings!A:A,Moorings!B:B=left(A93,14),Moorings!D:D=D93))"),"ATAPL-69839-001-0104")</f>
        <v>ATAPL-69839-001-0104</v>
      </c>
      <c r="C93" s="13" t="str">
        <f>IFERROR(__xludf.DUMMYFUNCTION("if(isblank(A93),"""",filter(Moorings!C:C,Moorings!B:B=left(A93,14),Moorings!D:D=D93))"),"SN0104")</f>
        <v>SN0104</v>
      </c>
      <c r="D93" s="16">
        <v>2.0</v>
      </c>
      <c r="E93" s="9" t="str">
        <f>IFERROR(__xludf.DUMMYFUNCTION("if(isblank(A93),"""",filter(Moorings!A:A,Moorings!B:B=A93,Moorings!D:D=D93))"),"ATAPL-58337-00010")</f>
        <v>ATAPL-58337-00010</v>
      </c>
      <c r="F93" s="12" t="str">
        <f>IFERROR(__xludf.DUMMYFUNCTION("if(isblank(A93),"""",filter(Moorings!C:C,Moorings!B:B=A93,Moorings!D:D=D93))"),"P0162")</f>
        <v>P0162</v>
      </c>
      <c r="G93" s="5" t="s">
        <v>174</v>
      </c>
      <c r="H93" s="15">
        <v>17533.0</v>
      </c>
      <c r="I93" s="5" t="s">
        <v>181</v>
      </c>
    </row>
    <row r="94" ht="15.75" customHeight="1">
      <c r="A94" s="15" t="s">
        <v>41</v>
      </c>
      <c r="B94" s="9" t="str">
        <f>IFERROR(__xludf.DUMMYFUNCTION("if(isblank(A94),"""",filter(Moorings!A:A,Moorings!B:B=left(A94,14),Moorings!D:D=D94))"),"ATAPL-69839-001-0104")</f>
        <v>ATAPL-69839-001-0104</v>
      </c>
      <c r="C94" s="13" t="str">
        <f>IFERROR(__xludf.DUMMYFUNCTION("if(isblank(A94),"""",filter(Moorings!C:C,Moorings!B:B=left(A94,14),Moorings!D:D=D94))"),"SN0104")</f>
        <v>SN0104</v>
      </c>
      <c r="D94" s="16">
        <v>2.0</v>
      </c>
      <c r="E94" s="9" t="str">
        <f>IFERROR(__xludf.DUMMYFUNCTION("if(isblank(A94),"""",filter(Moorings!A:A,Moorings!B:B=A94,Moorings!D:D=D94))"),"ATAPL-58337-00010")</f>
        <v>ATAPL-58337-00010</v>
      </c>
      <c r="F94" s="12" t="str">
        <f>IFERROR(__xludf.DUMMYFUNCTION("if(isblank(A94),"""",filter(Moorings!C:C,Moorings!B:B=A94,Moorings!D:D=D94))"),"P0162")</f>
        <v>P0162</v>
      </c>
      <c r="G94" s="5" t="s">
        <v>175</v>
      </c>
      <c r="H94" s="15">
        <v>2229.0</v>
      </c>
      <c r="I94" s="5" t="s">
        <v>181</v>
      </c>
    </row>
    <row r="95" ht="15.75" customHeight="1">
      <c r="A95" s="15" t="s">
        <v>41</v>
      </c>
      <c r="B95" s="9" t="str">
        <f>IFERROR(__xludf.DUMMYFUNCTION("if(isblank(A95),"""",filter(Moorings!A:A,Moorings!B:B=left(A95,14),Moorings!D:D=D95))"),"ATAPL-69839-001-0104")</f>
        <v>ATAPL-69839-001-0104</v>
      </c>
      <c r="C95" s="13" t="str">
        <f>IFERROR(__xludf.DUMMYFUNCTION("if(isblank(A95),"""",filter(Moorings!C:C,Moorings!B:B=left(A95,14),Moorings!D:D=D95))"),"SN0104")</f>
        <v>SN0104</v>
      </c>
      <c r="D95" s="16">
        <v>2.0</v>
      </c>
      <c r="E95" s="9" t="str">
        <f>IFERROR(__xludf.DUMMYFUNCTION("if(isblank(A95),"""",filter(Moorings!A:A,Moorings!B:B=A95,Moorings!D:D=D95))"),"ATAPL-58337-00010")</f>
        <v>ATAPL-58337-00010</v>
      </c>
      <c r="F95" s="12" t="str">
        <f>IFERROR(__xludf.DUMMYFUNCTION("if(isblank(A95),"""",filter(Moorings!C:C,Moorings!B:B=A95,Moorings!D:D=D95))"),"P0162")</f>
        <v>P0162</v>
      </c>
      <c r="G95" s="5" t="s">
        <v>176</v>
      </c>
      <c r="H95" s="15">
        <v>101.0</v>
      </c>
      <c r="I95" s="5" t="s">
        <v>181</v>
      </c>
    </row>
    <row r="96" ht="15.75" customHeight="1">
      <c r="A96" s="15" t="s">
        <v>41</v>
      </c>
      <c r="B96" s="9" t="str">
        <f>IFERROR(__xludf.DUMMYFUNCTION("if(isblank(A96),"""",filter(Moorings!A:A,Moorings!B:B=left(A96,14),Moorings!D:D=D96))"),"ATAPL-69839-001-0104")</f>
        <v>ATAPL-69839-001-0104</v>
      </c>
      <c r="C96" s="13" t="str">
        <f>IFERROR(__xludf.DUMMYFUNCTION("if(isblank(A96),"""",filter(Moorings!C:C,Moorings!B:B=left(A96,14),Moorings!D:D=D96))"),"SN0104")</f>
        <v>SN0104</v>
      </c>
      <c r="D96" s="16">
        <v>2.0</v>
      </c>
      <c r="E96" s="9" t="str">
        <f>IFERROR(__xludf.DUMMYFUNCTION("if(isblank(A96),"""",filter(Moorings!A:A,Moorings!B:B=A96,Moorings!D:D=D96))"),"ATAPL-58337-00010")</f>
        <v>ATAPL-58337-00010</v>
      </c>
      <c r="F96" s="12" t="str">
        <f>IFERROR(__xludf.DUMMYFUNCTION("if(isblank(A96),"""",filter(Moorings!C:C,Moorings!B:B=A96,Moorings!D:D=D96))"),"P0162")</f>
        <v>P0162</v>
      </c>
      <c r="G96" s="5" t="s">
        <v>177</v>
      </c>
      <c r="H96" s="15">
        <v>38502.0</v>
      </c>
      <c r="I96" s="5" t="s">
        <v>181</v>
      </c>
    </row>
    <row r="97" ht="15.75" customHeight="1">
      <c r="A97" s="15" t="s">
        <v>41</v>
      </c>
      <c r="B97" s="9" t="str">
        <f>IFERROR(__xludf.DUMMYFUNCTION("if(isblank(A97),"""",filter(Moorings!A:A,Moorings!B:B=left(A97,14),Moorings!D:D=D97))"),"ATAPL-69839-001-0104")</f>
        <v>ATAPL-69839-001-0104</v>
      </c>
      <c r="C97" s="13" t="str">
        <f>IFERROR(__xludf.DUMMYFUNCTION("if(isblank(A97),"""",filter(Moorings!C:C,Moorings!B:B=left(A97,14),Moorings!D:D=D97))"),"SN0104")</f>
        <v>SN0104</v>
      </c>
      <c r="D97" s="16">
        <v>2.0</v>
      </c>
      <c r="E97" s="9" t="str">
        <f>IFERROR(__xludf.DUMMYFUNCTION("if(isblank(A97),"""",filter(Moorings!A:A,Moorings!B:B=A97,Moorings!D:D=D97))"),"ATAPL-58337-00010")</f>
        <v>ATAPL-58337-00010</v>
      </c>
      <c r="F97" s="12" t="str">
        <f>IFERROR(__xludf.DUMMYFUNCTION("if(isblank(A97),"""",filter(Moorings!C:C,Moorings!B:B=A97,Moorings!D:D=D97))"),"P0162")</f>
        <v>P0162</v>
      </c>
      <c r="G97" s="5" t="s">
        <v>178</v>
      </c>
      <c r="H97" s="15">
        <v>1.0</v>
      </c>
      <c r="I97" s="5" t="s">
        <v>182</v>
      </c>
    </row>
    <row r="98" ht="15.75" customHeight="1">
      <c r="A98" s="15" t="s">
        <v>41</v>
      </c>
      <c r="B98" s="9" t="str">
        <f>IFERROR(__xludf.DUMMYFUNCTION("if(isblank(A98),"""",filter(Moorings!A:A,Moorings!B:B=left(A98,14),Moorings!D:D=D98))"),"ATAPL-69839-001-0104")</f>
        <v>ATAPL-69839-001-0104</v>
      </c>
      <c r="C98" s="13" t="str">
        <f>IFERROR(__xludf.DUMMYFUNCTION("if(isblank(A98),"""",filter(Moorings!C:C,Moorings!B:B=left(A98,14),Moorings!D:D=D98))"),"SN0104")</f>
        <v>SN0104</v>
      </c>
      <c r="D98" s="16">
        <v>2.0</v>
      </c>
      <c r="E98" s="9" t="str">
        <f>IFERROR(__xludf.DUMMYFUNCTION("if(isblank(A98),"""",filter(Moorings!A:A,Moorings!B:B=A98,Moorings!D:D=D98))"),"ATAPL-58337-00010")</f>
        <v>ATAPL-58337-00010</v>
      </c>
      <c r="F98" s="12" t="str">
        <f>IFERROR(__xludf.DUMMYFUNCTION("if(isblank(A98),"""",filter(Moorings!C:C,Moorings!B:B=A98,Moorings!D:D=D98))"),"P0162")</f>
        <v>P0162</v>
      </c>
      <c r="G98" s="5" t="s">
        <v>179</v>
      </c>
      <c r="H98" s="15">
        <v>0.0</v>
      </c>
      <c r="I98" s="5" t="s">
        <v>182</v>
      </c>
    </row>
    <row r="99" ht="15.75" customHeight="1">
      <c r="A99" s="15" t="s">
        <v>41</v>
      </c>
      <c r="B99" s="9" t="str">
        <f>IFERROR(__xludf.DUMMYFUNCTION("if(isblank(A99),"""",filter(Moorings!A:A,Moorings!B:B=left(A99,14),Moorings!D:D=D99))"),"ATAPL-69839-001-0104")</f>
        <v>ATAPL-69839-001-0104</v>
      </c>
      <c r="C99" s="13" t="str">
        <f>IFERROR(__xludf.DUMMYFUNCTION("if(isblank(A99),"""",filter(Moorings!C:C,Moorings!B:B=left(A99,14),Moorings!D:D=D99))"),"SN0104")</f>
        <v>SN0104</v>
      </c>
      <c r="D99" s="16">
        <v>2.0</v>
      </c>
      <c r="E99" s="9" t="str">
        <f>IFERROR(__xludf.DUMMYFUNCTION("if(isblank(A99),"""",filter(Moorings!A:A,Moorings!B:B=A99,Moorings!D:D=D99))"),"ATAPL-58337-00010")</f>
        <v>ATAPL-58337-00010</v>
      </c>
      <c r="F99" s="12" t="str">
        <f>IFERROR(__xludf.DUMMYFUNCTION("if(isblank(A99),"""",filter(Moorings!C:C,Moorings!B:B=A99,Moorings!D:D=D99))"),"P0162")</f>
        <v>P0162</v>
      </c>
      <c r="G99" s="5" t="s">
        <v>180</v>
      </c>
      <c r="H99" s="15">
        <v>35.0</v>
      </c>
      <c r="I99" s="5" t="s">
        <v>182</v>
      </c>
    </row>
    <row r="100" ht="15.75" customHeight="1">
      <c r="A100" s="5"/>
      <c r="B100" s="9" t="str">
        <f>IFERROR(__xludf.DUMMYFUNCTION("if(isblank(A100),"""",filter(Moorings!A:A,Moorings!B:B=left(A100,14),Moorings!D:D=D100))"),"")</f>
        <v/>
      </c>
      <c r="C100" s="13" t="str">
        <f>IFERROR(__xludf.DUMMYFUNCTION("if(isblank(A100),"""",filter(Moorings!C:C,Moorings!B:B=left(A100,14),Moorings!D:D=D100))"),"")</f>
        <v/>
      </c>
      <c r="D100" s="16"/>
      <c r="E100" s="9" t="str">
        <f>IFERROR(__xludf.DUMMYFUNCTION("if(isblank(A100),"""",filter(Moorings!A:A,Moorings!B:B=A100,Moorings!D:D=D100))"),"")</f>
        <v/>
      </c>
      <c r="F100" s="12" t="str">
        <f>IFERROR(__xludf.DUMMYFUNCTION("if(isblank(A100),"""",filter(Moorings!C:C,Moorings!B:B=A100,Moorings!D:D=D100))"),"")</f>
        <v/>
      </c>
      <c r="G100" s="5"/>
      <c r="H100" s="15"/>
      <c r="I100" s="5"/>
    </row>
    <row r="101" ht="15.75" customHeight="1">
      <c r="A101" s="28" t="s">
        <v>41</v>
      </c>
      <c r="B101" s="9" t="str">
        <f>IFERROR(__xludf.DUMMYFUNCTION("if(isblank(A101),"""",filter(Moorings!A:A,Moorings!B:B=left(A101,14),Moorings!D:D=D101))"),"ATAPL-69839-001-0101")</f>
        <v>ATAPL-69839-001-0101</v>
      </c>
      <c r="C101" s="13" t="str">
        <f>IFERROR(__xludf.DUMMYFUNCTION("if(isblank(A101),"""",filter(Moorings!C:C,Moorings!B:B=left(A101,14),Moorings!D:D=D101))"),"SN0101")</f>
        <v>SN0101</v>
      </c>
      <c r="D101" s="46">
        <v>3.0</v>
      </c>
      <c r="E101" s="9" t="str">
        <f>IFERROR(__xludf.DUMMYFUNCTION("if(isblank(A101),"""",filter(Moorings!A:A,Moorings!B:B=A101,Moorings!D:D=D101))"),"ATAPL-58337-00014")</f>
        <v>ATAPL-58337-00014</v>
      </c>
      <c r="F101" s="12" t="str">
        <f>IFERROR(__xludf.DUMMYFUNCTION("if(isblank(A101),"""",filter(Moorings!C:C,Moorings!B:B=A101,Moorings!D:D=D101))"),"P0164")</f>
        <v>P0164</v>
      </c>
      <c r="G101" s="24" t="s">
        <v>174</v>
      </c>
      <c r="H101" s="54">
        <v>17372.0</v>
      </c>
      <c r="I101" s="24" t="s">
        <v>183</v>
      </c>
    </row>
    <row r="102" ht="15.75" customHeight="1">
      <c r="A102" s="28" t="s">
        <v>41</v>
      </c>
      <c r="B102" s="9" t="str">
        <f>IFERROR(__xludf.DUMMYFUNCTION("if(isblank(A102),"""",filter(Moorings!A:A,Moorings!B:B=left(A102,14),Moorings!D:D=D102))"),"ATAPL-69839-001-0101")</f>
        <v>ATAPL-69839-001-0101</v>
      </c>
      <c r="C102" s="13" t="str">
        <f>IFERROR(__xludf.DUMMYFUNCTION("if(isblank(A102),"""",filter(Moorings!C:C,Moorings!B:B=left(A102,14),Moorings!D:D=D102))"),"SN0101")</f>
        <v>SN0101</v>
      </c>
      <c r="D102" s="46">
        <v>3.0</v>
      </c>
      <c r="E102" s="9" t="str">
        <f>IFERROR(__xludf.DUMMYFUNCTION("if(isblank(A102),"""",filter(Moorings!A:A,Moorings!B:B=A102,Moorings!D:D=D102))"),"ATAPL-58337-00014")</f>
        <v>ATAPL-58337-00014</v>
      </c>
      <c r="F102" s="12" t="str">
        <f>IFERROR(__xludf.DUMMYFUNCTION("if(isblank(A102),"""",filter(Moorings!C:C,Moorings!B:B=A102,Moorings!D:D=D102))"),"P0164")</f>
        <v>P0164</v>
      </c>
      <c r="G102" s="24" t="s">
        <v>175</v>
      </c>
      <c r="H102" s="55">
        <v>2284.1</v>
      </c>
      <c r="I102" s="20"/>
    </row>
    <row r="103" ht="15.75" customHeight="1">
      <c r="A103" s="28" t="s">
        <v>41</v>
      </c>
      <c r="B103" s="9" t="str">
        <f>IFERROR(__xludf.DUMMYFUNCTION("if(isblank(A103),"""",filter(Moorings!A:A,Moorings!B:B=left(A103,14),Moorings!D:D=D103))"),"ATAPL-69839-001-0101")</f>
        <v>ATAPL-69839-001-0101</v>
      </c>
      <c r="C103" s="13" t="str">
        <f>IFERROR(__xludf.DUMMYFUNCTION("if(isblank(A103),"""",filter(Moorings!C:C,Moorings!B:B=left(A103,14),Moorings!D:D=D103))"),"SN0101")</f>
        <v>SN0101</v>
      </c>
      <c r="D103" s="46">
        <v>3.0</v>
      </c>
      <c r="E103" s="9" t="str">
        <f>IFERROR(__xludf.DUMMYFUNCTION("if(isblank(A103),"""",filter(Moorings!A:A,Moorings!B:B=A103,Moorings!D:D=D103))"),"ATAPL-58337-00014")</f>
        <v>ATAPL-58337-00014</v>
      </c>
      <c r="F103" s="12" t="str">
        <f>IFERROR(__xludf.DUMMYFUNCTION("if(isblank(A103),"""",filter(Moorings!C:C,Moorings!B:B=A103,Moorings!D:D=D103))"),"P0164")</f>
        <v>P0164</v>
      </c>
      <c r="G103" s="24" t="s">
        <v>176</v>
      </c>
      <c r="H103" s="55">
        <v>94.1</v>
      </c>
      <c r="I103" s="20"/>
    </row>
    <row r="104" ht="15.75" customHeight="1">
      <c r="A104" s="28" t="s">
        <v>41</v>
      </c>
      <c r="B104" s="9" t="str">
        <f>IFERROR(__xludf.DUMMYFUNCTION("if(isblank(A104),"""",filter(Moorings!A:A,Moorings!B:B=left(A104,14),Moorings!D:D=D104))"),"ATAPL-69839-001-0101")</f>
        <v>ATAPL-69839-001-0101</v>
      </c>
      <c r="C104" s="13" t="str">
        <f>IFERROR(__xludf.DUMMYFUNCTION("if(isblank(A104),"""",filter(Moorings!C:C,Moorings!B:B=left(A104,14),Moorings!D:D=D104))"),"SN0101")</f>
        <v>SN0101</v>
      </c>
      <c r="D104" s="46">
        <v>3.0</v>
      </c>
      <c r="E104" s="9" t="str">
        <f>IFERROR(__xludf.DUMMYFUNCTION("if(isblank(A104),"""",filter(Moorings!A:A,Moorings!B:B=A104,Moorings!D:D=D104))"),"ATAPL-58337-00014")</f>
        <v>ATAPL-58337-00014</v>
      </c>
      <c r="F104" s="12" t="str">
        <f>IFERROR(__xludf.DUMMYFUNCTION("if(isblank(A104),"""",filter(Moorings!C:C,Moorings!B:B=A104,Moorings!D:D=D104))"),"P0164")</f>
        <v>P0164</v>
      </c>
      <c r="G104" s="24" t="s">
        <v>177</v>
      </c>
      <c r="H104" s="55">
        <v>38676.5</v>
      </c>
      <c r="I104" s="20"/>
    </row>
    <row r="105" ht="15.75" customHeight="1">
      <c r="A105" s="28" t="s">
        <v>41</v>
      </c>
      <c r="B105" s="9" t="str">
        <f>IFERROR(__xludf.DUMMYFUNCTION("if(isblank(A105),"""",filter(Moorings!A:A,Moorings!B:B=left(A105,14),Moorings!D:D=D105))"),"ATAPL-69839-001-0101")</f>
        <v>ATAPL-69839-001-0101</v>
      </c>
      <c r="C105" s="13" t="str">
        <f>IFERROR(__xludf.DUMMYFUNCTION("if(isblank(A105),"""",filter(Moorings!C:C,Moorings!B:B=left(A105,14),Moorings!D:D=D105))"),"SN0101")</f>
        <v>SN0101</v>
      </c>
      <c r="D105" s="46">
        <v>3.0</v>
      </c>
      <c r="E105" s="9" t="str">
        <f>IFERROR(__xludf.DUMMYFUNCTION("if(isblank(A105),"""",filter(Moorings!A:A,Moorings!B:B=A105,Moorings!D:D=D105))"),"ATAPL-58337-00014")</f>
        <v>ATAPL-58337-00014</v>
      </c>
      <c r="F105" s="12" t="str">
        <f>IFERROR(__xludf.DUMMYFUNCTION("if(isblank(A105),"""",filter(Moorings!C:C,Moorings!B:B=A105,Moorings!D:D=D105))"),"P0164")</f>
        <v>P0164</v>
      </c>
      <c r="G105" s="24" t="s">
        <v>178</v>
      </c>
      <c r="H105" s="55">
        <v>1.0</v>
      </c>
      <c r="I105" s="24" t="s">
        <v>184</v>
      </c>
    </row>
    <row r="106" ht="15.75" customHeight="1">
      <c r="A106" s="28" t="s">
        <v>41</v>
      </c>
      <c r="B106" s="9" t="str">
        <f>IFERROR(__xludf.DUMMYFUNCTION("if(isblank(A106),"""",filter(Moorings!A:A,Moorings!B:B=left(A106,14),Moorings!D:D=D106))"),"ATAPL-69839-001-0101")</f>
        <v>ATAPL-69839-001-0101</v>
      </c>
      <c r="C106" s="13" t="str">
        <f>IFERROR(__xludf.DUMMYFUNCTION("if(isblank(A106),"""",filter(Moorings!C:C,Moorings!B:B=left(A106,14),Moorings!D:D=D106))"),"SN0101")</f>
        <v>SN0101</v>
      </c>
      <c r="D106" s="46">
        <v>3.0</v>
      </c>
      <c r="E106" s="9" t="str">
        <f>IFERROR(__xludf.DUMMYFUNCTION("if(isblank(A106),"""",filter(Moorings!A:A,Moorings!B:B=A106,Moorings!D:D=D106))"),"ATAPL-58337-00014")</f>
        <v>ATAPL-58337-00014</v>
      </c>
      <c r="F106" s="12" t="str">
        <f>IFERROR(__xludf.DUMMYFUNCTION("if(isblank(A106),"""",filter(Moorings!C:C,Moorings!B:B=A106,Moorings!D:D=D106))"),"P0164")</f>
        <v>P0164</v>
      </c>
      <c r="G106" s="24" t="s">
        <v>179</v>
      </c>
      <c r="H106" s="55">
        <v>0.0</v>
      </c>
      <c r="I106" s="24"/>
    </row>
    <row r="107" ht="15.75" customHeight="1">
      <c r="A107" s="28" t="s">
        <v>41</v>
      </c>
      <c r="B107" s="9" t="str">
        <f>IFERROR(__xludf.DUMMYFUNCTION("if(isblank(A107),"""",filter(Moorings!A:A,Moorings!B:B=left(A107,14),Moorings!D:D=D107))"),"ATAPL-69839-001-0101")</f>
        <v>ATAPL-69839-001-0101</v>
      </c>
      <c r="C107" s="13" t="str">
        <f>IFERROR(__xludf.DUMMYFUNCTION("if(isblank(A107),"""",filter(Moorings!C:C,Moorings!B:B=left(A107,14),Moorings!D:D=D107))"),"SN0101")</f>
        <v>SN0101</v>
      </c>
      <c r="D107" s="46">
        <v>3.0</v>
      </c>
      <c r="E107" s="9" t="str">
        <f>IFERROR(__xludf.DUMMYFUNCTION("if(isblank(A107),"""",filter(Moorings!A:A,Moorings!B:B=A107,Moorings!D:D=D107))"),"ATAPL-58337-00014")</f>
        <v>ATAPL-58337-00014</v>
      </c>
      <c r="F107" s="12" t="str">
        <f>IFERROR(__xludf.DUMMYFUNCTION("if(isblank(A107),"""",filter(Moorings!C:C,Moorings!B:B=A107,Moorings!D:D=D107))"),"P0164")</f>
        <v>P0164</v>
      </c>
      <c r="G107" s="24" t="s">
        <v>180</v>
      </c>
      <c r="H107" s="55">
        <v>35.0</v>
      </c>
      <c r="I107" s="24"/>
    </row>
    <row r="108" ht="15.75" customHeight="1">
      <c r="A108" s="5"/>
      <c r="B108" s="9"/>
      <c r="C108" s="13"/>
      <c r="D108" s="16"/>
      <c r="E108" s="9"/>
      <c r="F108" s="12"/>
      <c r="G108" s="5"/>
      <c r="H108" s="15"/>
      <c r="I108" s="5"/>
    </row>
    <row r="109" ht="15.75" customHeight="1">
      <c r="A109" s="5" t="s">
        <v>39</v>
      </c>
      <c r="B109" s="9" t="str">
        <f>IFERROR(__xludf.DUMMYFUNCTION("if(isblank(A109),"""",filter(Moorings!A:A,Moorings!B:B=left(A109,14),Moorings!D:D=D109))"),"ATAPL-69839-001-0101")</f>
        <v>ATAPL-69839-001-0101</v>
      </c>
      <c r="C109" s="13" t="str">
        <f>IFERROR(__xludf.DUMMYFUNCTION("if(isblank(A109),"""",filter(Moorings!C:C,Moorings!B:B=left(A109,14),Moorings!D:D=D109))"),"SN0101")</f>
        <v>SN0101</v>
      </c>
      <c r="D109" s="16">
        <v>1.0</v>
      </c>
      <c r="E109" s="9" t="str">
        <f>IFERROR(__xludf.DUMMYFUNCTION("if(isblank(A109),"""",filter(Moorings!A:A,Moorings!B:B=A109,Moorings!D:D=D109))"),"ATAPL-58322-00005")</f>
        <v>ATAPL-58322-00005</v>
      </c>
      <c r="F109" s="12" t="str">
        <f>IFERROR(__xludf.DUMMYFUNCTION("if(isblank(A109),"""",filter(Moorings!C:C,Moorings!B:B=A109,Moorings!D:D=D109))"),"1132")</f>
        <v>1132</v>
      </c>
      <c r="G109" s="5" t="s">
        <v>185</v>
      </c>
      <c r="H109" s="15">
        <v>0.039</v>
      </c>
      <c r="I109" s="5"/>
    </row>
    <row r="110" ht="15.75" customHeight="1">
      <c r="A110" s="5" t="s">
        <v>39</v>
      </c>
      <c r="B110" s="9" t="str">
        <f>IFERROR(__xludf.DUMMYFUNCTION("if(isblank(A110),"""",filter(Moorings!A:A,Moorings!B:B=left(A110,14),Moorings!D:D=D110))"),"ATAPL-69839-001-0101")</f>
        <v>ATAPL-69839-001-0101</v>
      </c>
      <c r="C110" s="13" t="str">
        <f>IFERROR(__xludf.DUMMYFUNCTION("if(isblank(A110),"""",filter(Moorings!C:C,Moorings!B:B=left(A110,14),Moorings!D:D=D110))"),"SN0101")</f>
        <v>SN0101</v>
      </c>
      <c r="D110" s="16">
        <v>1.0</v>
      </c>
      <c r="E110" s="9" t="str">
        <f>IFERROR(__xludf.DUMMYFUNCTION("if(isblank(A110),"""",filter(Moorings!A:A,Moorings!B:B=A110,Moorings!D:D=D110))"),"ATAPL-58322-00005")</f>
        <v>ATAPL-58322-00005</v>
      </c>
      <c r="F110" s="12" t="str">
        <f>IFERROR(__xludf.DUMMYFUNCTION("if(isblank(A110),"""",filter(Moorings!C:C,Moorings!B:B=A110,Moorings!D:D=D110))"),"1132")</f>
        <v>1132</v>
      </c>
      <c r="G110" s="5" t="s">
        <v>186</v>
      </c>
      <c r="H110" s="15">
        <v>124.0</v>
      </c>
      <c r="I110" s="5"/>
    </row>
    <row r="111" ht="15.75" customHeight="1">
      <c r="A111" s="5" t="s">
        <v>39</v>
      </c>
      <c r="B111" s="9" t="str">
        <f>IFERROR(__xludf.DUMMYFUNCTION("if(isblank(A111),"""",filter(Moorings!A:A,Moorings!B:B=left(A111,14),Moorings!D:D=D111))"),"ATAPL-69839-001-0101")</f>
        <v>ATAPL-69839-001-0101</v>
      </c>
      <c r="C111" s="13" t="str">
        <f>IFERROR(__xludf.DUMMYFUNCTION("if(isblank(A111),"""",filter(Moorings!C:C,Moorings!B:B=left(A111,14),Moorings!D:D=D111))"),"SN0101")</f>
        <v>SN0101</v>
      </c>
      <c r="D111" s="16">
        <v>1.0</v>
      </c>
      <c r="E111" s="9" t="str">
        <f>IFERROR(__xludf.DUMMYFUNCTION("if(isblank(A111),"""",filter(Moorings!A:A,Moorings!B:B=A111,Moorings!D:D=D111))"),"ATAPL-58322-00005")</f>
        <v>ATAPL-58322-00005</v>
      </c>
      <c r="F111" s="12" t="str">
        <f>IFERROR(__xludf.DUMMYFUNCTION("if(isblank(A111),"""",filter(Moorings!C:C,Moorings!B:B=A111,Moorings!D:D=D111))"),"1132")</f>
        <v>1132</v>
      </c>
      <c r="G111" s="5" t="s">
        <v>187</v>
      </c>
      <c r="H111" s="15">
        <v>700.0</v>
      </c>
      <c r="I111" s="5"/>
    </row>
    <row r="112" ht="15.75" customHeight="1">
      <c r="A112" s="5" t="s">
        <v>39</v>
      </c>
      <c r="B112" s="9" t="str">
        <f>IFERROR(__xludf.DUMMYFUNCTION("if(isblank(A112),"""",filter(Moorings!A:A,Moorings!B:B=left(A112,14),Moorings!D:D=D112))"),"ATAPL-69839-001-0101")</f>
        <v>ATAPL-69839-001-0101</v>
      </c>
      <c r="C112" s="13" t="str">
        <f>IFERROR(__xludf.DUMMYFUNCTION("if(isblank(A112),"""",filter(Moorings!C:C,Moorings!B:B=left(A112,14),Moorings!D:D=D112))"),"SN0101")</f>
        <v>SN0101</v>
      </c>
      <c r="D112" s="16">
        <v>1.0</v>
      </c>
      <c r="E112" s="9" t="str">
        <f>IFERROR(__xludf.DUMMYFUNCTION("if(isblank(A112),"""",filter(Moorings!A:A,Moorings!B:B=A112,Moorings!D:D=D112))"),"ATAPL-58322-00005")</f>
        <v>ATAPL-58322-00005</v>
      </c>
      <c r="F112" s="12" t="str">
        <f>IFERROR(__xludf.DUMMYFUNCTION("if(isblank(A112),"""",filter(Moorings!C:C,Moorings!B:B=A112,Moorings!D:D=D112))"),"1132")</f>
        <v>1132</v>
      </c>
      <c r="G112" s="5" t="s">
        <v>188</v>
      </c>
      <c r="H112" s="15">
        <v>1.076</v>
      </c>
      <c r="I112" s="5"/>
    </row>
    <row r="113" ht="15.75" customHeight="1">
      <c r="A113" s="5" t="s">
        <v>39</v>
      </c>
      <c r="B113" s="9" t="str">
        <f>IFERROR(__xludf.DUMMYFUNCTION("if(isblank(A113),"""",filter(Moorings!A:A,Moorings!B:B=left(A113,14),Moorings!D:D=D113))"),"ATAPL-69839-001-0101")</f>
        <v>ATAPL-69839-001-0101</v>
      </c>
      <c r="C113" s="13" t="str">
        <f>IFERROR(__xludf.DUMMYFUNCTION("if(isblank(A113),"""",filter(Moorings!C:C,Moorings!B:B=left(A113,14),Moorings!D:D=D113))"),"SN0101")</f>
        <v>SN0101</v>
      </c>
      <c r="D113" s="16">
        <v>1.0</v>
      </c>
      <c r="E113" s="9" t="str">
        <f>IFERROR(__xludf.DUMMYFUNCTION("if(isblank(A113),"""",filter(Moorings!A:A,Moorings!B:B=A113,Moorings!D:D=D113))"),"ATAPL-58322-00005")</f>
        <v>ATAPL-58322-00005</v>
      </c>
      <c r="F113" s="12" t="str">
        <f>IFERROR(__xludf.DUMMYFUNCTION("if(isblank(A113),"""",filter(Moorings!C:C,Moorings!B:B=A113,Moorings!D:D=D113))"),"1132")</f>
        <v>1132</v>
      </c>
      <c r="G113" s="5" t="s">
        <v>189</v>
      </c>
      <c r="H113" s="15">
        <v>53.0</v>
      </c>
      <c r="I113" s="5" t="s">
        <v>190</v>
      </c>
    </row>
    <row r="114" ht="15.75" customHeight="1">
      <c r="A114" s="5" t="s">
        <v>39</v>
      </c>
      <c r="B114" s="9" t="str">
        <f>IFERROR(__xludf.DUMMYFUNCTION("if(isblank(A114),"""",filter(Moorings!A:A,Moorings!B:B=left(A114,14),Moorings!D:D=D114))"),"ATAPL-69839-001-0101")</f>
        <v>ATAPL-69839-001-0101</v>
      </c>
      <c r="C114" s="13" t="str">
        <f>IFERROR(__xludf.DUMMYFUNCTION("if(isblank(A114),"""",filter(Moorings!C:C,Moorings!B:B=left(A114,14),Moorings!D:D=D114))"),"SN0101")</f>
        <v>SN0101</v>
      </c>
      <c r="D114" s="16">
        <v>1.0</v>
      </c>
      <c r="E114" s="9" t="str">
        <f>IFERROR(__xludf.DUMMYFUNCTION("if(isblank(A114),"""",filter(Moorings!A:A,Moorings!B:B=A114,Moorings!D:D=D114))"),"ATAPL-58322-00005")</f>
        <v>ATAPL-58322-00005</v>
      </c>
      <c r="F114" s="12" t="str">
        <f>IFERROR(__xludf.DUMMYFUNCTION("if(isblank(A114),"""",filter(Moorings!C:C,Moorings!B:B=A114,Moorings!D:D=D114))"),"1132")</f>
        <v>1132</v>
      </c>
      <c r="G114" s="5" t="s">
        <v>191</v>
      </c>
      <c r="H114" s="56">
        <v>1.802E-6</v>
      </c>
      <c r="I114" s="5" t="s">
        <v>192</v>
      </c>
    </row>
    <row r="115" ht="15.75" customHeight="1">
      <c r="A115" s="5" t="s">
        <v>39</v>
      </c>
      <c r="B115" s="9" t="str">
        <f>IFERROR(__xludf.DUMMYFUNCTION("if(isblank(A115),"""",filter(Moorings!A:A,Moorings!B:B=left(A115,14),Moorings!D:D=D115))"),"ATAPL-69839-001-0101")</f>
        <v>ATAPL-69839-001-0101</v>
      </c>
      <c r="C115" s="13" t="str">
        <f>IFERROR(__xludf.DUMMYFUNCTION("if(isblank(A115),"""",filter(Moorings!C:C,Moorings!B:B=left(A115,14),Moorings!D:D=D115))"),"SN0101")</f>
        <v>SN0101</v>
      </c>
      <c r="D115" s="16">
        <v>1.0</v>
      </c>
      <c r="E115" s="9" t="str">
        <f>IFERROR(__xludf.DUMMYFUNCTION("if(isblank(A115),"""",filter(Moorings!A:A,Moorings!B:B=A115,Moorings!D:D=D115))"),"ATAPL-58322-00005")</f>
        <v>ATAPL-58322-00005</v>
      </c>
      <c r="F115" s="12" t="str">
        <f>IFERROR(__xludf.DUMMYFUNCTION("if(isblank(A115),"""",filter(Moorings!C:C,Moorings!B:B=A115,Moorings!D:D=D115))"),"1132")</f>
        <v>1132</v>
      </c>
      <c r="G115" s="5" t="s">
        <v>193</v>
      </c>
      <c r="H115" s="15">
        <v>58.0</v>
      </c>
      <c r="I115" s="5" t="s">
        <v>190</v>
      </c>
    </row>
    <row r="116" ht="15.75" customHeight="1">
      <c r="A116" s="5" t="s">
        <v>39</v>
      </c>
      <c r="B116" s="9" t="str">
        <f>IFERROR(__xludf.DUMMYFUNCTION("if(isblank(A116),"""",filter(Moorings!A:A,Moorings!B:B=left(A116,14),Moorings!D:D=D116))"),"ATAPL-69839-001-0101")</f>
        <v>ATAPL-69839-001-0101</v>
      </c>
      <c r="C116" s="13" t="str">
        <f>IFERROR(__xludf.DUMMYFUNCTION("if(isblank(A116),"""",filter(Moorings!C:C,Moorings!B:B=left(A116,14),Moorings!D:D=D116))"),"SN0101")</f>
        <v>SN0101</v>
      </c>
      <c r="D116" s="16">
        <v>1.0</v>
      </c>
      <c r="E116" s="9" t="str">
        <f>IFERROR(__xludf.DUMMYFUNCTION("if(isblank(A116),"""",filter(Moorings!A:A,Moorings!B:B=A116,Moorings!D:D=D116))"),"ATAPL-58322-00005")</f>
        <v>ATAPL-58322-00005</v>
      </c>
      <c r="F116" s="12" t="str">
        <f>IFERROR(__xludf.DUMMYFUNCTION("if(isblank(A116),"""",filter(Moorings!C:C,Moorings!B:B=A116,Moorings!D:D=D116))"),"1132")</f>
        <v>1132</v>
      </c>
      <c r="G116" s="5" t="s">
        <v>194</v>
      </c>
      <c r="H116" s="15">
        <v>0.0122</v>
      </c>
      <c r="I116" s="5" t="s">
        <v>195</v>
      </c>
    </row>
    <row r="117" ht="15.75" customHeight="1">
      <c r="A117" s="5" t="s">
        <v>39</v>
      </c>
      <c r="B117" s="9" t="str">
        <f>IFERROR(__xludf.DUMMYFUNCTION("if(isblank(A117),"""",filter(Moorings!A:A,Moorings!B:B=left(A117,14),Moorings!D:D=D117))"),"ATAPL-69839-001-0101")</f>
        <v>ATAPL-69839-001-0101</v>
      </c>
      <c r="C117" s="13" t="str">
        <f>IFERROR(__xludf.DUMMYFUNCTION("if(isblank(A117),"""",filter(Moorings!C:C,Moorings!B:B=left(A117,14),Moorings!D:D=D117))"),"SN0101")</f>
        <v>SN0101</v>
      </c>
      <c r="D117" s="16">
        <v>1.0</v>
      </c>
      <c r="E117" s="9" t="str">
        <f>IFERROR(__xludf.DUMMYFUNCTION("if(isblank(A117),"""",filter(Moorings!A:A,Moorings!B:B=A117,Moorings!D:D=D117))"),"ATAPL-58322-00005")</f>
        <v>ATAPL-58322-00005</v>
      </c>
      <c r="F117" s="12" t="str">
        <f>IFERROR(__xludf.DUMMYFUNCTION("if(isblank(A117),"""",filter(Moorings!C:C,Moorings!B:B=A117,Moorings!D:D=D117))"),"1132")</f>
        <v>1132</v>
      </c>
      <c r="G117" s="5" t="s">
        <v>196</v>
      </c>
      <c r="H117" s="15">
        <v>50.0</v>
      </c>
      <c r="I117" s="5" t="s">
        <v>190</v>
      </c>
    </row>
    <row r="118" ht="15.75" customHeight="1">
      <c r="A118" s="5" t="s">
        <v>39</v>
      </c>
      <c r="B118" s="9" t="str">
        <f>IFERROR(__xludf.DUMMYFUNCTION("if(isblank(A118),"""",filter(Moorings!A:A,Moorings!B:B=left(A118,14),Moorings!D:D=D118))"),"ATAPL-69839-001-0101")</f>
        <v>ATAPL-69839-001-0101</v>
      </c>
      <c r="C118" s="13" t="str">
        <f>IFERROR(__xludf.DUMMYFUNCTION("if(isblank(A118),"""",filter(Moorings!C:C,Moorings!B:B=left(A118,14),Moorings!D:D=D118))"),"SN0101")</f>
        <v>SN0101</v>
      </c>
      <c r="D118" s="16">
        <v>1.0</v>
      </c>
      <c r="E118" s="9" t="str">
        <f>IFERROR(__xludf.DUMMYFUNCTION("if(isblank(A118),"""",filter(Moorings!A:A,Moorings!B:B=A118,Moorings!D:D=D118))"),"ATAPL-58322-00005")</f>
        <v>ATAPL-58322-00005</v>
      </c>
      <c r="F118" s="12" t="str">
        <f>IFERROR(__xludf.DUMMYFUNCTION("if(isblank(A118),"""",filter(Moorings!C:C,Moorings!B:B=A118,Moorings!D:D=D118))"),"1132")</f>
        <v>1132</v>
      </c>
      <c r="G118" s="5" t="s">
        <v>197</v>
      </c>
      <c r="H118" s="15">
        <v>0.0908</v>
      </c>
      <c r="I118" s="5" t="s">
        <v>198</v>
      </c>
    </row>
    <row r="119" ht="15.75" customHeight="1">
      <c r="A119" s="5"/>
      <c r="B119" s="9" t="str">
        <f>IFERROR(__xludf.DUMMYFUNCTION("if(isblank(A119),"""",filter(Moorings!A:A,Moorings!B:B=left(A119,14),Moorings!D:D=D119))"),"")</f>
        <v/>
      </c>
      <c r="C119" s="13" t="str">
        <f>IFERROR(__xludf.DUMMYFUNCTION("if(isblank(A119),"""",filter(Moorings!C:C,Moorings!B:B=left(A119,14),Moorings!D:D=D119))"),"")</f>
        <v/>
      </c>
      <c r="D119" s="5"/>
      <c r="E119" s="9" t="str">
        <f>IFERROR(__xludf.DUMMYFUNCTION("if(isblank(A119),"""",filter(Moorings!A:A,Moorings!B:B=A119,Moorings!D:D=D119))"),"")</f>
        <v/>
      </c>
      <c r="F119" s="12" t="str">
        <f>IFERROR(__xludf.DUMMYFUNCTION("if(isblank(A119),"""",filter(Moorings!C:C,Moorings!B:B=A119,Moorings!D:D=D119))"),"")</f>
        <v/>
      </c>
      <c r="G119" s="5"/>
      <c r="H119" s="5"/>
      <c r="I119" s="5"/>
    </row>
    <row r="120" ht="15.75" customHeight="1">
      <c r="A120" s="5" t="s">
        <v>39</v>
      </c>
      <c r="B120" s="9" t="str">
        <f>IFERROR(__xludf.DUMMYFUNCTION("if(isblank(A120),"""",filter(Moorings!A:A,Moorings!B:B=left(A120,14),Moorings!D:D=D120))"),"ATAPL-69839-001-0104")</f>
        <v>ATAPL-69839-001-0104</v>
      </c>
      <c r="C120" s="13" t="str">
        <f>IFERROR(__xludf.DUMMYFUNCTION("if(isblank(A120),"""",filter(Moorings!C:C,Moorings!B:B=left(A120,14),Moorings!D:D=D120))"),"SN0104")</f>
        <v>SN0104</v>
      </c>
      <c r="D120" s="16">
        <v>2.0</v>
      </c>
      <c r="E120" s="9" t="str">
        <f>IFERROR(__xludf.DUMMYFUNCTION("if(isblank(A120),"""",filter(Moorings!A:A,Moorings!B:B=A120,Moorings!D:D=D120))"),"ATAPL-58322-00011")</f>
        <v>ATAPL-58322-00011</v>
      </c>
      <c r="F120" s="12" t="str">
        <f>IFERROR(__xludf.DUMMYFUNCTION("if(isblank(A120),"""",filter(Moorings!C:C,Moorings!B:B=A120,Moorings!D:D=D120))"),"1297")</f>
        <v>1297</v>
      </c>
      <c r="G120" s="5" t="s">
        <v>185</v>
      </c>
      <c r="H120" s="15">
        <v>0.039</v>
      </c>
      <c r="I120" s="5" t="s">
        <v>182</v>
      </c>
    </row>
    <row r="121" ht="15.75" customHeight="1">
      <c r="A121" s="5" t="s">
        <v>39</v>
      </c>
      <c r="B121" s="9" t="str">
        <f>IFERROR(__xludf.DUMMYFUNCTION("if(isblank(A121),"""",filter(Moorings!A:A,Moorings!B:B=left(A121,14),Moorings!D:D=D121))"),"ATAPL-69839-001-0104")</f>
        <v>ATAPL-69839-001-0104</v>
      </c>
      <c r="C121" s="13" t="str">
        <f>IFERROR(__xludf.DUMMYFUNCTION("if(isblank(A121),"""",filter(Moorings!C:C,Moorings!B:B=left(A121,14),Moorings!D:D=D121))"),"SN0104")</f>
        <v>SN0104</v>
      </c>
      <c r="D121" s="16">
        <v>2.0</v>
      </c>
      <c r="E121" s="9" t="str">
        <f>IFERROR(__xludf.DUMMYFUNCTION("if(isblank(A121),"""",filter(Moorings!A:A,Moorings!B:B=A121,Moorings!D:D=D121))"),"ATAPL-58322-00011")</f>
        <v>ATAPL-58322-00011</v>
      </c>
      <c r="F121" s="12" t="str">
        <f>IFERROR(__xludf.DUMMYFUNCTION("if(isblank(A121),"""",filter(Moorings!C:C,Moorings!B:B=A121,Moorings!D:D=D121))"),"1297")</f>
        <v>1297</v>
      </c>
      <c r="G121" s="5" t="s">
        <v>186</v>
      </c>
      <c r="H121" s="15">
        <v>124.0</v>
      </c>
      <c r="I121" s="5" t="s">
        <v>182</v>
      </c>
    </row>
    <row r="122" ht="15.75" customHeight="1">
      <c r="A122" s="5" t="s">
        <v>39</v>
      </c>
      <c r="B122" s="9" t="str">
        <f>IFERROR(__xludf.DUMMYFUNCTION("if(isblank(A122),"""",filter(Moorings!A:A,Moorings!B:B=left(A122,14),Moorings!D:D=D122))"),"ATAPL-69839-001-0104")</f>
        <v>ATAPL-69839-001-0104</v>
      </c>
      <c r="C122" s="13" t="str">
        <f>IFERROR(__xludf.DUMMYFUNCTION("if(isblank(A122),"""",filter(Moorings!C:C,Moorings!B:B=left(A122,14),Moorings!D:D=D122))"),"SN0104")</f>
        <v>SN0104</v>
      </c>
      <c r="D122" s="16">
        <v>2.0</v>
      </c>
      <c r="E122" s="9" t="str">
        <f>IFERROR(__xludf.DUMMYFUNCTION("if(isblank(A122),"""",filter(Moorings!A:A,Moorings!B:B=A122,Moorings!D:D=D122))"),"ATAPL-58322-00011")</f>
        <v>ATAPL-58322-00011</v>
      </c>
      <c r="F122" s="12" t="str">
        <f>IFERROR(__xludf.DUMMYFUNCTION("if(isblank(A122),"""",filter(Moorings!C:C,Moorings!B:B=A122,Moorings!D:D=D122))"),"1297")</f>
        <v>1297</v>
      </c>
      <c r="G122" s="5" t="s">
        <v>187</v>
      </c>
      <c r="H122" s="15">
        <v>700.0</v>
      </c>
      <c r="I122" s="5" t="s">
        <v>182</v>
      </c>
    </row>
    <row r="123" ht="15.75" customHeight="1">
      <c r="A123" s="5" t="s">
        <v>39</v>
      </c>
      <c r="B123" s="9" t="str">
        <f>IFERROR(__xludf.DUMMYFUNCTION("if(isblank(A123),"""",filter(Moorings!A:A,Moorings!B:B=left(A123,14),Moorings!D:D=D123))"),"ATAPL-69839-001-0104")</f>
        <v>ATAPL-69839-001-0104</v>
      </c>
      <c r="C123" s="13" t="str">
        <f>IFERROR(__xludf.DUMMYFUNCTION("if(isblank(A123),"""",filter(Moorings!C:C,Moorings!B:B=left(A123,14),Moorings!D:D=D123))"),"SN0104")</f>
        <v>SN0104</v>
      </c>
      <c r="D123" s="16">
        <v>2.0</v>
      </c>
      <c r="E123" s="9" t="str">
        <f>IFERROR(__xludf.DUMMYFUNCTION("if(isblank(A123),"""",filter(Moorings!A:A,Moorings!B:B=A123,Moorings!D:D=D123))"),"ATAPL-58322-00011")</f>
        <v>ATAPL-58322-00011</v>
      </c>
      <c r="F123" s="12" t="str">
        <f>IFERROR(__xludf.DUMMYFUNCTION("if(isblank(A123),"""",filter(Moorings!C:C,Moorings!B:B=A123,Moorings!D:D=D123))"),"1297")</f>
        <v>1297</v>
      </c>
      <c r="G123" s="5" t="s">
        <v>188</v>
      </c>
      <c r="H123" s="15">
        <v>1.076</v>
      </c>
      <c r="I123" s="5" t="s">
        <v>182</v>
      </c>
    </row>
    <row r="124" ht="15.75" customHeight="1">
      <c r="A124" s="5" t="s">
        <v>39</v>
      </c>
      <c r="B124" s="9" t="str">
        <f>IFERROR(__xludf.DUMMYFUNCTION("if(isblank(A124),"""",filter(Moorings!A:A,Moorings!B:B=left(A124,14),Moorings!D:D=D124))"),"ATAPL-69839-001-0104")</f>
        <v>ATAPL-69839-001-0104</v>
      </c>
      <c r="C124" s="13" t="str">
        <f>IFERROR(__xludf.DUMMYFUNCTION("if(isblank(A124),"""",filter(Moorings!C:C,Moorings!B:B=left(A124,14),Moorings!D:D=D124))"),"SN0104")</f>
        <v>SN0104</v>
      </c>
      <c r="D124" s="16">
        <v>2.0</v>
      </c>
      <c r="E124" s="9" t="str">
        <f>IFERROR(__xludf.DUMMYFUNCTION("if(isblank(A124),"""",filter(Moorings!A:A,Moorings!B:B=A124,Moorings!D:D=D124))"),"ATAPL-58322-00011")</f>
        <v>ATAPL-58322-00011</v>
      </c>
      <c r="F124" s="12" t="str">
        <f>IFERROR(__xludf.DUMMYFUNCTION("if(isblank(A124),"""",filter(Moorings!C:C,Moorings!B:B=A124,Moorings!D:D=D124))"),"1297")</f>
        <v>1297</v>
      </c>
      <c r="G124" s="5" t="s">
        <v>189</v>
      </c>
      <c r="H124" s="15">
        <v>49.0</v>
      </c>
      <c r="I124" s="5" t="s">
        <v>190</v>
      </c>
    </row>
    <row r="125" ht="15.75" customHeight="1">
      <c r="A125" s="5" t="s">
        <v>39</v>
      </c>
      <c r="B125" s="9" t="str">
        <f>IFERROR(__xludf.DUMMYFUNCTION("if(isblank(A125),"""",filter(Moorings!A:A,Moorings!B:B=left(A125,14),Moorings!D:D=D125))"),"ATAPL-69839-001-0104")</f>
        <v>ATAPL-69839-001-0104</v>
      </c>
      <c r="C125" s="13" t="str">
        <f>IFERROR(__xludf.DUMMYFUNCTION("if(isblank(A125),"""",filter(Moorings!C:C,Moorings!B:B=left(A125,14),Moorings!D:D=D125))"),"SN0104")</f>
        <v>SN0104</v>
      </c>
      <c r="D125" s="16">
        <v>2.0</v>
      </c>
      <c r="E125" s="9" t="str">
        <f>IFERROR(__xludf.DUMMYFUNCTION("if(isblank(A125),"""",filter(Moorings!A:A,Moorings!B:B=A125,Moorings!D:D=D125))"),"ATAPL-58322-00011")</f>
        <v>ATAPL-58322-00011</v>
      </c>
      <c r="F125" s="12" t="str">
        <f>IFERROR(__xludf.DUMMYFUNCTION("if(isblank(A125),"""",filter(Moorings!C:C,Moorings!B:B=A125,Moorings!D:D=D125))"),"1297")</f>
        <v>1297</v>
      </c>
      <c r="G125" s="5" t="s">
        <v>191</v>
      </c>
      <c r="H125" s="56">
        <v>1.806E-6</v>
      </c>
      <c r="I125" s="5" t="s">
        <v>192</v>
      </c>
    </row>
    <row r="126" ht="15.75" customHeight="1">
      <c r="A126" s="5" t="s">
        <v>39</v>
      </c>
      <c r="B126" s="9" t="str">
        <f>IFERROR(__xludf.DUMMYFUNCTION("if(isblank(A126),"""",filter(Moorings!A:A,Moorings!B:B=left(A126,14),Moorings!D:D=D126))"),"ATAPL-69839-001-0104")</f>
        <v>ATAPL-69839-001-0104</v>
      </c>
      <c r="C126" s="13" t="str">
        <f>IFERROR(__xludf.DUMMYFUNCTION("if(isblank(A126),"""",filter(Moorings!C:C,Moorings!B:B=left(A126,14),Moorings!D:D=D126))"),"SN0104")</f>
        <v>SN0104</v>
      </c>
      <c r="D126" s="16">
        <v>2.0</v>
      </c>
      <c r="E126" s="9" t="str">
        <f>IFERROR(__xludf.DUMMYFUNCTION("if(isblank(A126),"""",filter(Moorings!A:A,Moorings!B:B=A126,Moorings!D:D=D126))"),"ATAPL-58322-00011")</f>
        <v>ATAPL-58322-00011</v>
      </c>
      <c r="F126" s="12" t="str">
        <f>IFERROR(__xludf.DUMMYFUNCTION("if(isblank(A126),"""",filter(Moorings!C:C,Moorings!B:B=A126,Moorings!D:D=D126))"),"1297")</f>
        <v>1297</v>
      </c>
      <c r="G126" s="5" t="s">
        <v>193</v>
      </c>
      <c r="H126" s="15">
        <v>51.0</v>
      </c>
      <c r="I126" s="5" t="s">
        <v>190</v>
      </c>
    </row>
    <row r="127" ht="15.75" customHeight="1">
      <c r="A127" s="5" t="s">
        <v>39</v>
      </c>
      <c r="B127" s="9" t="str">
        <f>IFERROR(__xludf.DUMMYFUNCTION("if(isblank(A127),"""",filter(Moorings!A:A,Moorings!B:B=left(A127,14),Moorings!D:D=D127))"),"ATAPL-69839-001-0104")</f>
        <v>ATAPL-69839-001-0104</v>
      </c>
      <c r="C127" s="13" t="str">
        <f>IFERROR(__xludf.DUMMYFUNCTION("if(isblank(A127),"""",filter(Moorings!C:C,Moorings!B:B=left(A127,14),Moorings!D:D=D127))"),"SN0104")</f>
        <v>SN0104</v>
      </c>
      <c r="D127" s="16">
        <v>2.0</v>
      </c>
      <c r="E127" s="9" t="str">
        <f>IFERROR(__xludf.DUMMYFUNCTION("if(isblank(A127),"""",filter(Moorings!A:A,Moorings!B:B=A127,Moorings!D:D=D127))"),"ATAPL-58322-00011")</f>
        <v>ATAPL-58322-00011</v>
      </c>
      <c r="F127" s="12" t="str">
        <f>IFERROR(__xludf.DUMMYFUNCTION("if(isblank(A127),"""",filter(Moorings!C:C,Moorings!B:B=A127,Moorings!D:D=D127))"),"1297")</f>
        <v>1297</v>
      </c>
      <c r="G127" s="5" t="s">
        <v>194</v>
      </c>
      <c r="H127" s="15">
        <v>0.0121</v>
      </c>
      <c r="I127" s="5" t="s">
        <v>195</v>
      </c>
    </row>
    <row r="128" ht="15.75" customHeight="1">
      <c r="A128" s="5" t="s">
        <v>39</v>
      </c>
      <c r="B128" s="9" t="str">
        <f>IFERROR(__xludf.DUMMYFUNCTION("if(isblank(A128),"""",filter(Moorings!A:A,Moorings!B:B=left(A128,14),Moorings!D:D=D128))"),"ATAPL-69839-001-0104")</f>
        <v>ATAPL-69839-001-0104</v>
      </c>
      <c r="C128" s="13" t="str">
        <f>IFERROR(__xludf.DUMMYFUNCTION("if(isblank(A128),"""",filter(Moorings!C:C,Moorings!B:B=left(A128,14),Moorings!D:D=D128))"),"SN0104")</f>
        <v>SN0104</v>
      </c>
      <c r="D128" s="16">
        <v>2.0</v>
      </c>
      <c r="E128" s="9" t="str">
        <f>IFERROR(__xludf.DUMMYFUNCTION("if(isblank(A128),"""",filter(Moorings!A:A,Moorings!B:B=A128,Moorings!D:D=D128))"),"ATAPL-58322-00011")</f>
        <v>ATAPL-58322-00011</v>
      </c>
      <c r="F128" s="12" t="str">
        <f>IFERROR(__xludf.DUMMYFUNCTION("if(isblank(A128),"""",filter(Moorings!C:C,Moorings!B:B=A128,Moorings!D:D=D128))"),"1297")</f>
        <v>1297</v>
      </c>
      <c r="G128" s="5" t="s">
        <v>196</v>
      </c>
      <c r="H128" s="15">
        <v>45.0</v>
      </c>
      <c r="I128" s="5" t="s">
        <v>190</v>
      </c>
    </row>
    <row r="129" ht="15.75" customHeight="1">
      <c r="A129" s="5" t="s">
        <v>39</v>
      </c>
      <c r="B129" s="9" t="str">
        <f>IFERROR(__xludf.DUMMYFUNCTION("if(isblank(A129),"""",filter(Moorings!A:A,Moorings!B:B=left(A129,14),Moorings!D:D=D129))"),"ATAPL-69839-001-0104")</f>
        <v>ATAPL-69839-001-0104</v>
      </c>
      <c r="C129" s="13" t="str">
        <f>IFERROR(__xludf.DUMMYFUNCTION("if(isblank(A129),"""",filter(Moorings!C:C,Moorings!B:B=left(A129,14),Moorings!D:D=D129))"),"SN0104")</f>
        <v>SN0104</v>
      </c>
      <c r="D129" s="16">
        <v>2.0</v>
      </c>
      <c r="E129" s="9" t="str">
        <f>IFERROR(__xludf.DUMMYFUNCTION("if(isblank(A129),"""",filter(Moorings!A:A,Moorings!B:B=A129,Moorings!D:D=D129))"),"ATAPL-58322-00011")</f>
        <v>ATAPL-58322-00011</v>
      </c>
      <c r="F129" s="12" t="str">
        <f>IFERROR(__xludf.DUMMYFUNCTION("if(isblank(A129),"""",filter(Moorings!C:C,Moorings!B:B=A129,Moorings!D:D=D129))"),"1297")</f>
        <v>1297</v>
      </c>
      <c r="G129" s="5" t="s">
        <v>197</v>
      </c>
      <c r="H129" s="15">
        <v>0.0909</v>
      </c>
      <c r="I129" s="5" t="s">
        <v>198</v>
      </c>
    </row>
    <row r="130" ht="15.75" customHeight="1">
      <c r="A130" s="5"/>
      <c r="B130" s="9" t="str">
        <f>IFERROR(__xludf.DUMMYFUNCTION("if(isblank(A130),"""",filter(Moorings!A:A,Moorings!B:B=left(A130,14),Moorings!D:D=D130))"),"")</f>
        <v/>
      </c>
      <c r="C130" s="13" t="str">
        <f>IFERROR(__xludf.DUMMYFUNCTION("if(isblank(A130),"""",filter(Moorings!C:C,Moorings!B:B=left(A130,14),Moorings!D:D=D130))"),"")</f>
        <v/>
      </c>
      <c r="D130" s="16"/>
      <c r="E130" s="9" t="str">
        <f>IFERROR(__xludf.DUMMYFUNCTION("if(isblank(A130),"""",filter(Moorings!A:A,Moorings!B:B=A130,Moorings!D:D=D130))"),"")</f>
        <v/>
      </c>
      <c r="F130" s="12" t="str">
        <f>IFERROR(__xludf.DUMMYFUNCTION("if(isblank(A130),"""",filter(Moorings!C:C,Moorings!B:B=A130,Moorings!D:D=D130))"),"")</f>
        <v/>
      </c>
      <c r="G130" s="5"/>
      <c r="H130" s="15"/>
      <c r="I130" s="5"/>
    </row>
    <row r="131" ht="15.75" customHeight="1">
      <c r="A131" s="28" t="s">
        <v>39</v>
      </c>
      <c r="B131" s="9" t="str">
        <f>IFERROR(__xludf.DUMMYFUNCTION("if(isblank(A131),"""",filter(Moorings!A:A,Moorings!B:B=left(A131,14),Moorings!D:D=D131))"),"ATAPL-69839-001-0101")</f>
        <v>ATAPL-69839-001-0101</v>
      </c>
      <c r="C131" s="13" t="str">
        <f>IFERROR(__xludf.DUMMYFUNCTION("if(isblank(A131),"""",filter(Moorings!C:C,Moorings!B:B=left(A131,14),Moorings!D:D=D131))"),"SN0101")</f>
        <v>SN0101</v>
      </c>
      <c r="D131" s="46">
        <v>3.0</v>
      </c>
      <c r="E131" s="9" t="str">
        <f>IFERROR(__xludf.DUMMYFUNCTION("if(isblank(A131),"""",filter(Moorings!A:A,Moorings!B:B=A131,Moorings!D:D=D131))"),"ATAPL-58322-00005")</f>
        <v>ATAPL-58322-00005</v>
      </c>
      <c r="F131" s="12" t="str">
        <f>IFERROR(__xludf.DUMMYFUNCTION("if(isblank(A131),"""",filter(Moorings!C:C,Moorings!B:B=A131,Moorings!D:D=D131))"),"1132")</f>
        <v>1132</v>
      </c>
      <c r="G131" s="5" t="s">
        <v>185</v>
      </c>
      <c r="H131" s="15">
        <v>0.039</v>
      </c>
      <c r="I131" s="24" t="s">
        <v>184</v>
      </c>
    </row>
    <row r="132" ht="15.75" customHeight="1">
      <c r="A132" s="28" t="s">
        <v>39</v>
      </c>
      <c r="B132" s="9" t="str">
        <f>IFERROR(__xludf.DUMMYFUNCTION("if(isblank(A132),"""",filter(Moorings!A:A,Moorings!B:B=left(A132,14),Moorings!D:D=D132))"),"ATAPL-69839-001-0101")</f>
        <v>ATAPL-69839-001-0101</v>
      </c>
      <c r="C132" s="13" t="str">
        <f>IFERROR(__xludf.DUMMYFUNCTION("if(isblank(A132),"""",filter(Moorings!C:C,Moorings!B:B=left(A132,14),Moorings!D:D=D132))"),"SN0101")</f>
        <v>SN0101</v>
      </c>
      <c r="D132" s="46">
        <v>3.0</v>
      </c>
      <c r="E132" s="9" t="str">
        <f>IFERROR(__xludf.DUMMYFUNCTION("if(isblank(A132),"""",filter(Moorings!A:A,Moorings!B:B=A132,Moorings!D:D=D132))"),"ATAPL-58322-00005")</f>
        <v>ATAPL-58322-00005</v>
      </c>
      <c r="F132" s="12" t="str">
        <f>IFERROR(__xludf.DUMMYFUNCTION("if(isblank(A132),"""",filter(Moorings!C:C,Moorings!B:B=A132,Moorings!D:D=D132))"),"1132")</f>
        <v>1132</v>
      </c>
      <c r="G132" s="5" t="s">
        <v>186</v>
      </c>
      <c r="H132" s="15">
        <v>124.0</v>
      </c>
      <c r="I132" s="24"/>
    </row>
    <row r="133" ht="15.75" customHeight="1">
      <c r="A133" s="28" t="s">
        <v>39</v>
      </c>
      <c r="B133" s="9" t="str">
        <f>IFERROR(__xludf.DUMMYFUNCTION("if(isblank(A133),"""",filter(Moorings!A:A,Moorings!B:B=left(A133,14),Moorings!D:D=D133))"),"ATAPL-69839-001-0101")</f>
        <v>ATAPL-69839-001-0101</v>
      </c>
      <c r="C133" s="13" t="str">
        <f>IFERROR(__xludf.DUMMYFUNCTION("if(isblank(A133),"""",filter(Moorings!C:C,Moorings!B:B=left(A133,14),Moorings!D:D=D133))"),"SN0101")</f>
        <v>SN0101</v>
      </c>
      <c r="D133" s="46">
        <v>3.0</v>
      </c>
      <c r="E133" s="9" t="str">
        <f>IFERROR(__xludf.DUMMYFUNCTION("if(isblank(A133),"""",filter(Moorings!A:A,Moorings!B:B=A133,Moorings!D:D=D133))"),"ATAPL-58322-00005")</f>
        <v>ATAPL-58322-00005</v>
      </c>
      <c r="F133" s="12" t="str">
        <f>IFERROR(__xludf.DUMMYFUNCTION("if(isblank(A133),"""",filter(Moorings!C:C,Moorings!B:B=A133,Moorings!D:D=D133))"),"1132")</f>
        <v>1132</v>
      </c>
      <c r="G133" s="5" t="s">
        <v>187</v>
      </c>
      <c r="H133" s="15">
        <v>700.0</v>
      </c>
      <c r="I133" s="24"/>
    </row>
    <row r="134" ht="15.75" customHeight="1">
      <c r="A134" s="28" t="s">
        <v>39</v>
      </c>
      <c r="B134" s="9" t="str">
        <f>IFERROR(__xludf.DUMMYFUNCTION("if(isblank(A134),"""",filter(Moorings!A:A,Moorings!B:B=left(A134,14),Moorings!D:D=D134))"),"ATAPL-69839-001-0101")</f>
        <v>ATAPL-69839-001-0101</v>
      </c>
      <c r="C134" s="13" t="str">
        <f>IFERROR(__xludf.DUMMYFUNCTION("if(isblank(A134),"""",filter(Moorings!C:C,Moorings!B:B=left(A134,14),Moorings!D:D=D134))"),"SN0101")</f>
        <v>SN0101</v>
      </c>
      <c r="D134" s="46">
        <v>3.0</v>
      </c>
      <c r="E134" s="9" t="str">
        <f>IFERROR(__xludf.DUMMYFUNCTION("if(isblank(A134),"""",filter(Moorings!A:A,Moorings!B:B=A134,Moorings!D:D=D134))"),"ATAPL-58322-00005")</f>
        <v>ATAPL-58322-00005</v>
      </c>
      <c r="F134" s="12" t="str">
        <f>IFERROR(__xludf.DUMMYFUNCTION("if(isblank(A134),"""",filter(Moorings!C:C,Moorings!B:B=A134,Moorings!D:D=D134))"),"1132")</f>
        <v>1132</v>
      </c>
      <c r="G134" s="5" t="s">
        <v>188</v>
      </c>
      <c r="H134" s="15">
        <v>1.076</v>
      </c>
      <c r="I134" s="24"/>
    </row>
    <row r="135" ht="15.75" customHeight="1">
      <c r="A135" s="28" t="s">
        <v>39</v>
      </c>
      <c r="B135" s="9" t="str">
        <f>IFERROR(__xludf.DUMMYFUNCTION("if(isblank(A135),"""",filter(Moorings!A:A,Moorings!B:B=left(A135,14),Moorings!D:D=D135))"),"ATAPL-69839-001-0101")</f>
        <v>ATAPL-69839-001-0101</v>
      </c>
      <c r="C135" s="13" t="str">
        <f>IFERROR(__xludf.DUMMYFUNCTION("if(isblank(A135),"""",filter(Moorings!C:C,Moorings!B:B=left(A135,14),Moorings!D:D=D135))"),"SN0101")</f>
        <v>SN0101</v>
      </c>
      <c r="D135" s="46">
        <v>3.0</v>
      </c>
      <c r="E135" s="9" t="str">
        <f>IFERROR(__xludf.DUMMYFUNCTION("if(isblank(A135),"""",filter(Moorings!A:A,Moorings!B:B=A135,Moorings!D:D=D135))"),"ATAPL-58322-00005")</f>
        <v>ATAPL-58322-00005</v>
      </c>
      <c r="F135" s="12" t="str">
        <f>IFERROR(__xludf.DUMMYFUNCTION("if(isblank(A135),"""",filter(Moorings!C:C,Moorings!B:B=A135,Moorings!D:D=D135))"),"1132")</f>
        <v>1132</v>
      </c>
      <c r="G135" s="24" t="s">
        <v>189</v>
      </c>
      <c r="H135" s="55">
        <v>45.0</v>
      </c>
      <c r="I135" s="24" t="s">
        <v>199</v>
      </c>
    </row>
    <row r="136" ht="15.75" customHeight="1">
      <c r="A136" s="28" t="s">
        <v>39</v>
      </c>
      <c r="B136" s="9" t="str">
        <f>IFERROR(__xludf.DUMMYFUNCTION("if(isblank(A136),"""",filter(Moorings!A:A,Moorings!B:B=left(A136,14),Moorings!D:D=D136))"),"ATAPL-69839-001-0101")</f>
        <v>ATAPL-69839-001-0101</v>
      </c>
      <c r="C136" s="13" t="str">
        <f>IFERROR(__xludf.DUMMYFUNCTION("if(isblank(A136),"""",filter(Moorings!C:C,Moorings!B:B=left(A136,14),Moorings!D:D=D136))"),"SN0101")</f>
        <v>SN0101</v>
      </c>
      <c r="D136" s="46">
        <v>3.0</v>
      </c>
      <c r="E136" s="9" t="str">
        <f>IFERROR(__xludf.DUMMYFUNCTION("if(isblank(A136),"""",filter(Moorings!A:A,Moorings!B:B=A136,Moorings!D:D=D136))"),"ATAPL-58322-00005")</f>
        <v>ATAPL-58322-00005</v>
      </c>
      <c r="F136" s="12" t="str">
        <f>IFERROR(__xludf.DUMMYFUNCTION("if(isblank(A136),"""",filter(Moorings!C:C,Moorings!B:B=A136,Moorings!D:D=D136))"),"1132")</f>
        <v>1132</v>
      </c>
      <c r="G136" s="24" t="s">
        <v>191</v>
      </c>
      <c r="H136" s="57">
        <v>1.945E-6</v>
      </c>
      <c r="I136" s="24"/>
    </row>
    <row r="137" ht="15.75" customHeight="1">
      <c r="A137" s="28" t="s">
        <v>39</v>
      </c>
      <c r="B137" s="9" t="str">
        <f>IFERROR(__xludf.DUMMYFUNCTION("if(isblank(A137),"""",filter(Moorings!A:A,Moorings!B:B=left(A137,14),Moorings!D:D=D137))"),"ATAPL-69839-001-0101")</f>
        <v>ATAPL-69839-001-0101</v>
      </c>
      <c r="C137" s="13" t="str">
        <f>IFERROR(__xludf.DUMMYFUNCTION("if(isblank(A137),"""",filter(Moorings!C:C,Moorings!B:B=left(A137,14),Moorings!D:D=D137))"),"SN0101")</f>
        <v>SN0101</v>
      </c>
      <c r="D137" s="46">
        <v>3.0</v>
      </c>
      <c r="E137" s="9" t="str">
        <f>IFERROR(__xludf.DUMMYFUNCTION("if(isblank(A137),"""",filter(Moorings!A:A,Moorings!B:B=A137,Moorings!D:D=D137))"),"ATAPL-58322-00005")</f>
        <v>ATAPL-58322-00005</v>
      </c>
      <c r="F137" s="12" t="str">
        <f>IFERROR(__xludf.DUMMYFUNCTION("if(isblank(A137),"""",filter(Moorings!C:C,Moorings!B:B=A137,Moorings!D:D=D137))"),"1132")</f>
        <v>1132</v>
      </c>
      <c r="G137" s="24" t="s">
        <v>193</v>
      </c>
      <c r="H137" s="55">
        <v>58.0</v>
      </c>
      <c r="I137" s="24"/>
    </row>
    <row r="138" ht="15.75" customHeight="1">
      <c r="A138" s="28" t="s">
        <v>39</v>
      </c>
      <c r="B138" s="9" t="str">
        <f>IFERROR(__xludf.DUMMYFUNCTION("if(isblank(A138),"""",filter(Moorings!A:A,Moorings!B:B=left(A138,14),Moorings!D:D=D138))"),"ATAPL-69839-001-0101")</f>
        <v>ATAPL-69839-001-0101</v>
      </c>
      <c r="C138" s="13" t="str">
        <f>IFERROR(__xludf.DUMMYFUNCTION("if(isblank(A138),"""",filter(Moorings!C:C,Moorings!B:B=left(A138,14),Moorings!D:D=D138))"),"SN0101")</f>
        <v>SN0101</v>
      </c>
      <c r="D138" s="46">
        <v>3.0</v>
      </c>
      <c r="E138" s="9" t="str">
        <f>IFERROR(__xludf.DUMMYFUNCTION("if(isblank(A138),"""",filter(Moorings!A:A,Moorings!B:B=A138,Moorings!D:D=D138))"),"ATAPL-58322-00005")</f>
        <v>ATAPL-58322-00005</v>
      </c>
      <c r="F138" s="12" t="str">
        <f>IFERROR(__xludf.DUMMYFUNCTION("if(isblank(A138),"""",filter(Moorings!C:C,Moorings!B:B=A138,Moorings!D:D=D138))"),"1132")</f>
        <v>1132</v>
      </c>
      <c r="G138" s="24" t="s">
        <v>194</v>
      </c>
      <c r="H138" s="55">
        <v>0.0122</v>
      </c>
      <c r="I138" s="24"/>
    </row>
    <row r="139" ht="15.75" customHeight="1">
      <c r="A139" s="28" t="s">
        <v>39</v>
      </c>
      <c r="B139" s="9" t="str">
        <f>IFERROR(__xludf.DUMMYFUNCTION("if(isblank(A139),"""",filter(Moorings!A:A,Moorings!B:B=left(A139,14),Moorings!D:D=D139))"),"ATAPL-69839-001-0101")</f>
        <v>ATAPL-69839-001-0101</v>
      </c>
      <c r="C139" s="13" t="str">
        <f>IFERROR(__xludf.DUMMYFUNCTION("if(isblank(A139),"""",filter(Moorings!C:C,Moorings!B:B=left(A139,14),Moorings!D:D=D139))"),"SN0101")</f>
        <v>SN0101</v>
      </c>
      <c r="D139" s="46">
        <v>3.0</v>
      </c>
      <c r="E139" s="9" t="str">
        <f>IFERROR(__xludf.DUMMYFUNCTION("if(isblank(A139),"""",filter(Moorings!A:A,Moorings!B:B=A139,Moorings!D:D=D139))"),"ATAPL-58322-00005")</f>
        <v>ATAPL-58322-00005</v>
      </c>
      <c r="F139" s="12" t="str">
        <f>IFERROR(__xludf.DUMMYFUNCTION("if(isblank(A139),"""",filter(Moorings!C:C,Moorings!B:B=A139,Moorings!D:D=D139))"),"1132")</f>
        <v>1132</v>
      </c>
      <c r="G139" s="24" t="s">
        <v>196</v>
      </c>
      <c r="H139" s="55">
        <v>50.0</v>
      </c>
      <c r="I139" s="24"/>
    </row>
    <row r="140" ht="15.75" customHeight="1">
      <c r="A140" s="28" t="s">
        <v>39</v>
      </c>
      <c r="B140" s="9" t="str">
        <f>IFERROR(__xludf.DUMMYFUNCTION("if(isblank(A140),"""",filter(Moorings!A:A,Moorings!B:B=left(A140,14),Moorings!D:D=D140))"),"ATAPL-69839-001-0101")</f>
        <v>ATAPL-69839-001-0101</v>
      </c>
      <c r="C140" s="13" t="str">
        <f>IFERROR(__xludf.DUMMYFUNCTION("if(isblank(A140),"""",filter(Moorings!C:C,Moorings!B:B=left(A140,14),Moorings!D:D=D140))"),"SN0101")</f>
        <v>SN0101</v>
      </c>
      <c r="D140" s="46">
        <v>3.0</v>
      </c>
      <c r="E140" s="9" t="str">
        <f>IFERROR(__xludf.DUMMYFUNCTION("if(isblank(A140),"""",filter(Moorings!A:A,Moorings!B:B=A140,Moorings!D:D=D140))"),"ATAPL-58322-00005")</f>
        <v>ATAPL-58322-00005</v>
      </c>
      <c r="F140" s="12" t="str">
        <f>IFERROR(__xludf.DUMMYFUNCTION("if(isblank(A140),"""",filter(Moorings!C:C,Moorings!B:B=A140,Moorings!D:D=D140))"),"1132")</f>
        <v>1132</v>
      </c>
      <c r="G140" s="24" t="s">
        <v>197</v>
      </c>
      <c r="H140" s="55">
        <v>0.0788</v>
      </c>
      <c r="I140" s="24"/>
    </row>
    <row r="141" ht="15.75" customHeight="1">
      <c r="A141" s="5"/>
      <c r="B141" s="9"/>
      <c r="C141" s="13"/>
      <c r="D141" s="16"/>
      <c r="E141" s="9"/>
      <c r="F141" s="12"/>
      <c r="G141" s="5"/>
      <c r="H141" s="15"/>
      <c r="I141" s="5"/>
    </row>
    <row r="142" ht="15.75" customHeight="1">
      <c r="A142" s="15" t="s">
        <v>56</v>
      </c>
      <c r="B142" s="9" t="str">
        <f>IFERROR(__xludf.DUMMYFUNCTION("if(isblank(A142),"""",filter(Moorings!A:A,Moorings!B:B=left(A142,14),Moorings!D:D=D142))"),"ATAPL-69839-001-0101")</f>
        <v>ATAPL-69839-001-0101</v>
      </c>
      <c r="C142" s="13" t="str">
        <f>IFERROR(__xludf.DUMMYFUNCTION("if(isblank(A142),"""",filter(Moorings!C:C,Moorings!B:B=left(A142,14),Moorings!D:D=D142))"),"SN0101")</f>
        <v>SN0101</v>
      </c>
      <c r="D142" s="16">
        <v>1.0</v>
      </c>
      <c r="E142" s="9" t="str">
        <f>IFERROR(__xludf.DUMMYFUNCTION("if(isblank(A142),"""",filter(Moorings!A:A,Moorings!B:B=A142,Moorings!D:D=D142))"),"ATAPL-58315-00003")</f>
        <v>ATAPL-58315-00003</v>
      </c>
      <c r="F142" s="12" t="str">
        <f>IFERROR(__xludf.DUMMYFUNCTION("if(isblank(A142),"""",filter(Moorings!C:C,Moorings!B:B=A142,Moorings!D:D=D142))"),"18980")</f>
        <v>18980</v>
      </c>
      <c r="G142" s="5" t="s">
        <v>28</v>
      </c>
      <c r="H142" s="15">
        <v>44.5289666666667</v>
      </c>
      <c r="I142" s="5"/>
    </row>
    <row r="143" ht="15.75" customHeight="1">
      <c r="A143" s="15" t="s">
        <v>56</v>
      </c>
      <c r="B143" s="9" t="str">
        <f>IFERROR(__xludf.DUMMYFUNCTION("if(isblank(A143),"""",filter(Moorings!A:A,Moorings!B:B=left(A143,14),Moorings!D:D=D143))"),"ATAPL-69839-001-0101")</f>
        <v>ATAPL-69839-001-0101</v>
      </c>
      <c r="C143" s="13" t="str">
        <f>IFERROR(__xludf.DUMMYFUNCTION("if(isblank(A143),"""",filter(Moorings!C:C,Moorings!B:B=left(A143,14),Moorings!D:D=D143))"),"SN0101")</f>
        <v>SN0101</v>
      </c>
      <c r="D143" s="16">
        <v>1.0</v>
      </c>
      <c r="E143" s="9" t="str">
        <f>IFERROR(__xludf.DUMMYFUNCTION("if(isblank(A143),"""",filter(Moorings!A:A,Moorings!B:B=A143,Moorings!D:D=D143))"),"ATAPL-58315-00003")</f>
        <v>ATAPL-58315-00003</v>
      </c>
      <c r="F143" s="12" t="str">
        <f>IFERROR(__xludf.DUMMYFUNCTION("if(isblank(A143),"""",filter(Moorings!C:C,Moorings!B:B=A143,Moorings!D:D=D143))"),"18980")</f>
        <v>18980</v>
      </c>
      <c r="G143" s="5" t="s">
        <v>29</v>
      </c>
      <c r="H143" s="15">
        <v>-125.389783333333</v>
      </c>
      <c r="I143" s="5"/>
    </row>
    <row r="144" ht="15.75" customHeight="1">
      <c r="A144" s="15" t="s">
        <v>56</v>
      </c>
      <c r="B144" s="9" t="str">
        <f>IFERROR(__xludf.DUMMYFUNCTION("if(isblank(A144),"""",filter(Moorings!A:A,Moorings!B:B=left(A144,14),Moorings!D:D=D144))"),"ATAPL-69839-001-0101")</f>
        <v>ATAPL-69839-001-0101</v>
      </c>
      <c r="C144" s="13" t="str">
        <f>IFERROR(__xludf.DUMMYFUNCTION("if(isblank(A144),"""",filter(Moorings!C:C,Moorings!B:B=left(A144,14),Moorings!D:D=D144))"),"SN0101")</f>
        <v>SN0101</v>
      </c>
      <c r="D144" s="16">
        <v>1.0</v>
      </c>
      <c r="E144" s="9" t="str">
        <f>IFERROR(__xludf.DUMMYFUNCTION("if(isblank(A144),"""",filter(Moorings!A:A,Moorings!B:B=A144,Moorings!D:D=D144))"),"ATAPL-58315-00003")</f>
        <v>ATAPL-58315-00003</v>
      </c>
      <c r="F144" s="12" t="str">
        <f>IFERROR(__xludf.DUMMYFUNCTION("if(isblank(A144),"""",filter(Moorings!C:C,Moorings!B:B=A144,Moorings!D:D=D144))"),"18980")</f>
        <v>18980</v>
      </c>
      <c r="G144" s="5" t="s">
        <v>200</v>
      </c>
      <c r="H144" s="15">
        <v>0.45</v>
      </c>
      <c r="I144" s="5"/>
    </row>
    <row r="145" ht="15.75" customHeight="1">
      <c r="A145" s="15" t="s">
        <v>56</v>
      </c>
      <c r="B145" s="9" t="str">
        <f>IFERROR(__xludf.DUMMYFUNCTION("if(isblank(A145),"""",filter(Moorings!A:A,Moorings!B:B=left(A145,14),Moorings!D:D=D145))"),"ATAPL-69839-001-0101")</f>
        <v>ATAPL-69839-001-0101</v>
      </c>
      <c r="C145" s="13" t="str">
        <f>IFERROR(__xludf.DUMMYFUNCTION("if(isblank(A145),"""",filter(Moorings!C:C,Moorings!B:B=left(A145,14),Moorings!D:D=D145))"),"SN0101")</f>
        <v>SN0101</v>
      </c>
      <c r="D145" s="16">
        <v>1.0</v>
      </c>
      <c r="E145" s="9" t="str">
        <f>IFERROR(__xludf.DUMMYFUNCTION("if(isblank(A145),"""",filter(Moorings!A:A,Moorings!B:B=A145,Moorings!D:D=D145))"),"ATAPL-58315-00003")</f>
        <v>ATAPL-58315-00003</v>
      </c>
      <c r="F145" s="12" t="str">
        <f>IFERROR(__xludf.DUMMYFUNCTION("if(isblank(A145),"""",filter(Moorings!C:C,Moorings!B:B=A145,Moorings!D:D=D145))"),"18980")</f>
        <v>18980</v>
      </c>
      <c r="G145" s="5" t="s">
        <v>201</v>
      </c>
      <c r="H145" s="15">
        <v>0.45</v>
      </c>
      <c r="I145" s="5"/>
    </row>
    <row r="146" ht="15.75" customHeight="1">
      <c r="A146" s="15" t="s">
        <v>56</v>
      </c>
      <c r="B146" s="9" t="str">
        <f>IFERROR(__xludf.DUMMYFUNCTION("if(isblank(A146),"""",filter(Moorings!A:A,Moorings!B:B=left(A146,14),Moorings!D:D=D146))"),"ATAPL-69839-001-0101")</f>
        <v>ATAPL-69839-001-0101</v>
      </c>
      <c r="C146" s="13" t="str">
        <f>IFERROR(__xludf.DUMMYFUNCTION("if(isblank(A146),"""",filter(Moorings!C:C,Moorings!B:B=left(A146,14),Moorings!D:D=D146))"),"SN0101")</f>
        <v>SN0101</v>
      </c>
      <c r="D146" s="16">
        <v>1.0</v>
      </c>
      <c r="E146" s="9" t="str">
        <f>IFERROR(__xludf.DUMMYFUNCTION("if(isblank(A146),"""",filter(Moorings!A:A,Moorings!B:B=A146,Moorings!D:D=D146))"),"ATAPL-58315-00003")</f>
        <v>ATAPL-58315-00003</v>
      </c>
      <c r="F146" s="12" t="str">
        <f>IFERROR(__xludf.DUMMYFUNCTION("if(isblank(A146),"""",filter(Moorings!C:C,Moorings!B:B=A146,Moorings!D:D=D146))"),"18980")</f>
        <v>18980</v>
      </c>
      <c r="G146" s="5" t="s">
        <v>202</v>
      </c>
      <c r="H146" s="15">
        <v>0.45</v>
      </c>
      <c r="I146" s="5"/>
    </row>
    <row r="147" ht="15.75" customHeight="1">
      <c r="A147" s="15" t="s">
        <v>56</v>
      </c>
      <c r="B147" s="9" t="str">
        <f>IFERROR(__xludf.DUMMYFUNCTION("if(isblank(A147),"""",filter(Moorings!A:A,Moorings!B:B=left(A147,14),Moorings!D:D=D147))"),"ATAPL-69839-001-0101")</f>
        <v>ATAPL-69839-001-0101</v>
      </c>
      <c r="C147" s="13" t="str">
        <f>IFERROR(__xludf.DUMMYFUNCTION("if(isblank(A147),"""",filter(Moorings!C:C,Moorings!B:B=left(A147,14),Moorings!D:D=D147))"),"SN0101")</f>
        <v>SN0101</v>
      </c>
      <c r="D147" s="16">
        <v>1.0</v>
      </c>
      <c r="E147" s="9" t="str">
        <f>IFERROR(__xludf.DUMMYFUNCTION("if(isblank(A147),"""",filter(Moorings!A:A,Moorings!B:B=A147,Moorings!D:D=D147))"),"ATAPL-58315-00003")</f>
        <v>ATAPL-58315-00003</v>
      </c>
      <c r="F147" s="12" t="str">
        <f>IFERROR(__xludf.DUMMYFUNCTION("if(isblank(A147),"""",filter(Moorings!C:C,Moorings!B:B=A147,Moorings!D:D=D147))"),"18980")</f>
        <v>18980</v>
      </c>
      <c r="G147" s="5" t="s">
        <v>203</v>
      </c>
      <c r="H147" s="15">
        <v>0.45</v>
      </c>
      <c r="I147" s="5"/>
    </row>
    <row r="148" ht="15.75" customHeight="1">
      <c r="A148" s="5"/>
      <c r="B148" s="9" t="str">
        <f>IFERROR(__xludf.DUMMYFUNCTION("if(isblank(A148),"""",filter(Moorings!A:A,Moorings!B:B=left(A148,14),Moorings!D:D=D148))"),"")</f>
        <v/>
      </c>
      <c r="C148" s="13" t="str">
        <f>IFERROR(__xludf.DUMMYFUNCTION("if(isblank(A148),"""",filter(Moorings!C:C,Moorings!B:B=left(A148,14),Moorings!D:D=D148))"),"")</f>
        <v/>
      </c>
      <c r="D148" s="5"/>
      <c r="E148" s="9" t="str">
        <f>IFERROR(__xludf.DUMMYFUNCTION("if(isblank(A148),"""",filter(Moorings!A:A,Moorings!B:B=A148,Moorings!D:D=D148))"),"")</f>
        <v/>
      </c>
      <c r="F148" s="12" t="str">
        <f>IFERROR(__xludf.DUMMYFUNCTION("if(isblank(A148),"""",filter(Moorings!C:C,Moorings!B:B=A148,Moorings!D:D=D148))"),"")</f>
        <v/>
      </c>
      <c r="G148" s="5"/>
      <c r="H148" s="5"/>
      <c r="I148" s="5"/>
    </row>
    <row r="149" ht="15.75" customHeight="1">
      <c r="A149" s="15" t="s">
        <v>56</v>
      </c>
      <c r="B149" s="9" t="str">
        <f>IFERROR(__xludf.DUMMYFUNCTION("if(isblank(A149),"""",filter(Moorings!A:A,Moorings!B:B=left(A149,14),Moorings!D:D=D149))"),"ATAPL-69839-001-0104")</f>
        <v>ATAPL-69839-001-0104</v>
      </c>
      <c r="C149" s="13" t="str">
        <f>IFERROR(__xludf.DUMMYFUNCTION("if(isblank(A149),"""",filter(Moorings!C:C,Moorings!B:B=left(A149,14),Moorings!D:D=D149))"),"SN0104")</f>
        <v>SN0104</v>
      </c>
      <c r="D149" s="16">
        <v>2.0</v>
      </c>
      <c r="E149" s="9" t="str">
        <f>IFERROR(__xludf.DUMMYFUNCTION("if(isblank(A149),"""",filter(Moorings!A:A,Moorings!B:B=A149,Moorings!D:D=D149))"),"ATAPL-58315-00004")</f>
        <v>ATAPL-58315-00004</v>
      </c>
      <c r="F149" s="12" t="str">
        <f>IFERROR(__xludf.DUMMYFUNCTION("if(isblank(A149),"""",filter(Moorings!C:C,Moorings!B:B=A149,Moorings!D:D=D149))"),"23338")</f>
        <v>23338</v>
      </c>
      <c r="G149" s="5" t="s">
        <v>28</v>
      </c>
      <c r="H149" s="15">
        <v>44.52896666666667</v>
      </c>
      <c r="I149" s="5"/>
    </row>
    <row r="150" ht="15.75" customHeight="1">
      <c r="A150" s="15" t="s">
        <v>56</v>
      </c>
      <c r="B150" s="9" t="str">
        <f>IFERROR(__xludf.DUMMYFUNCTION("if(isblank(A150),"""",filter(Moorings!A:A,Moorings!B:B=left(A150,14),Moorings!D:D=D150))"),"ATAPL-69839-001-0104")</f>
        <v>ATAPL-69839-001-0104</v>
      </c>
      <c r="C150" s="13" t="str">
        <f>IFERROR(__xludf.DUMMYFUNCTION("if(isblank(A150),"""",filter(Moorings!C:C,Moorings!B:B=left(A150,14),Moorings!D:D=D150))"),"SN0104")</f>
        <v>SN0104</v>
      </c>
      <c r="D150" s="16">
        <v>2.0</v>
      </c>
      <c r="E150" s="9" t="str">
        <f>IFERROR(__xludf.DUMMYFUNCTION("if(isblank(A150),"""",filter(Moorings!A:A,Moorings!B:B=A150,Moorings!D:D=D150))"),"ATAPL-58315-00004")</f>
        <v>ATAPL-58315-00004</v>
      </c>
      <c r="F150" s="12" t="str">
        <f>IFERROR(__xludf.DUMMYFUNCTION("if(isblank(A150),"""",filter(Moorings!C:C,Moorings!B:B=A150,Moorings!D:D=D150))"),"23338")</f>
        <v>23338</v>
      </c>
      <c r="G150" s="5" t="s">
        <v>29</v>
      </c>
      <c r="H150" s="15">
        <v>-125.38978333333333</v>
      </c>
      <c r="I150" s="5"/>
    </row>
    <row r="151" ht="15.75" customHeight="1">
      <c r="A151" s="15" t="s">
        <v>56</v>
      </c>
      <c r="B151" s="9" t="str">
        <f>IFERROR(__xludf.DUMMYFUNCTION("if(isblank(A151),"""",filter(Moorings!A:A,Moorings!B:B=left(A151,14),Moorings!D:D=D151))"),"ATAPL-69839-001-0104")</f>
        <v>ATAPL-69839-001-0104</v>
      </c>
      <c r="C151" s="13" t="str">
        <f>IFERROR(__xludf.DUMMYFUNCTION("if(isblank(A151),"""",filter(Moorings!C:C,Moorings!B:B=left(A151,14),Moorings!D:D=D151))"),"SN0104")</f>
        <v>SN0104</v>
      </c>
      <c r="D151" s="16">
        <v>2.0</v>
      </c>
      <c r="E151" s="9" t="str">
        <f>IFERROR(__xludf.DUMMYFUNCTION("if(isblank(A151),"""",filter(Moorings!A:A,Moorings!B:B=A151,Moorings!D:D=D151))"),"ATAPL-58315-00004")</f>
        <v>ATAPL-58315-00004</v>
      </c>
      <c r="F151" s="12" t="str">
        <f>IFERROR(__xludf.DUMMYFUNCTION("if(isblank(A151),"""",filter(Moorings!C:C,Moorings!B:B=A151,Moorings!D:D=D151))"),"23338")</f>
        <v>23338</v>
      </c>
      <c r="G151" s="5" t="s">
        <v>200</v>
      </c>
      <c r="H151" s="15">
        <v>0.45</v>
      </c>
      <c r="I151" s="5" t="s">
        <v>182</v>
      </c>
    </row>
    <row r="152" ht="15.75" customHeight="1">
      <c r="A152" s="15" t="s">
        <v>56</v>
      </c>
      <c r="B152" s="9" t="str">
        <f>IFERROR(__xludf.DUMMYFUNCTION("if(isblank(A152),"""",filter(Moorings!A:A,Moorings!B:B=left(A152,14),Moorings!D:D=D152))"),"ATAPL-69839-001-0104")</f>
        <v>ATAPL-69839-001-0104</v>
      </c>
      <c r="C152" s="13" t="str">
        <f>IFERROR(__xludf.DUMMYFUNCTION("if(isblank(A152),"""",filter(Moorings!C:C,Moorings!B:B=left(A152,14),Moorings!D:D=D152))"),"SN0104")</f>
        <v>SN0104</v>
      </c>
      <c r="D152" s="16">
        <v>2.0</v>
      </c>
      <c r="E152" s="9" t="str">
        <f>IFERROR(__xludf.DUMMYFUNCTION("if(isblank(A152),"""",filter(Moorings!A:A,Moorings!B:B=A152,Moorings!D:D=D152))"),"ATAPL-58315-00004")</f>
        <v>ATAPL-58315-00004</v>
      </c>
      <c r="F152" s="12" t="str">
        <f>IFERROR(__xludf.DUMMYFUNCTION("if(isblank(A152),"""",filter(Moorings!C:C,Moorings!B:B=A152,Moorings!D:D=D152))"),"23338")</f>
        <v>23338</v>
      </c>
      <c r="G152" s="5" t="s">
        <v>201</v>
      </c>
      <c r="H152" s="15">
        <v>0.45</v>
      </c>
      <c r="I152" s="5" t="s">
        <v>182</v>
      </c>
    </row>
    <row r="153" ht="15.75" customHeight="1">
      <c r="A153" s="15" t="s">
        <v>56</v>
      </c>
      <c r="B153" s="9" t="str">
        <f>IFERROR(__xludf.DUMMYFUNCTION("if(isblank(A153),"""",filter(Moorings!A:A,Moorings!B:B=left(A153,14),Moorings!D:D=D153))"),"ATAPL-69839-001-0104")</f>
        <v>ATAPL-69839-001-0104</v>
      </c>
      <c r="C153" s="13" t="str">
        <f>IFERROR(__xludf.DUMMYFUNCTION("if(isblank(A153),"""",filter(Moorings!C:C,Moorings!B:B=left(A153,14),Moorings!D:D=D153))"),"SN0104")</f>
        <v>SN0104</v>
      </c>
      <c r="D153" s="16">
        <v>2.0</v>
      </c>
      <c r="E153" s="9" t="str">
        <f>IFERROR(__xludf.DUMMYFUNCTION("if(isblank(A153),"""",filter(Moorings!A:A,Moorings!B:B=A153,Moorings!D:D=D153))"),"ATAPL-58315-00004")</f>
        <v>ATAPL-58315-00004</v>
      </c>
      <c r="F153" s="12" t="str">
        <f>IFERROR(__xludf.DUMMYFUNCTION("if(isblank(A153),"""",filter(Moorings!C:C,Moorings!B:B=A153,Moorings!D:D=D153))"),"23338")</f>
        <v>23338</v>
      </c>
      <c r="G153" s="5" t="s">
        <v>202</v>
      </c>
      <c r="H153" s="15">
        <v>0.45</v>
      </c>
      <c r="I153" s="5" t="s">
        <v>182</v>
      </c>
    </row>
    <row r="154" ht="15.75" customHeight="1">
      <c r="A154" s="15" t="s">
        <v>56</v>
      </c>
      <c r="B154" s="9" t="str">
        <f>IFERROR(__xludf.DUMMYFUNCTION("if(isblank(A154),"""",filter(Moorings!A:A,Moorings!B:B=left(A154,14),Moorings!D:D=D154))"),"ATAPL-69839-001-0104")</f>
        <v>ATAPL-69839-001-0104</v>
      </c>
      <c r="C154" s="13" t="str">
        <f>IFERROR(__xludf.DUMMYFUNCTION("if(isblank(A154),"""",filter(Moorings!C:C,Moorings!B:B=left(A154,14),Moorings!D:D=D154))"),"SN0104")</f>
        <v>SN0104</v>
      </c>
      <c r="D154" s="16">
        <v>2.0</v>
      </c>
      <c r="E154" s="9" t="str">
        <f>IFERROR(__xludf.DUMMYFUNCTION("if(isblank(A154),"""",filter(Moorings!A:A,Moorings!B:B=A154,Moorings!D:D=D154))"),"ATAPL-58315-00004")</f>
        <v>ATAPL-58315-00004</v>
      </c>
      <c r="F154" s="12" t="str">
        <f>IFERROR(__xludf.DUMMYFUNCTION("if(isblank(A154),"""",filter(Moorings!C:C,Moorings!B:B=A154,Moorings!D:D=D154))"),"23338")</f>
        <v>23338</v>
      </c>
      <c r="G154" s="5" t="s">
        <v>203</v>
      </c>
      <c r="H154" s="15">
        <v>0.45</v>
      </c>
      <c r="I154" s="5" t="s">
        <v>182</v>
      </c>
    </row>
    <row r="155" ht="15.75" customHeight="1">
      <c r="A155" s="5"/>
      <c r="B155" s="9" t="str">
        <f>IFERROR(__xludf.DUMMYFUNCTION("if(isblank(A155),"""",filter(Moorings!A:A,Moorings!B:B=left(A155,14),Moorings!D:D=D155))"),"")</f>
        <v/>
      </c>
      <c r="C155" s="13" t="str">
        <f>IFERROR(__xludf.DUMMYFUNCTION("if(isblank(A155),"""",filter(Moorings!C:C,Moorings!B:B=left(A155,14),Moorings!D:D=D155))"),"")</f>
        <v/>
      </c>
      <c r="D155" s="16"/>
      <c r="E155" s="9" t="str">
        <f>IFERROR(__xludf.DUMMYFUNCTION("if(isblank(A155),"""",filter(Moorings!A:A,Moorings!B:B=A155,Moorings!D:D=D155))"),"")</f>
        <v/>
      </c>
      <c r="F155" s="12" t="str">
        <f>IFERROR(__xludf.DUMMYFUNCTION("if(isblank(A155),"""",filter(Moorings!C:C,Moorings!B:B=A155,Moorings!D:D=D155))"),"")</f>
        <v/>
      </c>
      <c r="G155" s="5"/>
      <c r="H155" s="15"/>
      <c r="I155" s="5"/>
    </row>
    <row r="156" ht="15.75" customHeight="1">
      <c r="A156" s="28" t="s">
        <v>56</v>
      </c>
      <c r="B156" s="9" t="str">
        <f>IFERROR(__xludf.DUMMYFUNCTION("if(isblank(A156),"""",filter(Moorings!A:A,Moorings!B:B=left(A156,14),Moorings!D:D=D156))"),"ATAPL-69839-001-0101")</f>
        <v>ATAPL-69839-001-0101</v>
      </c>
      <c r="C156" s="13" t="str">
        <f>IFERROR(__xludf.DUMMYFUNCTION("if(isblank(A156),"""",filter(Moorings!C:C,Moorings!B:B=left(A156,14),Moorings!D:D=D156))"),"SN0101")</f>
        <v>SN0101</v>
      </c>
      <c r="D156" s="46">
        <v>3.0</v>
      </c>
      <c r="E156" s="9" t="str">
        <f>IFERROR(__xludf.DUMMYFUNCTION("if(isblank(A156),"""",filter(Moorings!A:A,Moorings!B:B=A156,Moorings!D:D=D156))"),"ATAPL-58315-00003")</f>
        <v>ATAPL-58315-00003</v>
      </c>
      <c r="F156" s="12" t="str">
        <f>IFERROR(__xludf.DUMMYFUNCTION("if(isblank(A156),"""",filter(Moorings!C:C,Moorings!B:B=A156,Moorings!D:D=D156))"),"18980")</f>
        <v>18980</v>
      </c>
      <c r="G156" s="5" t="s">
        <v>28</v>
      </c>
      <c r="H156" s="15">
        <v>44.52896666666667</v>
      </c>
      <c r="I156" s="5"/>
    </row>
    <row r="157" ht="15.75" customHeight="1">
      <c r="A157" s="28" t="s">
        <v>56</v>
      </c>
      <c r="B157" s="9" t="str">
        <f>IFERROR(__xludf.DUMMYFUNCTION("if(isblank(A157),"""",filter(Moorings!A:A,Moorings!B:B=left(A157,14),Moorings!D:D=D157))"),"ATAPL-69839-001-0101")</f>
        <v>ATAPL-69839-001-0101</v>
      </c>
      <c r="C157" s="13" t="str">
        <f>IFERROR(__xludf.DUMMYFUNCTION("if(isblank(A157),"""",filter(Moorings!C:C,Moorings!B:B=left(A157,14),Moorings!D:D=D157))"),"SN0101")</f>
        <v>SN0101</v>
      </c>
      <c r="D157" s="46">
        <v>3.0</v>
      </c>
      <c r="E157" s="9" t="str">
        <f>IFERROR(__xludf.DUMMYFUNCTION("if(isblank(A157),"""",filter(Moorings!A:A,Moorings!B:B=A157,Moorings!D:D=D157))"),"ATAPL-58315-00003")</f>
        <v>ATAPL-58315-00003</v>
      </c>
      <c r="F157" s="12" t="str">
        <f>IFERROR(__xludf.DUMMYFUNCTION("if(isblank(A157),"""",filter(Moorings!C:C,Moorings!B:B=A157,Moorings!D:D=D157))"),"18980")</f>
        <v>18980</v>
      </c>
      <c r="G157" s="5" t="s">
        <v>29</v>
      </c>
      <c r="H157" s="15">
        <v>-125.38978333333333</v>
      </c>
      <c r="I157" s="5"/>
    </row>
    <row r="158" ht="15.75" customHeight="1">
      <c r="A158" s="28" t="s">
        <v>56</v>
      </c>
      <c r="B158" s="9" t="str">
        <f>IFERROR(__xludf.DUMMYFUNCTION("if(isblank(A158),"""",filter(Moorings!A:A,Moorings!B:B=left(A158,14),Moorings!D:D=D158))"),"ATAPL-69839-001-0101")</f>
        <v>ATAPL-69839-001-0101</v>
      </c>
      <c r="C158" s="13" t="str">
        <f>IFERROR(__xludf.DUMMYFUNCTION("if(isblank(A158),"""",filter(Moorings!C:C,Moorings!B:B=left(A158,14),Moorings!D:D=D158))"),"SN0101")</f>
        <v>SN0101</v>
      </c>
      <c r="D158" s="46">
        <v>3.0</v>
      </c>
      <c r="E158" s="9" t="str">
        <f>IFERROR(__xludf.DUMMYFUNCTION("if(isblank(A158),"""",filter(Moorings!A:A,Moorings!B:B=A158,Moorings!D:D=D158))"),"ATAPL-58315-00003")</f>
        <v>ATAPL-58315-00003</v>
      </c>
      <c r="F158" s="12" t="str">
        <f>IFERROR(__xludf.DUMMYFUNCTION("if(isblank(A158),"""",filter(Moorings!C:C,Moorings!B:B=A158,Moorings!D:D=D158))"),"18980")</f>
        <v>18980</v>
      </c>
      <c r="G158" s="5" t="s">
        <v>200</v>
      </c>
      <c r="H158" s="15">
        <v>0.45</v>
      </c>
      <c r="I158" s="24" t="s">
        <v>184</v>
      </c>
    </row>
    <row r="159" ht="15.75" customHeight="1">
      <c r="A159" s="28" t="s">
        <v>56</v>
      </c>
      <c r="B159" s="9" t="str">
        <f>IFERROR(__xludf.DUMMYFUNCTION("if(isblank(A159),"""",filter(Moorings!A:A,Moorings!B:B=left(A159,14),Moorings!D:D=D159))"),"ATAPL-69839-001-0101")</f>
        <v>ATAPL-69839-001-0101</v>
      </c>
      <c r="C159" s="13" t="str">
        <f>IFERROR(__xludf.DUMMYFUNCTION("if(isblank(A159),"""",filter(Moorings!C:C,Moorings!B:B=left(A159,14),Moorings!D:D=D159))"),"SN0101")</f>
        <v>SN0101</v>
      </c>
      <c r="D159" s="46">
        <v>3.0</v>
      </c>
      <c r="E159" s="9" t="str">
        <f>IFERROR(__xludf.DUMMYFUNCTION("if(isblank(A159),"""",filter(Moorings!A:A,Moorings!B:B=A159,Moorings!D:D=D159))"),"ATAPL-58315-00003")</f>
        <v>ATAPL-58315-00003</v>
      </c>
      <c r="F159" s="12" t="str">
        <f>IFERROR(__xludf.DUMMYFUNCTION("if(isblank(A159),"""",filter(Moorings!C:C,Moorings!B:B=A159,Moorings!D:D=D159))"),"18980")</f>
        <v>18980</v>
      </c>
      <c r="G159" s="5" t="s">
        <v>201</v>
      </c>
      <c r="H159" s="15">
        <v>0.45</v>
      </c>
      <c r="I159" s="5"/>
    </row>
    <row r="160" ht="15.75" customHeight="1">
      <c r="A160" s="28" t="s">
        <v>56</v>
      </c>
      <c r="B160" s="9" t="str">
        <f>IFERROR(__xludf.DUMMYFUNCTION("if(isblank(A160),"""",filter(Moorings!A:A,Moorings!B:B=left(A160,14),Moorings!D:D=D160))"),"ATAPL-69839-001-0101")</f>
        <v>ATAPL-69839-001-0101</v>
      </c>
      <c r="C160" s="13" t="str">
        <f>IFERROR(__xludf.DUMMYFUNCTION("if(isblank(A160),"""",filter(Moorings!C:C,Moorings!B:B=left(A160,14),Moorings!D:D=D160))"),"SN0101")</f>
        <v>SN0101</v>
      </c>
      <c r="D160" s="46">
        <v>3.0</v>
      </c>
      <c r="E160" s="9" t="str">
        <f>IFERROR(__xludf.DUMMYFUNCTION("if(isblank(A160),"""",filter(Moorings!A:A,Moorings!B:B=A160,Moorings!D:D=D160))"),"ATAPL-58315-00003")</f>
        <v>ATAPL-58315-00003</v>
      </c>
      <c r="F160" s="12" t="str">
        <f>IFERROR(__xludf.DUMMYFUNCTION("if(isblank(A160),"""",filter(Moorings!C:C,Moorings!B:B=A160,Moorings!D:D=D160))"),"18980")</f>
        <v>18980</v>
      </c>
      <c r="G160" s="5" t="s">
        <v>202</v>
      </c>
      <c r="H160" s="15">
        <v>0.45</v>
      </c>
      <c r="I160" s="5"/>
    </row>
    <row r="161" ht="15.75" customHeight="1">
      <c r="A161" s="28" t="s">
        <v>56</v>
      </c>
      <c r="B161" s="9" t="str">
        <f>IFERROR(__xludf.DUMMYFUNCTION("if(isblank(A161),"""",filter(Moorings!A:A,Moorings!B:B=left(A161,14),Moorings!D:D=D161))"),"ATAPL-69839-001-0101")</f>
        <v>ATAPL-69839-001-0101</v>
      </c>
      <c r="C161" s="13" t="str">
        <f>IFERROR(__xludf.DUMMYFUNCTION("if(isblank(A161),"""",filter(Moorings!C:C,Moorings!B:B=left(A161,14),Moorings!D:D=D161))"),"SN0101")</f>
        <v>SN0101</v>
      </c>
      <c r="D161" s="46">
        <v>3.0</v>
      </c>
      <c r="E161" s="9" t="str">
        <f>IFERROR(__xludf.DUMMYFUNCTION("if(isblank(A161),"""",filter(Moorings!A:A,Moorings!B:B=A161,Moorings!D:D=D161))"),"ATAPL-58315-00003")</f>
        <v>ATAPL-58315-00003</v>
      </c>
      <c r="F161" s="12" t="str">
        <f>IFERROR(__xludf.DUMMYFUNCTION("if(isblank(A161),"""",filter(Moorings!C:C,Moorings!B:B=A161,Moorings!D:D=D161))"),"18980")</f>
        <v>18980</v>
      </c>
      <c r="G161" s="58" t="s">
        <v>203</v>
      </c>
      <c r="H161" s="59">
        <v>0.45</v>
      </c>
      <c r="I161" s="24"/>
    </row>
    <row r="162" ht="15.75" customHeight="1">
      <c r="A162" s="5"/>
      <c r="B162" s="9"/>
      <c r="C162" s="13"/>
      <c r="D162" s="16"/>
      <c r="E162" s="9"/>
      <c r="F162" s="12"/>
      <c r="G162" s="5"/>
      <c r="H162" s="15"/>
      <c r="I162" s="5"/>
    </row>
    <row r="163" ht="15.75" customHeight="1">
      <c r="A163" s="5" t="s">
        <v>54</v>
      </c>
      <c r="B163" s="9" t="str">
        <f>IFERROR(__xludf.DUMMYFUNCTION("if(isblank(A163),"""",filter(Moorings!A:A,Moorings!B:B=left(A163,14),Moorings!D:D=D163))"),"ATAPL-69839-001-0101")</f>
        <v>ATAPL-69839-001-0101</v>
      </c>
      <c r="C163" s="13" t="str">
        <f>IFERROR(__xludf.DUMMYFUNCTION("if(isblank(A163),"""",filter(Moorings!C:C,Moorings!B:B=left(A163,14),Moorings!D:D=D163))"),"SN0101")</f>
        <v>SN0101</v>
      </c>
      <c r="D163" s="16">
        <v>1.0</v>
      </c>
      <c r="E163" s="9" t="str">
        <f>IFERROR(__xludf.DUMMYFUNCTION("if(isblank(A163),"""",filter(Moorings!A:A,Moorings!B:B=A163,Moorings!D:D=D163))"),"ATAPL-58345-00003")</f>
        <v>ATAPL-58345-00003</v>
      </c>
      <c r="F163" s="12" t="str">
        <f>IFERROR(__xludf.DUMMYFUNCTION("if(isblank(A163),"""",filter(Moorings!C:C,Moorings!B:B=A163,Moorings!D:D=D163))"),"19075")</f>
        <v>19075</v>
      </c>
      <c r="G163" s="5" t="s">
        <v>28</v>
      </c>
      <c r="H163" s="15">
        <v>44.5289666666667</v>
      </c>
      <c r="I163" s="5"/>
    </row>
    <row r="164" ht="15.75" customHeight="1">
      <c r="A164" s="5" t="s">
        <v>54</v>
      </c>
      <c r="B164" s="9" t="str">
        <f>IFERROR(__xludf.DUMMYFUNCTION("if(isblank(A164),"""",filter(Moorings!A:A,Moorings!B:B=left(A164,14),Moorings!D:D=D164))"),"ATAPL-69839-001-0101")</f>
        <v>ATAPL-69839-001-0101</v>
      </c>
      <c r="C164" s="13" t="str">
        <f>IFERROR(__xludf.DUMMYFUNCTION("if(isblank(A164),"""",filter(Moorings!C:C,Moorings!B:B=left(A164,14),Moorings!D:D=D164))"),"SN0101")</f>
        <v>SN0101</v>
      </c>
      <c r="D164" s="16">
        <v>1.0</v>
      </c>
      <c r="E164" s="9" t="str">
        <f>IFERROR(__xludf.DUMMYFUNCTION("if(isblank(A164),"""",filter(Moorings!A:A,Moorings!B:B=A164,Moorings!D:D=D164))"),"ATAPL-58345-00003")</f>
        <v>ATAPL-58345-00003</v>
      </c>
      <c r="F164" s="12" t="str">
        <f>IFERROR(__xludf.DUMMYFUNCTION("if(isblank(A164),"""",filter(Moorings!C:C,Moorings!B:B=A164,Moorings!D:D=D164))"),"19075")</f>
        <v>19075</v>
      </c>
      <c r="G164" s="5" t="s">
        <v>29</v>
      </c>
      <c r="H164" s="15">
        <v>-125.389783333333</v>
      </c>
      <c r="I164" s="5"/>
    </row>
    <row r="165" ht="15.75" customHeight="1">
      <c r="A165" s="5" t="s">
        <v>54</v>
      </c>
      <c r="B165" s="9" t="str">
        <f>IFERROR(__xludf.DUMMYFUNCTION("if(isblank(A165),"""",filter(Moorings!A:A,Moorings!B:B=left(A165,14),Moorings!D:D=D165))"),"ATAPL-69839-001-0101")</f>
        <v>ATAPL-69839-001-0101</v>
      </c>
      <c r="C165" s="13" t="str">
        <f>IFERROR(__xludf.DUMMYFUNCTION("if(isblank(A165),"""",filter(Moorings!C:C,Moorings!B:B=left(A165,14),Moorings!D:D=D165))"),"SN0101")</f>
        <v>SN0101</v>
      </c>
      <c r="D165" s="16">
        <v>1.0</v>
      </c>
      <c r="E165" s="9" t="str">
        <f>IFERROR(__xludf.DUMMYFUNCTION("if(isblank(A165),"""",filter(Moorings!A:A,Moorings!B:B=A165,Moorings!D:D=D165))"),"ATAPL-58345-00003")</f>
        <v>ATAPL-58345-00003</v>
      </c>
      <c r="F165" s="12" t="str">
        <f>IFERROR(__xludf.DUMMYFUNCTION("if(isblank(A165),"""",filter(Moorings!C:C,Moorings!B:B=A165,Moorings!D:D=D165))"),"19075")</f>
        <v>19075</v>
      </c>
      <c r="G165" s="5" t="s">
        <v>200</v>
      </c>
      <c r="H165" s="15">
        <v>0.45</v>
      </c>
      <c r="I165" s="5"/>
    </row>
    <row r="166" ht="15.75" customHeight="1">
      <c r="A166" s="5" t="s">
        <v>54</v>
      </c>
      <c r="B166" s="9" t="str">
        <f>IFERROR(__xludf.DUMMYFUNCTION("if(isblank(A166),"""",filter(Moorings!A:A,Moorings!B:B=left(A166,14),Moorings!D:D=D166))"),"ATAPL-69839-001-0101")</f>
        <v>ATAPL-69839-001-0101</v>
      </c>
      <c r="C166" s="13" t="str">
        <f>IFERROR(__xludf.DUMMYFUNCTION("if(isblank(A166),"""",filter(Moorings!C:C,Moorings!B:B=left(A166,14),Moorings!D:D=D166))"),"SN0101")</f>
        <v>SN0101</v>
      </c>
      <c r="D166" s="16">
        <v>1.0</v>
      </c>
      <c r="E166" s="9" t="str">
        <f>IFERROR(__xludf.DUMMYFUNCTION("if(isblank(A166),"""",filter(Moorings!A:A,Moorings!B:B=A166,Moorings!D:D=D166))"),"ATAPL-58345-00003")</f>
        <v>ATAPL-58345-00003</v>
      </c>
      <c r="F166" s="12" t="str">
        <f>IFERROR(__xludf.DUMMYFUNCTION("if(isblank(A166),"""",filter(Moorings!C:C,Moorings!B:B=A166,Moorings!D:D=D166))"),"19075")</f>
        <v>19075</v>
      </c>
      <c r="G166" s="5" t="s">
        <v>201</v>
      </c>
      <c r="H166" s="15">
        <v>0.45</v>
      </c>
      <c r="I166" s="5"/>
    </row>
    <row r="167" ht="15.75" customHeight="1">
      <c r="A167" s="5" t="s">
        <v>54</v>
      </c>
      <c r="B167" s="9" t="str">
        <f>IFERROR(__xludf.DUMMYFUNCTION("if(isblank(A167),"""",filter(Moorings!A:A,Moorings!B:B=left(A167,14),Moorings!D:D=D167))"),"ATAPL-69839-001-0101")</f>
        <v>ATAPL-69839-001-0101</v>
      </c>
      <c r="C167" s="13" t="str">
        <f>IFERROR(__xludf.DUMMYFUNCTION("if(isblank(A167),"""",filter(Moorings!C:C,Moorings!B:B=left(A167,14),Moorings!D:D=D167))"),"SN0101")</f>
        <v>SN0101</v>
      </c>
      <c r="D167" s="16">
        <v>1.0</v>
      </c>
      <c r="E167" s="9" t="str">
        <f>IFERROR(__xludf.DUMMYFUNCTION("if(isblank(A167),"""",filter(Moorings!A:A,Moorings!B:B=A167,Moorings!D:D=D167))"),"ATAPL-58345-00003")</f>
        <v>ATAPL-58345-00003</v>
      </c>
      <c r="F167" s="12" t="str">
        <f>IFERROR(__xludf.DUMMYFUNCTION("if(isblank(A167),"""",filter(Moorings!C:C,Moorings!B:B=A167,Moorings!D:D=D167))"),"19075")</f>
        <v>19075</v>
      </c>
      <c r="G167" s="5" t="s">
        <v>202</v>
      </c>
      <c r="H167" s="15">
        <v>0.45</v>
      </c>
      <c r="I167" s="5"/>
    </row>
    <row r="168" ht="15.75" customHeight="1">
      <c r="A168" s="5" t="s">
        <v>54</v>
      </c>
      <c r="B168" s="9" t="str">
        <f>IFERROR(__xludf.DUMMYFUNCTION("if(isblank(A168),"""",filter(Moorings!A:A,Moorings!B:B=left(A168,14),Moorings!D:D=D168))"),"ATAPL-69839-001-0101")</f>
        <v>ATAPL-69839-001-0101</v>
      </c>
      <c r="C168" s="13" t="str">
        <f>IFERROR(__xludf.DUMMYFUNCTION("if(isblank(A168),"""",filter(Moorings!C:C,Moorings!B:B=left(A168,14),Moorings!D:D=D168))"),"SN0101")</f>
        <v>SN0101</v>
      </c>
      <c r="D168" s="16">
        <v>1.0</v>
      </c>
      <c r="E168" s="9" t="str">
        <f>IFERROR(__xludf.DUMMYFUNCTION("if(isblank(A168),"""",filter(Moorings!A:A,Moorings!B:B=A168,Moorings!D:D=D168))"),"ATAPL-58345-00003")</f>
        <v>ATAPL-58345-00003</v>
      </c>
      <c r="F168" s="12" t="str">
        <f>IFERROR(__xludf.DUMMYFUNCTION("if(isblank(A168),"""",filter(Moorings!C:C,Moorings!B:B=A168,Moorings!D:D=D168))"),"19075")</f>
        <v>19075</v>
      </c>
      <c r="G168" s="5" t="s">
        <v>203</v>
      </c>
      <c r="H168" s="15">
        <v>0.45</v>
      </c>
      <c r="I168" s="5"/>
    </row>
    <row r="169" ht="15.75" customHeight="1">
      <c r="A169" s="5"/>
      <c r="B169" s="9" t="str">
        <f>IFERROR(__xludf.DUMMYFUNCTION("if(isblank(A169),"""",filter(Moorings!A:A,Moorings!B:B=left(A169,14),Moorings!D:D=D169))"),"")</f>
        <v/>
      </c>
      <c r="C169" s="13" t="str">
        <f>IFERROR(__xludf.DUMMYFUNCTION("if(isblank(A169),"""",filter(Moorings!C:C,Moorings!B:B=left(A169,14),Moorings!D:D=D169))"),"")</f>
        <v/>
      </c>
      <c r="D169" s="5"/>
      <c r="E169" s="9" t="str">
        <f>IFERROR(__xludf.DUMMYFUNCTION("if(isblank(A169),"""",filter(Moorings!A:A,Moorings!B:B=A169,Moorings!D:D=D169))"),"")</f>
        <v/>
      </c>
      <c r="F169" s="12" t="str">
        <f>IFERROR(__xludf.DUMMYFUNCTION("if(isblank(A169),"""",filter(Moorings!C:C,Moorings!B:B=A169,Moorings!D:D=D169))"),"")</f>
        <v/>
      </c>
      <c r="G169" s="5"/>
      <c r="H169" s="5"/>
      <c r="I169" s="5"/>
    </row>
    <row r="170" ht="15.75" customHeight="1">
      <c r="A170" s="5" t="s">
        <v>54</v>
      </c>
      <c r="B170" s="9" t="str">
        <f>IFERROR(__xludf.DUMMYFUNCTION("if(isblank(A170),"""",filter(Moorings!A:A,Moorings!B:B=left(A170,14),Moorings!D:D=D170))"),"ATAPL-69839-001-0104")</f>
        <v>ATAPL-69839-001-0104</v>
      </c>
      <c r="C170" s="13" t="str">
        <f>IFERROR(__xludf.DUMMYFUNCTION("if(isblank(A170),"""",filter(Moorings!C:C,Moorings!B:B=left(A170,14),Moorings!D:D=D170))"),"SN0104")</f>
        <v>SN0104</v>
      </c>
      <c r="D170" s="16">
        <v>2.0</v>
      </c>
      <c r="E170" s="9" t="str">
        <f>IFERROR(__xludf.DUMMYFUNCTION("if(isblank(A170),"""",filter(Moorings!A:A,Moorings!B:B=A170,Moorings!D:D=D170))"),"ATAPL-58345-00004")</f>
        <v>ATAPL-58345-00004</v>
      </c>
      <c r="F170" s="12" t="str">
        <f>IFERROR(__xludf.DUMMYFUNCTION("if(isblank(A170),"""",filter(Moorings!C:C,Moorings!B:B=A170,Moorings!D:D=D170))"),"23340")</f>
        <v>23340</v>
      </c>
      <c r="G170" s="5" t="s">
        <v>28</v>
      </c>
      <c r="H170" s="15">
        <v>44.52896666666667</v>
      </c>
      <c r="I170" s="5"/>
    </row>
    <row r="171" ht="15.75" customHeight="1">
      <c r="A171" s="5" t="s">
        <v>54</v>
      </c>
      <c r="B171" s="9" t="str">
        <f>IFERROR(__xludf.DUMMYFUNCTION("if(isblank(A171),"""",filter(Moorings!A:A,Moorings!B:B=left(A171,14),Moorings!D:D=D171))"),"ATAPL-69839-001-0104")</f>
        <v>ATAPL-69839-001-0104</v>
      </c>
      <c r="C171" s="13" t="str">
        <f>IFERROR(__xludf.DUMMYFUNCTION("if(isblank(A171),"""",filter(Moorings!C:C,Moorings!B:B=left(A171,14),Moorings!D:D=D171))"),"SN0104")</f>
        <v>SN0104</v>
      </c>
      <c r="D171" s="16">
        <v>2.0</v>
      </c>
      <c r="E171" s="9" t="str">
        <f>IFERROR(__xludf.DUMMYFUNCTION("if(isblank(A171),"""",filter(Moorings!A:A,Moorings!B:B=A171,Moorings!D:D=D171))"),"ATAPL-58345-00004")</f>
        <v>ATAPL-58345-00004</v>
      </c>
      <c r="F171" s="12" t="str">
        <f>IFERROR(__xludf.DUMMYFUNCTION("if(isblank(A171),"""",filter(Moorings!C:C,Moorings!B:B=A171,Moorings!D:D=D171))"),"23340")</f>
        <v>23340</v>
      </c>
      <c r="G171" s="5" t="s">
        <v>29</v>
      </c>
      <c r="H171" s="15">
        <v>-125.38978333333333</v>
      </c>
      <c r="I171" s="5"/>
    </row>
    <row r="172" ht="15.75" customHeight="1">
      <c r="A172" s="5" t="s">
        <v>54</v>
      </c>
      <c r="B172" s="9" t="str">
        <f>IFERROR(__xludf.DUMMYFUNCTION("if(isblank(A172),"""",filter(Moorings!A:A,Moorings!B:B=left(A172,14),Moorings!D:D=D172))"),"ATAPL-69839-001-0104")</f>
        <v>ATAPL-69839-001-0104</v>
      </c>
      <c r="C172" s="13" t="str">
        <f>IFERROR(__xludf.DUMMYFUNCTION("if(isblank(A172),"""",filter(Moorings!C:C,Moorings!B:B=left(A172,14),Moorings!D:D=D172))"),"SN0104")</f>
        <v>SN0104</v>
      </c>
      <c r="D172" s="16">
        <v>2.0</v>
      </c>
      <c r="E172" s="9" t="str">
        <f>IFERROR(__xludf.DUMMYFUNCTION("if(isblank(A172),"""",filter(Moorings!A:A,Moorings!B:B=A172,Moorings!D:D=D172))"),"ATAPL-58345-00004")</f>
        <v>ATAPL-58345-00004</v>
      </c>
      <c r="F172" s="12" t="str">
        <f>IFERROR(__xludf.DUMMYFUNCTION("if(isblank(A172),"""",filter(Moorings!C:C,Moorings!B:B=A172,Moorings!D:D=D172))"),"23340")</f>
        <v>23340</v>
      </c>
      <c r="G172" s="5" t="s">
        <v>200</v>
      </c>
      <c r="H172" s="15">
        <v>0.45</v>
      </c>
      <c r="I172" s="5" t="s">
        <v>182</v>
      </c>
    </row>
    <row r="173" ht="15.75" customHeight="1">
      <c r="A173" s="5" t="s">
        <v>54</v>
      </c>
      <c r="B173" s="9" t="str">
        <f>IFERROR(__xludf.DUMMYFUNCTION("if(isblank(A173),"""",filter(Moorings!A:A,Moorings!B:B=left(A173,14),Moorings!D:D=D173))"),"ATAPL-69839-001-0104")</f>
        <v>ATAPL-69839-001-0104</v>
      </c>
      <c r="C173" s="13" t="str">
        <f>IFERROR(__xludf.DUMMYFUNCTION("if(isblank(A173),"""",filter(Moorings!C:C,Moorings!B:B=left(A173,14),Moorings!D:D=D173))"),"SN0104")</f>
        <v>SN0104</v>
      </c>
      <c r="D173" s="16">
        <v>2.0</v>
      </c>
      <c r="E173" s="9" t="str">
        <f>IFERROR(__xludf.DUMMYFUNCTION("if(isblank(A173),"""",filter(Moorings!A:A,Moorings!B:B=A173,Moorings!D:D=D173))"),"ATAPL-58345-00004")</f>
        <v>ATAPL-58345-00004</v>
      </c>
      <c r="F173" s="12" t="str">
        <f>IFERROR(__xludf.DUMMYFUNCTION("if(isblank(A173),"""",filter(Moorings!C:C,Moorings!B:B=A173,Moorings!D:D=D173))"),"23340")</f>
        <v>23340</v>
      </c>
      <c r="G173" s="5" t="s">
        <v>201</v>
      </c>
      <c r="H173" s="15">
        <v>0.45</v>
      </c>
      <c r="I173" s="5" t="s">
        <v>182</v>
      </c>
    </row>
    <row r="174" ht="15.75" customHeight="1">
      <c r="A174" s="5" t="s">
        <v>54</v>
      </c>
      <c r="B174" s="9" t="str">
        <f>IFERROR(__xludf.DUMMYFUNCTION("if(isblank(A174),"""",filter(Moorings!A:A,Moorings!B:B=left(A174,14),Moorings!D:D=D174))"),"ATAPL-69839-001-0104")</f>
        <v>ATAPL-69839-001-0104</v>
      </c>
      <c r="C174" s="13" t="str">
        <f>IFERROR(__xludf.DUMMYFUNCTION("if(isblank(A174),"""",filter(Moorings!C:C,Moorings!B:B=left(A174,14),Moorings!D:D=D174))"),"SN0104")</f>
        <v>SN0104</v>
      </c>
      <c r="D174" s="16">
        <v>2.0</v>
      </c>
      <c r="E174" s="9" t="str">
        <f>IFERROR(__xludf.DUMMYFUNCTION("if(isblank(A174),"""",filter(Moorings!A:A,Moorings!B:B=A174,Moorings!D:D=D174))"),"ATAPL-58345-00004")</f>
        <v>ATAPL-58345-00004</v>
      </c>
      <c r="F174" s="12" t="str">
        <f>IFERROR(__xludf.DUMMYFUNCTION("if(isblank(A174),"""",filter(Moorings!C:C,Moorings!B:B=A174,Moorings!D:D=D174))"),"23340")</f>
        <v>23340</v>
      </c>
      <c r="G174" s="5" t="s">
        <v>202</v>
      </c>
      <c r="H174" s="15">
        <v>0.45</v>
      </c>
      <c r="I174" s="5" t="s">
        <v>182</v>
      </c>
    </row>
    <row r="175" ht="15.75" customHeight="1">
      <c r="A175" s="5" t="s">
        <v>54</v>
      </c>
      <c r="B175" s="9" t="str">
        <f>IFERROR(__xludf.DUMMYFUNCTION("if(isblank(A175),"""",filter(Moorings!A:A,Moorings!B:B=left(A175,14),Moorings!D:D=D175))"),"ATAPL-69839-001-0104")</f>
        <v>ATAPL-69839-001-0104</v>
      </c>
      <c r="C175" s="13" t="str">
        <f>IFERROR(__xludf.DUMMYFUNCTION("if(isblank(A175),"""",filter(Moorings!C:C,Moorings!B:B=left(A175,14),Moorings!D:D=D175))"),"SN0104")</f>
        <v>SN0104</v>
      </c>
      <c r="D175" s="16">
        <v>2.0</v>
      </c>
      <c r="E175" s="9" t="str">
        <f>IFERROR(__xludf.DUMMYFUNCTION("if(isblank(A175),"""",filter(Moorings!A:A,Moorings!B:B=A175,Moorings!D:D=D175))"),"ATAPL-58345-00004")</f>
        <v>ATAPL-58345-00004</v>
      </c>
      <c r="F175" s="12" t="str">
        <f>IFERROR(__xludf.DUMMYFUNCTION("if(isblank(A175),"""",filter(Moorings!C:C,Moorings!B:B=A175,Moorings!D:D=D175))"),"23340")</f>
        <v>23340</v>
      </c>
      <c r="G175" s="5" t="s">
        <v>203</v>
      </c>
      <c r="H175" s="15">
        <v>0.45</v>
      </c>
      <c r="I175" s="5" t="s">
        <v>182</v>
      </c>
    </row>
    <row r="176" ht="15.75" customHeight="1">
      <c r="A176" s="28"/>
      <c r="B176" s="9"/>
      <c r="C176" s="13"/>
      <c r="D176" s="46"/>
      <c r="E176" s="9"/>
      <c r="F176" s="12"/>
      <c r="G176" s="5"/>
      <c r="H176" s="15"/>
      <c r="I176" s="5"/>
    </row>
    <row r="177" ht="15.75" customHeight="1">
      <c r="A177" s="28" t="s">
        <v>54</v>
      </c>
      <c r="B177" s="9" t="str">
        <f>IFERROR(__xludf.DUMMYFUNCTION("if(isblank(A177),"""",filter(Moorings!A:A,Moorings!B:B=left(A177,14),Moorings!D:D=D177))"),"ATAPL-69839-001-0101")</f>
        <v>ATAPL-69839-001-0101</v>
      </c>
      <c r="C177" s="13" t="str">
        <f>IFERROR(__xludf.DUMMYFUNCTION("if(isblank(A177),"""",filter(Moorings!C:C,Moorings!B:B=left(A177,14),Moorings!D:D=D177))"),"SN0101")</f>
        <v>SN0101</v>
      </c>
      <c r="D177" s="46">
        <v>3.0</v>
      </c>
      <c r="E177" s="9" t="str">
        <f>IFERROR(__xludf.DUMMYFUNCTION("if(isblank(A177),"""",filter(Moorings!A:A,Moorings!B:B=A177,Moorings!D:D=D177))"),"ATAPL-58345-00003")</f>
        <v>ATAPL-58345-00003</v>
      </c>
      <c r="F177" s="12" t="str">
        <f>IFERROR(__xludf.DUMMYFUNCTION("if(isblank(A177),"""",filter(Moorings!C:C,Moorings!B:B=A177,Moorings!D:D=D177))"),"19075")</f>
        <v>19075</v>
      </c>
      <c r="G177" s="5" t="s">
        <v>28</v>
      </c>
      <c r="H177" s="15">
        <v>44.5289666666667</v>
      </c>
      <c r="I177" s="5"/>
    </row>
    <row r="178" ht="15.75" customHeight="1">
      <c r="A178" s="28" t="s">
        <v>54</v>
      </c>
      <c r="B178" s="9" t="str">
        <f>IFERROR(__xludf.DUMMYFUNCTION("if(isblank(A178),"""",filter(Moorings!A:A,Moorings!B:B=left(A178,14),Moorings!D:D=D178))"),"ATAPL-69839-001-0101")</f>
        <v>ATAPL-69839-001-0101</v>
      </c>
      <c r="C178" s="13" t="str">
        <f>IFERROR(__xludf.DUMMYFUNCTION("if(isblank(A178),"""",filter(Moorings!C:C,Moorings!B:B=left(A178,14),Moorings!D:D=D178))"),"SN0101")</f>
        <v>SN0101</v>
      </c>
      <c r="D178" s="46">
        <v>3.0</v>
      </c>
      <c r="E178" s="9" t="str">
        <f>IFERROR(__xludf.DUMMYFUNCTION("if(isblank(A178),"""",filter(Moorings!A:A,Moorings!B:B=A178,Moorings!D:D=D178))"),"ATAPL-58345-00003")</f>
        <v>ATAPL-58345-00003</v>
      </c>
      <c r="F178" s="12" t="str">
        <f>IFERROR(__xludf.DUMMYFUNCTION("if(isblank(A178),"""",filter(Moorings!C:C,Moorings!B:B=A178,Moorings!D:D=D178))"),"19075")</f>
        <v>19075</v>
      </c>
      <c r="G178" s="5" t="s">
        <v>29</v>
      </c>
      <c r="H178" s="15">
        <v>-125.389783333333</v>
      </c>
      <c r="I178" s="5"/>
    </row>
    <row r="179" ht="15.75" customHeight="1">
      <c r="A179" s="28" t="s">
        <v>54</v>
      </c>
      <c r="B179" s="9" t="str">
        <f>IFERROR(__xludf.DUMMYFUNCTION("if(isblank(A179),"""",filter(Moorings!A:A,Moorings!B:B=left(A179,14),Moorings!D:D=D179))"),"ATAPL-69839-001-0101")</f>
        <v>ATAPL-69839-001-0101</v>
      </c>
      <c r="C179" s="13" t="str">
        <f>IFERROR(__xludf.DUMMYFUNCTION("if(isblank(A179),"""",filter(Moorings!C:C,Moorings!B:B=left(A179,14),Moorings!D:D=D179))"),"SN0101")</f>
        <v>SN0101</v>
      </c>
      <c r="D179" s="46">
        <v>3.0</v>
      </c>
      <c r="E179" s="9" t="str">
        <f>IFERROR(__xludf.DUMMYFUNCTION("if(isblank(A179),"""",filter(Moorings!A:A,Moorings!B:B=A179,Moorings!D:D=D179))"),"ATAPL-58345-00003")</f>
        <v>ATAPL-58345-00003</v>
      </c>
      <c r="F179" s="12" t="str">
        <f>IFERROR(__xludf.DUMMYFUNCTION("if(isblank(A179),"""",filter(Moorings!C:C,Moorings!B:B=A179,Moorings!D:D=D179))"),"19075")</f>
        <v>19075</v>
      </c>
      <c r="G179" s="5" t="s">
        <v>200</v>
      </c>
      <c r="H179" s="15">
        <v>0.45</v>
      </c>
      <c r="I179" s="24" t="s">
        <v>184</v>
      </c>
    </row>
    <row r="180" ht="15.75" customHeight="1">
      <c r="A180" s="28" t="s">
        <v>54</v>
      </c>
      <c r="B180" s="9" t="str">
        <f>IFERROR(__xludf.DUMMYFUNCTION("if(isblank(A180),"""",filter(Moorings!A:A,Moorings!B:B=left(A180,14),Moorings!D:D=D180))"),"ATAPL-69839-001-0101")</f>
        <v>ATAPL-69839-001-0101</v>
      </c>
      <c r="C180" s="13" t="str">
        <f>IFERROR(__xludf.DUMMYFUNCTION("if(isblank(A180),"""",filter(Moorings!C:C,Moorings!B:B=left(A180,14),Moorings!D:D=D180))"),"SN0101")</f>
        <v>SN0101</v>
      </c>
      <c r="D180" s="46">
        <v>3.0</v>
      </c>
      <c r="E180" s="9" t="str">
        <f>IFERROR(__xludf.DUMMYFUNCTION("if(isblank(A180),"""",filter(Moorings!A:A,Moorings!B:B=A180,Moorings!D:D=D180))"),"ATAPL-58345-00003")</f>
        <v>ATAPL-58345-00003</v>
      </c>
      <c r="F180" s="12" t="str">
        <f>IFERROR(__xludf.DUMMYFUNCTION("if(isblank(A180),"""",filter(Moorings!C:C,Moorings!B:B=A180,Moorings!D:D=D180))"),"19075")</f>
        <v>19075</v>
      </c>
      <c r="G180" s="5" t="s">
        <v>201</v>
      </c>
      <c r="H180" s="15">
        <v>0.45</v>
      </c>
      <c r="I180" s="5"/>
    </row>
    <row r="181" ht="15.75" customHeight="1">
      <c r="A181" s="28" t="s">
        <v>54</v>
      </c>
      <c r="B181" s="9" t="str">
        <f>IFERROR(__xludf.DUMMYFUNCTION("if(isblank(A181),"""",filter(Moorings!A:A,Moorings!B:B=left(A181,14),Moorings!D:D=D181))"),"ATAPL-69839-001-0101")</f>
        <v>ATAPL-69839-001-0101</v>
      </c>
      <c r="C181" s="13" t="str">
        <f>IFERROR(__xludf.DUMMYFUNCTION("if(isblank(A181),"""",filter(Moorings!C:C,Moorings!B:B=left(A181,14),Moorings!D:D=D181))"),"SN0101")</f>
        <v>SN0101</v>
      </c>
      <c r="D181" s="46">
        <v>3.0</v>
      </c>
      <c r="E181" s="9" t="str">
        <f>IFERROR(__xludf.DUMMYFUNCTION("if(isblank(A181),"""",filter(Moorings!A:A,Moorings!B:B=A181,Moorings!D:D=D181))"),"ATAPL-58345-00003")</f>
        <v>ATAPL-58345-00003</v>
      </c>
      <c r="F181" s="12" t="str">
        <f>IFERROR(__xludf.DUMMYFUNCTION("if(isblank(A181),"""",filter(Moorings!C:C,Moorings!B:B=A181,Moorings!D:D=D181))"),"19075")</f>
        <v>19075</v>
      </c>
      <c r="G181" s="5" t="s">
        <v>202</v>
      </c>
      <c r="H181" s="15">
        <v>0.45</v>
      </c>
      <c r="I181" s="5"/>
    </row>
    <row r="182" ht="15.75" customHeight="1">
      <c r="A182" s="28" t="s">
        <v>54</v>
      </c>
      <c r="B182" s="9" t="str">
        <f>IFERROR(__xludf.DUMMYFUNCTION("if(isblank(A182),"""",filter(Moorings!A:A,Moorings!B:B=left(A182,14),Moorings!D:D=D182))"),"ATAPL-69839-001-0101")</f>
        <v>ATAPL-69839-001-0101</v>
      </c>
      <c r="C182" s="13" t="str">
        <f>IFERROR(__xludf.DUMMYFUNCTION("if(isblank(A182),"""",filter(Moorings!C:C,Moorings!B:B=left(A182,14),Moorings!D:D=D182))"),"SN0101")</f>
        <v>SN0101</v>
      </c>
      <c r="D182" s="46">
        <v>3.0</v>
      </c>
      <c r="E182" s="9" t="str">
        <f>IFERROR(__xludf.DUMMYFUNCTION("if(isblank(A182),"""",filter(Moorings!A:A,Moorings!B:B=A182,Moorings!D:D=D182))"),"ATAPL-58345-00003")</f>
        <v>ATAPL-58345-00003</v>
      </c>
      <c r="F182" s="12" t="str">
        <f>IFERROR(__xludf.DUMMYFUNCTION("if(isblank(A182),"""",filter(Moorings!C:C,Moorings!B:B=A182,Moorings!D:D=D182))"),"19075")</f>
        <v>19075</v>
      </c>
      <c r="G182" s="58" t="s">
        <v>203</v>
      </c>
      <c r="H182" s="59">
        <v>0.45</v>
      </c>
      <c r="I182" s="24"/>
    </row>
    <row r="183" ht="15.75" customHeight="1">
      <c r="A183" s="5"/>
      <c r="B183" s="9" t="str">
        <f>IFERROR(__xludf.DUMMYFUNCTION("if(isblank(A183),"""",filter(Moorings!A:A,Moorings!B:B=left(A183,14),Moorings!D:D=D183))"),"")</f>
        <v/>
      </c>
      <c r="C183" s="13" t="str">
        <f>IFERROR(__xludf.DUMMYFUNCTION("if(isblank(A183),"""",filter(Moorings!C:C,Moorings!B:B=left(A183,14),Moorings!D:D=D183))"),"")</f>
        <v/>
      </c>
      <c r="D183" s="5"/>
      <c r="E183" s="9" t="str">
        <f>IFERROR(__xludf.DUMMYFUNCTION("if(isblank(A183),"""",filter(Moorings!A:A,Moorings!B:B=A183,Moorings!D:D=D183))"),"")</f>
        <v/>
      </c>
      <c r="F183" s="12" t="str">
        <f>IFERROR(__xludf.DUMMYFUNCTION("if(isblank(A183),"""",filter(Moorings!C:C,Moorings!B:B=A183,Moorings!D:D=D183))"),"")</f>
        <v/>
      </c>
      <c r="G183" s="5"/>
      <c r="H183" s="5"/>
      <c r="I183" s="5"/>
    </row>
    <row r="184" ht="15.75" customHeight="1">
      <c r="A184" s="6" t="s">
        <v>51</v>
      </c>
      <c r="B184" s="9" t="str">
        <f>IFERROR(__xludf.DUMMYFUNCTION("if(isblank(A184),"""",filter(Moorings!A:A,Moorings!B:B=left(A184,14),Moorings!D:D=D184))"),"ATAPL-69839-001-0101")</f>
        <v>ATAPL-69839-001-0101</v>
      </c>
      <c r="C184" s="13" t="str">
        <f>IFERROR(__xludf.DUMMYFUNCTION("if(isblank(A184),"""",filter(Moorings!C:C,Moorings!B:B=left(A184,14),Moorings!D:D=D184))"),"SN0101")</f>
        <v>SN0101</v>
      </c>
      <c r="D184" s="16">
        <v>1.0</v>
      </c>
      <c r="E184" s="9" t="str">
        <f>IFERROR(__xludf.DUMMYFUNCTION("if(isblank(A184),"""",filter(Moorings!A:A,Moorings!B:B=A184,Moorings!D:D=D184))"),"ATAPL-58317-00003")</f>
        <v>ATAPL-58317-00003</v>
      </c>
      <c r="F184" s="12" t="str">
        <f>IFERROR(__xludf.DUMMYFUNCTION("if(isblank(A184),"""",filter(Moorings!C:C,Moorings!B:B=A184,Moorings!D:D=D184))"),"0103")</f>
        <v>0103</v>
      </c>
      <c r="G184" s="5"/>
      <c r="H184" s="5"/>
      <c r="I184" s="15" t="s">
        <v>204</v>
      </c>
    </row>
    <row r="185" ht="15.75" customHeight="1">
      <c r="A185" s="15" t="s">
        <v>49</v>
      </c>
      <c r="B185" s="9" t="str">
        <f>IFERROR(__xludf.DUMMYFUNCTION("if(isblank(A185),"""",filter(Moorings!A:A,Moorings!B:B=left(A185,14),Moorings!D:D=D185))"),"ATAPL-69839-001-0101")</f>
        <v>ATAPL-69839-001-0101</v>
      </c>
      <c r="C185" s="13" t="str">
        <f>IFERROR(__xludf.DUMMYFUNCTION("if(isblank(A185),"""",filter(Moorings!C:C,Moorings!B:B=left(A185,14),Moorings!D:D=D185))"),"SN0101")</f>
        <v>SN0101</v>
      </c>
      <c r="D185" s="16">
        <v>1.0</v>
      </c>
      <c r="E185" s="9" t="str">
        <f>IFERROR(__xludf.DUMMYFUNCTION("if(isblank(A185),"""",filter(Moorings!A:A,Moorings!B:B=A185,Moorings!D:D=D185))"),"ATAPL-58324-00005")</f>
        <v>ATAPL-58324-00005</v>
      </c>
      <c r="F185" s="12" t="str">
        <f>IFERROR(__xludf.DUMMYFUNCTION("if(isblank(A185),"""",filter(Moorings!C:C,Moorings!B:B=A185,Moorings!D:D=D185))"),"1273")</f>
        <v>1273</v>
      </c>
      <c r="G185" s="5" t="s">
        <v>205</v>
      </c>
      <c r="H185" s="15">
        <v>6.0</v>
      </c>
      <c r="I185" s="5"/>
    </row>
    <row r="186" ht="15.75" customHeight="1">
      <c r="A186" s="51"/>
      <c r="B186" s="9"/>
      <c r="C186" s="13"/>
      <c r="D186" s="16"/>
      <c r="E186" s="9"/>
      <c r="F186" s="12"/>
      <c r="G186" s="5"/>
      <c r="H186" s="60"/>
      <c r="I186" s="5"/>
    </row>
    <row r="187" ht="15.75" customHeight="1">
      <c r="A187" s="51" t="s">
        <v>51</v>
      </c>
      <c r="B187" s="9" t="str">
        <f>IFERROR(__xludf.DUMMYFUNCTION("if(isblank(A187),"""",filter(Moorings!A:A,Moorings!B:B=left(A187,14),Moorings!D:D=D187))"),"ATAPL-69839-001-0104")</f>
        <v>ATAPL-69839-001-0104</v>
      </c>
      <c r="C187" s="13" t="str">
        <f>IFERROR(__xludf.DUMMYFUNCTION("if(isblank(A187),"""",filter(Moorings!C:C,Moorings!B:B=left(A187,14),Moorings!D:D=D187))"),"SN0104")</f>
        <v>SN0104</v>
      </c>
      <c r="D187" s="16">
        <v>2.0</v>
      </c>
      <c r="E187" s="9" t="str">
        <f>IFERROR(__xludf.DUMMYFUNCTION("if(isblank(A187),"""",filter(Moorings!A:A,Moorings!B:B=A187,Moorings!D:D=D187))"),"ATAPL-58317-00001")</f>
        <v>ATAPL-58317-00001</v>
      </c>
      <c r="F187" s="12" t="str">
        <f>IFERROR(__xludf.DUMMYFUNCTION("if(isblank(A187),"""",filter(Moorings!C:C,Moorings!B:B=A187,Moorings!D:D=D187))"),"101")</f>
        <v>101</v>
      </c>
      <c r="G187" s="5"/>
      <c r="H187" s="60"/>
      <c r="I187" s="5" t="s">
        <v>204</v>
      </c>
    </row>
    <row r="188" ht="15.75" customHeight="1">
      <c r="A188" s="15" t="s">
        <v>49</v>
      </c>
      <c r="B188" s="9" t="str">
        <f>IFERROR(__xludf.DUMMYFUNCTION("if(isblank(A188),"""",filter(Moorings!A:A,Moorings!B:B=left(A188,14),Moorings!D:D=D188))"),"ATAPL-69839-001-0104")</f>
        <v>ATAPL-69839-001-0104</v>
      </c>
      <c r="C188" s="13" t="str">
        <f>IFERROR(__xludf.DUMMYFUNCTION("if(isblank(A188),"""",filter(Moorings!C:C,Moorings!B:B=left(A188,14),Moorings!D:D=D188))"),"SN0104")</f>
        <v>SN0104</v>
      </c>
      <c r="D188" s="16">
        <v>2.0</v>
      </c>
      <c r="E188" s="9" t="str">
        <f>IFERROR(__xludf.DUMMYFUNCTION("if(isblank(A188),"""",filter(Moorings!A:A,Moorings!B:B=A188,Moorings!D:D=D188))"),"ATAPL-58324-00008")</f>
        <v>ATAPL-58324-00008</v>
      </c>
      <c r="F188" s="12" t="str">
        <f>IFERROR(__xludf.DUMMYFUNCTION("if(isblank(A188),"""",filter(Moorings!C:C,Moorings!B:B=A188,Moorings!D:D=D188))"),"1361")</f>
        <v>1361</v>
      </c>
      <c r="G188" s="5" t="s">
        <v>205</v>
      </c>
      <c r="H188" s="60">
        <v>6.0</v>
      </c>
      <c r="I188" s="5" t="s">
        <v>182</v>
      </c>
    </row>
    <row r="189" ht="15.75" customHeight="1">
      <c r="A189" s="15"/>
      <c r="B189" s="9"/>
      <c r="C189" s="13"/>
      <c r="D189" s="16"/>
      <c r="E189" s="9"/>
      <c r="F189" s="12"/>
      <c r="G189" s="5"/>
      <c r="H189" s="60"/>
      <c r="I189" s="5"/>
    </row>
    <row r="190" ht="15.75" customHeight="1">
      <c r="A190" s="6" t="s">
        <v>51</v>
      </c>
      <c r="B190" s="9" t="str">
        <f>IFERROR(__xludf.DUMMYFUNCTION("if(isblank(A190),"""",filter(Moorings!A:A,Moorings!B:B=left(A190,14),Moorings!D:D=D190))"),"ATAPL-69839-001-0101")</f>
        <v>ATAPL-69839-001-0101</v>
      </c>
      <c r="C190" s="13" t="str">
        <f>IFERROR(__xludf.DUMMYFUNCTION("if(isblank(A190),"""",filter(Moorings!C:C,Moorings!B:B=left(A190,14),Moorings!D:D=D190))"),"SN0101")</f>
        <v>SN0101</v>
      </c>
      <c r="D190" s="61">
        <v>3.0</v>
      </c>
      <c r="E190" s="9" t="str">
        <f>IFERROR(__xludf.DUMMYFUNCTION("if(isblank(A190),"""",filter(Moorings!A:A,Moorings!B:B=A190,Moorings!D:D=D190))"),"ATAPL-58317-00009")</f>
        <v>ATAPL-58317-00009</v>
      </c>
      <c r="F190" s="12" t="str">
        <f>IFERROR(__xludf.DUMMYFUNCTION("if(isblank(A190),"""",filter(Moorings!C:C,Moorings!B:B=A190,Moorings!D:D=D190))"),"114")</f>
        <v>114</v>
      </c>
      <c r="G190" s="5"/>
      <c r="H190" s="5"/>
      <c r="I190" s="15"/>
    </row>
    <row r="191" ht="15.75" customHeight="1">
      <c r="A191" s="15" t="s">
        <v>49</v>
      </c>
      <c r="B191" s="9" t="str">
        <f>IFERROR(__xludf.DUMMYFUNCTION("if(isblank(A191),"""",filter(Moorings!A:A,Moorings!B:B=left(A191,14),Moorings!D:D=D191))"),"ATAPL-69839-001-0101")</f>
        <v>ATAPL-69839-001-0101</v>
      </c>
      <c r="C191" s="13" t="str">
        <f>IFERROR(__xludf.DUMMYFUNCTION("if(isblank(A191),"""",filter(Moorings!C:C,Moorings!B:B=left(A191,14),Moorings!D:D=D191))"),"SN0101")</f>
        <v>SN0101</v>
      </c>
      <c r="D191" s="61">
        <v>3.0</v>
      </c>
      <c r="E191" s="9" t="str">
        <f>IFERROR(__xludf.DUMMYFUNCTION("if(isblank(A191),"""",filter(Moorings!A:A,Moorings!B:B=A191,Moorings!D:D=D191))"),"ATAPL-58324-00005")</f>
        <v>ATAPL-58324-00005</v>
      </c>
      <c r="F191" s="12" t="str">
        <f>IFERROR(__xludf.DUMMYFUNCTION("if(isblank(A191),"""",filter(Moorings!C:C,Moorings!B:B=A191,Moorings!D:D=D191))"),"1273")</f>
        <v>1273</v>
      </c>
      <c r="G191" s="5" t="s">
        <v>205</v>
      </c>
      <c r="H191" s="15">
        <v>6.0</v>
      </c>
      <c r="I191" s="24" t="s">
        <v>184</v>
      </c>
    </row>
    <row r="192" ht="15.75" customHeight="1">
      <c r="A192" s="5"/>
      <c r="B192" s="9" t="str">
        <f>IFERROR(__xludf.DUMMYFUNCTION("if(isblank(A192),"""",filter(Moorings!A:A,Moorings!B:B=left(A192,14),Moorings!D:D=D192))"),"")</f>
        <v/>
      </c>
      <c r="C192" s="13" t="str">
        <f>IFERROR(__xludf.DUMMYFUNCTION("if(isblank(A192),"""",filter(Moorings!C:C,Moorings!B:B=left(A192,14),Moorings!D:D=D192))"),"")</f>
        <v/>
      </c>
      <c r="D192" s="5"/>
      <c r="E192" s="9" t="str">
        <f>IFERROR(__xludf.DUMMYFUNCTION("if(isblank(A192),"""",filter(Moorings!A:A,Moorings!B:B=A192,Moorings!D:D=D192))"),"")</f>
        <v/>
      </c>
      <c r="F192" s="12" t="str">
        <f>IFERROR(__xludf.DUMMYFUNCTION("if(isblank(A192),"""",filter(Moorings!C:C,Moorings!B:B=A192,Moorings!D:D=D192))"),"")</f>
        <v/>
      </c>
      <c r="G192" s="5"/>
      <c r="H192" s="5"/>
      <c r="I192" s="5"/>
    </row>
    <row r="193" ht="15.75" customHeight="1">
      <c r="A193" s="62"/>
      <c r="B193" s="63"/>
      <c r="C193" s="64"/>
      <c r="D193" s="65"/>
      <c r="E193" s="63"/>
      <c r="F193" s="66"/>
      <c r="G193" s="67"/>
      <c r="H193" s="62"/>
      <c r="I193" s="67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</row>
    <row r="194" ht="15.75" customHeight="1">
      <c r="A194" s="15" t="s">
        <v>115</v>
      </c>
      <c r="B194" s="9" t="str">
        <f>IFERROR(__xludf.DUMMYFUNCTION("if(isblank(A194),"""",filter(Moorings!A:A,Moorings!B:B=left(A194,14),Moorings!D:D=D194))"),"ATAPL-68870-001-0140")</f>
        <v>ATAPL-68870-001-0140</v>
      </c>
      <c r="C194" s="13" t="str">
        <f>IFERROR(__xludf.DUMMYFUNCTION("if(isblank(A194),"""",filter(Moorings!C:C,Moorings!B:B=left(A194,14),Moorings!D:D=D194))"),"SN0140")</f>
        <v>SN0140</v>
      </c>
      <c r="D194" s="16">
        <v>1.0</v>
      </c>
      <c r="E194" s="9" t="str">
        <f>IFERROR(__xludf.DUMMYFUNCTION("if(isblank(A194),"""",filter(Moorings!A:A,Moorings!B:B=A194,Moorings!D:D=D194))"),"ATAPL-66662-00002")</f>
        <v>ATAPL-66662-00002</v>
      </c>
      <c r="F194" s="12" t="str">
        <f>IFERROR(__xludf.DUMMYFUNCTION("if(isblank(A194),"""",filter(Moorings!C:C,Moorings!B:B=A194,Moorings!D:D=D194))"),"16P71179-7205")</f>
        <v>16P71179-7205</v>
      </c>
      <c r="G194" s="5" t="s">
        <v>28</v>
      </c>
      <c r="H194" s="15">
        <v>44.5289666666667</v>
      </c>
      <c r="I194" s="5"/>
    </row>
    <row r="195" ht="15.75" customHeight="1">
      <c r="A195" s="15" t="s">
        <v>115</v>
      </c>
      <c r="B195" s="9" t="str">
        <f>IFERROR(__xludf.DUMMYFUNCTION("if(isblank(A195),"""",filter(Moorings!A:A,Moorings!B:B=left(A195,14),Moorings!D:D=D195))"),"ATAPL-68870-001-0140")</f>
        <v>ATAPL-68870-001-0140</v>
      </c>
      <c r="C195" s="13" t="str">
        <f>IFERROR(__xludf.DUMMYFUNCTION("if(isblank(A195),"""",filter(Moorings!C:C,Moorings!B:B=left(A195,14),Moorings!D:D=D195))"),"SN0140")</f>
        <v>SN0140</v>
      </c>
      <c r="D195" s="16">
        <v>1.0</v>
      </c>
      <c r="E195" s="9" t="str">
        <f>IFERROR(__xludf.DUMMYFUNCTION("if(isblank(A195),"""",filter(Moorings!A:A,Moorings!B:B=A195,Moorings!D:D=D195))"),"ATAPL-66662-00002")</f>
        <v>ATAPL-66662-00002</v>
      </c>
      <c r="F195" s="12" t="str">
        <f>IFERROR(__xludf.DUMMYFUNCTION("if(isblank(A195),"""",filter(Moorings!C:C,Moorings!B:B=A195,Moorings!D:D=D195))"),"16P71179-7205")</f>
        <v>16P71179-7205</v>
      </c>
      <c r="G195" s="5" t="s">
        <v>29</v>
      </c>
      <c r="H195" s="15">
        <v>-125.389783333333</v>
      </c>
      <c r="I195" s="5"/>
    </row>
    <row r="196" ht="15.75" customHeight="1">
      <c r="A196" s="15" t="s">
        <v>115</v>
      </c>
      <c r="B196" s="9" t="str">
        <f>IFERROR(__xludf.DUMMYFUNCTION("if(isblank(A196),"""",filter(Moorings!A:A,Moorings!B:B=left(A196,14),Moorings!D:D=D196))"),"ATAPL-68870-001-0140")</f>
        <v>ATAPL-68870-001-0140</v>
      </c>
      <c r="C196" s="13" t="str">
        <f>IFERROR(__xludf.DUMMYFUNCTION("if(isblank(A196),"""",filter(Moorings!C:C,Moorings!B:B=left(A196,14),Moorings!D:D=D196))"),"SN0140")</f>
        <v>SN0140</v>
      </c>
      <c r="D196" s="16">
        <v>1.0</v>
      </c>
      <c r="E196" s="9" t="str">
        <f>IFERROR(__xludf.DUMMYFUNCTION("if(isblank(A196),"""",filter(Moorings!A:A,Moorings!B:B=A196,Moorings!D:D=D196))"),"ATAPL-66662-00002")</f>
        <v>ATAPL-66662-00002</v>
      </c>
      <c r="F196" s="12" t="str">
        <f>IFERROR(__xludf.DUMMYFUNCTION("if(isblank(A196),"""",filter(Moorings!C:C,Moorings!B:B=A196,Moorings!D:D=D196))"),"16P71179-7205")</f>
        <v>16P71179-7205</v>
      </c>
      <c r="G196" s="5" t="s">
        <v>30</v>
      </c>
      <c r="H196" s="15">
        <v>0.001253718</v>
      </c>
      <c r="I196" s="5"/>
    </row>
    <row r="197" ht="15.75" customHeight="1">
      <c r="A197" s="15" t="s">
        <v>115</v>
      </c>
      <c r="B197" s="9" t="str">
        <f>IFERROR(__xludf.DUMMYFUNCTION("if(isblank(A197),"""",filter(Moorings!A:A,Moorings!B:B=left(A197,14),Moorings!D:D=D197))"),"ATAPL-68870-001-0140")</f>
        <v>ATAPL-68870-001-0140</v>
      </c>
      <c r="C197" s="13" t="str">
        <f>IFERROR(__xludf.DUMMYFUNCTION("if(isblank(A197),"""",filter(Moorings!C:C,Moorings!B:B=left(A197,14),Moorings!D:D=D197))"),"SN0140")</f>
        <v>SN0140</v>
      </c>
      <c r="D197" s="16">
        <v>1.0</v>
      </c>
      <c r="E197" s="9" t="str">
        <f>IFERROR(__xludf.DUMMYFUNCTION("if(isblank(A197),"""",filter(Moorings!A:A,Moorings!B:B=A197,Moorings!D:D=D197))"),"ATAPL-66662-00002")</f>
        <v>ATAPL-66662-00002</v>
      </c>
      <c r="F197" s="12" t="str">
        <f>IFERROR(__xludf.DUMMYFUNCTION("if(isblank(A197),"""",filter(Moorings!C:C,Moorings!B:B=A197,Moorings!D:D=D197))"),"16P71179-7205")</f>
        <v>16P71179-7205</v>
      </c>
      <c r="G197" s="5" t="s">
        <v>31</v>
      </c>
      <c r="H197" s="15">
        <v>2.770087E-4</v>
      </c>
      <c r="I197" s="5"/>
    </row>
    <row r="198" ht="15.75" customHeight="1">
      <c r="A198" s="15" t="s">
        <v>115</v>
      </c>
      <c r="B198" s="9" t="str">
        <f>IFERROR(__xludf.DUMMYFUNCTION("if(isblank(A198),"""",filter(Moorings!A:A,Moorings!B:B=left(A198,14),Moorings!D:D=D198))"),"ATAPL-68870-001-0140")</f>
        <v>ATAPL-68870-001-0140</v>
      </c>
      <c r="C198" s="13" t="str">
        <f>IFERROR(__xludf.DUMMYFUNCTION("if(isblank(A198),"""",filter(Moorings!C:C,Moorings!B:B=left(A198,14),Moorings!D:D=D198))"),"SN0140")</f>
        <v>SN0140</v>
      </c>
      <c r="D198" s="16">
        <v>1.0</v>
      </c>
      <c r="E198" s="9" t="str">
        <f>IFERROR(__xludf.DUMMYFUNCTION("if(isblank(A198),"""",filter(Moorings!A:A,Moorings!B:B=A198,Moorings!D:D=D198))"),"ATAPL-66662-00002")</f>
        <v>ATAPL-66662-00002</v>
      </c>
      <c r="F198" s="12" t="str">
        <f>IFERROR(__xludf.DUMMYFUNCTION("if(isblank(A198),"""",filter(Moorings!C:C,Moorings!B:B=A198,Moorings!D:D=D198))"),"16P71179-7205")</f>
        <v>16P71179-7205</v>
      </c>
      <c r="G198" s="5" t="s">
        <v>32</v>
      </c>
      <c r="H198" s="15">
        <v>-1.515109E-6</v>
      </c>
      <c r="I198" s="5"/>
    </row>
    <row r="199" ht="15.75" customHeight="1">
      <c r="A199" s="15" t="s">
        <v>115</v>
      </c>
      <c r="B199" s="9" t="str">
        <f>IFERROR(__xludf.DUMMYFUNCTION("if(isblank(A199),"""",filter(Moorings!A:A,Moorings!B:B=left(A199,14),Moorings!D:D=D199))"),"ATAPL-68870-001-0140")</f>
        <v>ATAPL-68870-001-0140</v>
      </c>
      <c r="C199" s="13" t="str">
        <f>IFERROR(__xludf.DUMMYFUNCTION("if(isblank(A199),"""",filter(Moorings!C:C,Moorings!B:B=left(A199,14),Moorings!D:D=D199))"),"SN0140")</f>
        <v>SN0140</v>
      </c>
      <c r="D199" s="16">
        <v>1.0</v>
      </c>
      <c r="E199" s="9" t="str">
        <f>IFERROR(__xludf.DUMMYFUNCTION("if(isblank(A199),"""",filter(Moorings!A:A,Moorings!B:B=A199,Moorings!D:D=D199))"),"ATAPL-66662-00002")</f>
        <v>ATAPL-66662-00002</v>
      </c>
      <c r="F199" s="12" t="str">
        <f>IFERROR(__xludf.DUMMYFUNCTION("if(isblank(A199),"""",filter(Moorings!C:C,Moorings!B:B=A199,Moorings!D:D=D199))"),"16P71179-7205")</f>
        <v>16P71179-7205</v>
      </c>
      <c r="G199" s="5" t="s">
        <v>33</v>
      </c>
      <c r="H199" s="15">
        <v>1.945202E-7</v>
      </c>
      <c r="I199" s="5"/>
    </row>
    <row r="200" ht="15.75" customHeight="1">
      <c r="A200" s="15" t="s">
        <v>115</v>
      </c>
      <c r="B200" s="9" t="str">
        <f>IFERROR(__xludf.DUMMYFUNCTION("if(isblank(A200),"""",filter(Moorings!A:A,Moorings!B:B=left(A200,14),Moorings!D:D=D200))"),"ATAPL-68870-001-0140")</f>
        <v>ATAPL-68870-001-0140</v>
      </c>
      <c r="C200" s="13" t="str">
        <f>IFERROR(__xludf.DUMMYFUNCTION("if(isblank(A200),"""",filter(Moorings!C:C,Moorings!B:B=left(A200,14),Moorings!D:D=D200))"),"SN0140")</f>
        <v>SN0140</v>
      </c>
      <c r="D200" s="16">
        <v>1.0</v>
      </c>
      <c r="E200" s="9" t="str">
        <f>IFERROR(__xludf.DUMMYFUNCTION("if(isblank(A200),"""",filter(Moorings!A:A,Moorings!B:B=A200,Moorings!D:D=D200))"),"ATAPL-66662-00002")</f>
        <v>ATAPL-66662-00002</v>
      </c>
      <c r="F200" s="12" t="str">
        <f>IFERROR(__xludf.DUMMYFUNCTION("if(isblank(A200),"""",filter(Moorings!C:C,Moorings!B:B=A200,Moorings!D:D=D200))"),"16P71179-7205")</f>
        <v>16P71179-7205</v>
      </c>
      <c r="G200" s="5" t="s">
        <v>37</v>
      </c>
      <c r="H200" s="15">
        <v>-9.57E-8</v>
      </c>
      <c r="I200" s="5"/>
    </row>
    <row r="201" ht="15.75" customHeight="1">
      <c r="A201" s="15" t="s">
        <v>115</v>
      </c>
      <c r="B201" s="9" t="str">
        <f>IFERROR(__xludf.DUMMYFUNCTION("if(isblank(A201),"""",filter(Moorings!A:A,Moorings!B:B=left(A201,14),Moorings!D:D=D201))"),"ATAPL-68870-001-0140")</f>
        <v>ATAPL-68870-001-0140</v>
      </c>
      <c r="C201" s="13" t="str">
        <f>IFERROR(__xludf.DUMMYFUNCTION("if(isblank(A201),"""",filter(Moorings!C:C,Moorings!B:B=left(A201,14),Moorings!D:D=D201))"),"SN0140")</f>
        <v>SN0140</v>
      </c>
      <c r="D201" s="16">
        <v>1.0</v>
      </c>
      <c r="E201" s="9" t="str">
        <f>IFERROR(__xludf.DUMMYFUNCTION("if(isblank(A201),"""",filter(Moorings!A:A,Moorings!B:B=A201,Moorings!D:D=D201))"),"ATAPL-66662-00002")</f>
        <v>ATAPL-66662-00002</v>
      </c>
      <c r="F201" s="12" t="str">
        <f>IFERROR(__xludf.DUMMYFUNCTION("if(isblank(A201),"""",filter(Moorings!C:C,Moorings!B:B=A201,Moorings!D:D=D201))"),"16P71179-7205")</f>
        <v>16P71179-7205</v>
      </c>
      <c r="G201" s="5" t="s">
        <v>45</v>
      </c>
      <c r="H201" s="15">
        <v>3.25E-6</v>
      </c>
      <c r="I201" s="5"/>
    </row>
    <row r="202" ht="15.75" customHeight="1">
      <c r="A202" s="15" t="s">
        <v>115</v>
      </c>
      <c r="B202" s="9" t="str">
        <f>IFERROR(__xludf.DUMMYFUNCTION("if(isblank(A202),"""",filter(Moorings!A:A,Moorings!B:B=left(A202,14),Moorings!D:D=D202))"),"ATAPL-68870-001-0140")</f>
        <v>ATAPL-68870-001-0140</v>
      </c>
      <c r="C202" s="13" t="str">
        <f>IFERROR(__xludf.DUMMYFUNCTION("if(isblank(A202),"""",filter(Moorings!C:C,Moorings!B:B=left(A202,14),Moorings!D:D=D202))"),"SN0140")</f>
        <v>SN0140</v>
      </c>
      <c r="D202" s="16">
        <v>1.0</v>
      </c>
      <c r="E202" s="9" t="str">
        <f>IFERROR(__xludf.DUMMYFUNCTION("if(isblank(A202),"""",filter(Moorings!A:A,Moorings!B:B=A202,Moorings!D:D=D202))"),"ATAPL-66662-00002")</f>
        <v>ATAPL-66662-00002</v>
      </c>
      <c r="F202" s="12" t="str">
        <f>IFERROR(__xludf.DUMMYFUNCTION("if(isblank(A202),"""",filter(Moorings!C:C,Moorings!B:B=A202,Moorings!D:D=D202))"),"16P71179-7205")</f>
        <v>16P71179-7205</v>
      </c>
      <c r="G202" s="5" t="s">
        <v>62</v>
      </c>
      <c r="H202" s="15">
        <v>-0.9861639</v>
      </c>
      <c r="I202" s="5"/>
    </row>
    <row r="203" ht="15.75" customHeight="1">
      <c r="A203" s="15" t="s">
        <v>115</v>
      </c>
      <c r="B203" s="9" t="str">
        <f>IFERROR(__xludf.DUMMYFUNCTION("if(isblank(A203),"""",filter(Moorings!A:A,Moorings!B:B=left(A203,14),Moorings!D:D=D203))"),"ATAPL-68870-001-0140")</f>
        <v>ATAPL-68870-001-0140</v>
      </c>
      <c r="C203" s="13" t="str">
        <f>IFERROR(__xludf.DUMMYFUNCTION("if(isblank(A203),"""",filter(Moorings!C:C,Moorings!B:B=left(A203,14),Moorings!D:D=D203))"),"SN0140")</f>
        <v>SN0140</v>
      </c>
      <c r="D203" s="16">
        <v>1.0</v>
      </c>
      <c r="E203" s="9" t="str">
        <f>IFERROR(__xludf.DUMMYFUNCTION("if(isblank(A203),"""",filter(Moorings!A:A,Moorings!B:B=A203,Moorings!D:D=D203))"),"ATAPL-66662-00002")</f>
        <v>ATAPL-66662-00002</v>
      </c>
      <c r="F203" s="12" t="str">
        <f>IFERROR(__xludf.DUMMYFUNCTION("if(isblank(A203),"""",filter(Moorings!C:C,Moorings!B:B=A203,Moorings!D:D=D203))"),"16P71179-7205")</f>
        <v>16P71179-7205</v>
      </c>
      <c r="G203" s="5" t="s">
        <v>69</v>
      </c>
      <c r="H203" s="15">
        <v>0.1387175</v>
      </c>
      <c r="I203" s="5"/>
    </row>
    <row r="204" ht="15.75" customHeight="1">
      <c r="A204" s="15" t="s">
        <v>115</v>
      </c>
      <c r="B204" s="9" t="str">
        <f>IFERROR(__xludf.DUMMYFUNCTION("if(isblank(A204),"""",filter(Moorings!A:A,Moorings!B:B=left(A204,14),Moorings!D:D=D204))"),"ATAPL-68870-001-0140")</f>
        <v>ATAPL-68870-001-0140</v>
      </c>
      <c r="C204" s="13" t="str">
        <f>IFERROR(__xludf.DUMMYFUNCTION("if(isblank(A204),"""",filter(Moorings!C:C,Moorings!B:B=left(A204,14),Moorings!D:D=D204))"),"SN0140")</f>
        <v>SN0140</v>
      </c>
      <c r="D204" s="16">
        <v>1.0</v>
      </c>
      <c r="E204" s="9" t="str">
        <f>IFERROR(__xludf.DUMMYFUNCTION("if(isblank(A204),"""",filter(Moorings!A:A,Moorings!B:B=A204,Moorings!D:D=D204))"),"ATAPL-66662-00002")</f>
        <v>ATAPL-66662-00002</v>
      </c>
      <c r="F204" s="12" t="str">
        <f>IFERROR(__xludf.DUMMYFUNCTION("if(isblank(A204),"""",filter(Moorings!C:C,Moorings!B:B=A204,Moorings!D:D=D204))"),"16P71179-7205")</f>
        <v>16P71179-7205</v>
      </c>
      <c r="G204" s="5" t="s">
        <v>74</v>
      </c>
      <c r="H204" s="15">
        <v>-3.735547E-4</v>
      </c>
      <c r="I204" s="5"/>
    </row>
    <row r="205" ht="15.75" customHeight="1">
      <c r="A205" s="15" t="s">
        <v>115</v>
      </c>
      <c r="B205" s="9" t="str">
        <f>IFERROR(__xludf.DUMMYFUNCTION("if(isblank(A205),"""",filter(Moorings!A:A,Moorings!B:B=left(A205,14),Moorings!D:D=D205))"),"ATAPL-68870-001-0140")</f>
        <v>ATAPL-68870-001-0140</v>
      </c>
      <c r="C205" s="13" t="str">
        <f>IFERROR(__xludf.DUMMYFUNCTION("if(isblank(A205),"""",filter(Moorings!C:C,Moorings!B:B=left(A205,14),Moorings!D:D=D205))"),"SN0140")</f>
        <v>SN0140</v>
      </c>
      <c r="D205" s="16">
        <v>1.0</v>
      </c>
      <c r="E205" s="9" t="str">
        <f>IFERROR(__xludf.DUMMYFUNCTION("if(isblank(A205),"""",filter(Moorings!A:A,Moorings!B:B=A205,Moorings!D:D=D205))"),"ATAPL-66662-00002")</f>
        <v>ATAPL-66662-00002</v>
      </c>
      <c r="F205" s="12" t="str">
        <f>IFERROR(__xludf.DUMMYFUNCTION("if(isblank(A205),"""",filter(Moorings!C:C,Moorings!B:B=A205,Moorings!D:D=D205))"),"16P71179-7205")</f>
        <v>16P71179-7205</v>
      </c>
      <c r="G205" s="5" t="s">
        <v>78</v>
      </c>
      <c r="H205" s="15">
        <v>4.660706E-5</v>
      </c>
      <c r="I205" s="5"/>
    </row>
    <row r="206" ht="15.75" customHeight="1">
      <c r="A206" s="15" t="s">
        <v>115</v>
      </c>
      <c r="B206" s="9" t="str">
        <f>IFERROR(__xludf.DUMMYFUNCTION("if(isblank(A206),"""",filter(Moorings!A:A,Moorings!B:B=left(A206,14),Moorings!D:D=D206))"),"ATAPL-68870-001-0140")</f>
        <v>ATAPL-68870-001-0140</v>
      </c>
      <c r="C206" s="13" t="str">
        <f>IFERROR(__xludf.DUMMYFUNCTION("if(isblank(A206),"""",filter(Moorings!C:C,Moorings!B:B=left(A206,14),Moorings!D:D=D206))"),"SN0140")</f>
        <v>SN0140</v>
      </c>
      <c r="D206" s="16">
        <v>1.0</v>
      </c>
      <c r="E206" s="9" t="str">
        <f>IFERROR(__xludf.DUMMYFUNCTION("if(isblank(A206),"""",filter(Moorings!A:A,Moorings!B:B=A206,Moorings!D:D=D206))"),"ATAPL-66662-00002")</f>
        <v>ATAPL-66662-00002</v>
      </c>
      <c r="F206" s="12" t="str">
        <f>IFERROR(__xludf.DUMMYFUNCTION("if(isblank(A206),"""",filter(Moorings!C:C,Moorings!B:B=A206,Moorings!D:D=D206))"),"16P71179-7205")</f>
        <v>16P71179-7205</v>
      </c>
      <c r="G206" s="5" t="s">
        <v>81</v>
      </c>
      <c r="H206" s="15">
        <v>0.0493313</v>
      </c>
      <c r="I206" s="5"/>
    </row>
    <row r="207" ht="15.75" customHeight="1">
      <c r="A207" s="15" t="s">
        <v>115</v>
      </c>
      <c r="B207" s="9" t="str">
        <f>IFERROR(__xludf.DUMMYFUNCTION("if(isblank(A207),"""",filter(Moorings!A:A,Moorings!B:B=left(A207,14),Moorings!D:D=D207))"),"ATAPL-68870-001-0140")</f>
        <v>ATAPL-68870-001-0140</v>
      </c>
      <c r="C207" s="13" t="str">
        <f>IFERROR(__xludf.DUMMYFUNCTION("if(isblank(A207),"""",filter(Moorings!C:C,Moorings!B:B=left(A207,14),Moorings!D:D=D207))"),"SN0140")</f>
        <v>SN0140</v>
      </c>
      <c r="D207" s="16">
        <v>1.0</v>
      </c>
      <c r="E207" s="9" t="str">
        <f>IFERROR(__xludf.DUMMYFUNCTION("if(isblank(A207),"""",filter(Moorings!A:A,Moorings!B:B=A207,Moorings!D:D=D207))"),"ATAPL-66662-00002")</f>
        <v>ATAPL-66662-00002</v>
      </c>
      <c r="F207" s="12" t="str">
        <f>IFERROR(__xludf.DUMMYFUNCTION("if(isblank(A207),"""",filter(Moorings!C:C,Moorings!B:B=A207,Moorings!D:D=D207))"),"16P71179-7205")</f>
        <v>16P71179-7205</v>
      </c>
      <c r="G207" s="5" t="s">
        <v>83</v>
      </c>
      <c r="H207" s="15">
        <v>0.001552248</v>
      </c>
      <c r="I207" s="5"/>
    </row>
    <row r="208" ht="15.75" customHeight="1">
      <c r="A208" s="15" t="s">
        <v>115</v>
      </c>
      <c r="B208" s="9" t="str">
        <f>IFERROR(__xludf.DUMMYFUNCTION("if(isblank(A208),"""",filter(Moorings!A:A,Moorings!B:B=left(A208,14),Moorings!D:D=D208))"),"ATAPL-68870-001-0140")</f>
        <v>ATAPL-68870-001-0140</v>
      </c>
      <c r="C208" s="13" t="str">
        <f>IFERROR(__xludf.DUMMYFUNCTION("if(isblank(A208),"""",filter(Moorings!C:C,Moorings!B:B=left(A208,14),Moorings!D:D=D208))"),"SN0140")</f>
        <v>SN0140</v>
      </c>
      <c r="D208" s="16">
        <v>1.0</v>
      </c>
      <c r="E208" s="9" t="str">
        <f>IFERROR(__xludf.DUMMYFUNCTION("if(isblank(A208),"""",filter(Moorings!A:A,Moorings!B:B=A208,Moorings!D:D=D208))"),"ATAPL-66662-00002")</f>
        <v>ATAPL-66662-00002</v>
      </c>
      <c r="F208" s="12" t="str">
        <f>IFERROR(__xludf.DUMMYFUNCTION("if(isblank(A208),"""",filter(Moorings!C:C,Moorings!B:B=A208,Moorings!D:D=D208))"),"16P71179-7205")</f>
        <v>16P71179-7205</v>
      </c>
      <c r="G208" s="5" t="s">
        <v>88</v>
      </c>
      <c r="H208" s="35">
        <v>9.185753E-12</v>
      </c>
      <c r="I208" s="5"/>
    </row>
    <row r="209" ht="15.75" customHeight="1">
      <c r="A209" s="15" t="s">
        <v>115</v>
      </c>
      <c r="B209" s="9" t="str">
        <f>IFERROR(__xludf.DUMMYFUNCTION("if(isblank(A209),"""",filter(Moorings!A:A,Moorings!B:B=left(A209,14),Moorings!D:D=D209))"),"ATAPL-68870-001-0140")</f>
        <v>ATAPL-68870-001-0140</v>
      </c>
      <c r="C209" s="13" t="str">
        <f>IFERROR(__xludf.DUMMYFUNCTION("if(isblank(A209),"""",filter(Moorings!C:C,Moorings!B:B=left(A209,14),Moorings!D:D=D209))"),"SN0140")</f>
        <v>SN0140</v>
      </c>
      <c r="D209" s="16">
        <v>1.0</v>
      </c>
      <c r="E209" s="9" t="str">
        <f>IFERROR(__xludf.DUMMYFUNCTION("if(isblank(A209),"""",filter(Moorings!A:A,Moorings!B:B=A209,Moorings!D:D=D209))"),"ATAPL-66662-00002")</f>
        <v>ATAPL-66662-00002</v>
      </c>
      <c r="F209" s="12" t="str">
        <f>IFERROR(__xludf.DUMMYFUNCTION("if(isblank(A209),"""",filter(Moorings!C:C,Moorings!B:B=A209,Moorings!D:D=D209))"),"16P71179-7205")</f>
        <v>16P71179-7205</v>
      </c>
      <c r="G209" s="5" t="s">
        <v>101</v>
      </c>
      <c r="H209" s="15">
        <v>-55.13786</v>
      </c>
      <c r="I209" s="5"/>
    </row>
    <row r="210" ht="15.75" customHeight="1">
      <c r="A210" s="15" t="s">
        <v>115</v>
      </c>
      <c r="B210" s="9" t="str">
        <f>IFERROR(__xludf.DUMMYFUNCTION("if(isblank(A210),"""",filter(Moorings!A:A,Moorings!B:B=left(A210,14),Moorings!D:D=D210))"),"ATAPL-68870-001-0140")</f>
        <v>ATAPL-68870-001-0140</v>
      </c>
      <c r="C210" s="13" t="str">
        <f>IFERROR(__xludf.DUMMYFUNCTION("if(isblank(A210),"""",filter(Moorings!C:C,Moorings!B:B=left(A210,14),Moorings!D:D=D210))"),"SN0140")</f>
        <v>SN0140</v>
      </c>
      <c r="D210" s="16">
        <v>1.0</v>
      </c>
      <c r="E210" s="9" t="str">
        <f>IFERROR(__xludf.DUMMYFUNCTION("if(isblank(A210),"""",filter(Moorings!A:A,Moorings!B:B=A210,Moorings!D:D=D210))"),"ATAPL-66662-00002")</f>
        <v>ATAPL-66662-00002</v>
      </c>
      <c r="F210" s="12" t="str">
        <f>IFERROR(__xludf.DUMMYFUNCTION("if(isblank(A210),"""",filter(Moorings!C:C,Moorings!B:B=A210,Moorings!D:D=D210))"),"16P71179-7205")</f>
        <v>16P71179-7205</v>
      </c>
      <c r="G210" s="5" t="s">
        <v>121</v>
      </c>
      <c r="H210" s="15">
        <v>56.06231</v>
      </c>
      <c r="I210" s="5"/>
    </row>
    <row r="211" ht="15.75" customHeight="1">
      <c r="A211" s="15" t="s">
        <v>115</v>
      </c>
      <c r="B211" s="9" t="str">
        <f>IFERROR(__xludf.DUMMYFUNCTION("if(isblank(A211),"""",filter(Moorings!A:A,Moorings!B:B=left(A211,14),Moorings!D:D=D211))"),"ATAPL-68870-001-0140")</f>
        <v>ATAPL-68870-001-0140</v>
      </c>
      <c r="C211" s="13" t="str">
        <f>IFERROR(__xludf.DUMMYFUNCTION("if(isblank(A211),"""",filter(Moorings!C:C,Moorings!B:B=left(A211,14),Moorings!D:D=D211))"),"SN0140")</f>
        <v>SN0140</v>
      </c>
      <c r="D211" s="16">
        <v>1.0</v>
      </c>
      <c r="E211" s="9" t="str">
        <f>IFERROR(__xludf.DUMMYFUNCTION("if(isblank(A211),"""",filter(Moorings!A:A,Moorings!B:B=A211,Moorings!D:D=D211))"),"ATAPL-66662-00002")</f>
        <v>ATAPL-66662-00002</v>
      </c>
      <c r="F211" s="12" t="str">
        <f>IFERROR(__xludf.DUMMYFUNCTION("if(isblank(A211),"""",filter(Moorings!C:C,Moorings!B:B=A211,Moorings!D:D=D211))"),"16P71179-7205")</f>
        <v>16P71179-7205</v>
      </c>
      <c r="G211" s="5" t="s">
        <v>130</v>
      </c>
      <c r="H211" s="15">
        <v>-0.6657409</v>
      </c>
      <c r="I211" s="5"/>
    </row>
    <row r="212" ht="15.75" customHeight="1">
      <c r="A212" s="15" t="s">
        <v>115</v>
      </c>
      <c r="B212" s="9" t="str">
        <f>IFERROR(__xludf.DUMMYFUNCTION("if(isblank(A212),"""",filter(Moorings!A:A,Moorings!B:B=left(A212,14),Moorings!D:D=D212))"),"ATAPL-68870-001-0140")</f>
        <v>ATAPL-68870-001-0140</v>
      </c>
      <c r="C212" s="13" t="str">
        <f>IFERROR(__xludf.DUMMYFUNCTION("if(isblank(A212),"""",filter(Moorings!C:C,Moorings!B:B=left(A212,14),Moorings!D:D=D212))"),"SN0140")</f>
        <v>SN0140</v>
      </c>
      <c r="D212" s="16">
        <v>1.0</v>
      </c>
      <c r="E212" s="9" t="str">
        <f>IFERROR(__xludf.DUMMYFUNCTION("if(isblank(A212),"""",filter(Moorings!A:A,Moorings!B:B=A212,Moorings!D:D=D212))"),"ATAPL-66662-00002")</f>
        <v>ATAPL-66662-00002</v>
      </c>
      <c r="F212" s="12" t="str">
        <f>IFERROR(__xludf.DUMMYFUNCTION("if(isblank(A212),"""",filter(Moorings!C:C,Moorings!B:B=A212,Moorings!D:D=D212))"),"16P71179-7205")</f>
        <v>16P71179-7205</v>
      </c>
      <c r="G212" s="5" t="s">
        <v>143</v>
      </c>
      <c r="H212" s="15">
        <v>525716.2</v>
      </c>
      <c r="I212" s="5"/>
    </row>
    <row r="213" ht="15.75" customHeight="1">
      <c r="A213" s="15" t="s">
        <v>115</v>
      </c>
      <c r="B213" s="9" t="str">
        <f>IFERROR(__xludf.DUMMYFUNCTION("if(isblank(A213),"""",filter(Moorings!A:A,Moorings!B:B=left(A213,14),Moorings!D:D=D213))"),"ATAPL-68870-001-0140")</f>
        <v>ATAPL-68870-001-0140</v>
      </c>
      <c r="C213" s="13" t="str">
        <f>IFERROR(__xludf.DUMMYFUNCTION("if(isblank(A213),"""",filter(Moorings!C:C,Moorings!B:B=left(A213,14),Moorings!D:D=D213))"),"SN0140")</f>
        <v>SN0140</v>
      </c>
      <c r="D213" s="16">
        <v>1.0</v>
      </c>
      <c r="E213" s="9" t="str">
        <f>IFERROR(__xludf.DUMMYFUNCTION("if(isblank(A213),"""",filter(Moorings!A:A,Moorings!B:B=A213,Moorings!D:D=D213))"),"ATAPL-66662-00002")</f>
        <v>ATAPL-66662-00002</v>
      </c>
      <c r="F213" s="12" t="str">
        <f>IFERROR(__xludf.DUMMYFUNCTION("if(isblank(A213),"""",filter(Moorings!C:C,Moorings!B:B=A213,Moorings!D:D=D213))"),"16P71179-7205")</f>
        <v>16P71179-7205</v>
      </c>
      <c r="G213" s="5" t="s">
        <v>146</v>
      </c>
      <c r="H213" s="15">
        <v>3.61796</v>
      </c>
      <c r="I213" s="5"/>
    </row>
    <row r="214" ht="15.75" customHeight="1">
      <c r="A214" s="15" t="s">
        <v>115</v>
      </c>
      <c r="B214" s="9" t="str">
        <f>IFERROR(__xludf.DUMMYFUNCTION("if(isblank(A214),"""",filter(Moorings!A:A,Moorings!B:B=left(A214,14),Moorings!D:D=D214))"),"ATAPL-68870-001-0140")</f>
        <v>ATAPL-68870-001-0140</v>
      </c>
      <c r="C214" s="13" t="str">
        <f>IFERROR(__xludf.DUMMYFUNCTION("if(isblank(A214),"""",filter(Moorings!C:C,Moorings!B:B=left(A214,14),Moorings!D:D=D214))"),"SN0140")</f>
        <v>SN0140</v>
      </c>
      <c r="D214" s="16">
        <v>1.0</v>
      </c>
      <c r="E214" s="9" t="str">
        <f>IFERROR(__xludf.DUMMYFUNCTION("if(isblank(A214),"""",filter(Moorings!A:A,Moorings!B:B=A214,Moorings!D:D=D214))"),"ATAPL-66662-00002")</f>
        <v>ATAPL-66662-00002</v>
      </c>
      <c r="F214" s="12" t="str">
        <f>IFERROR(__xludf.DUMMYFUNCTION("if(isblank(A214),"""",filter(Moorings!C:C,Moorings!B:B=A214,Moorings!D:D=D214))"),"16P71179-7205")</f>
        <v>16P71179-7205</v>
      </c>
      <c r="G214" s="5" t="s">
        <v>150</v>
      </c>
      <c r="H214" s="15">
        <v>-0.09985313</v>
      </c>
      <c r="I214" s="5"/>
    </row>
    <row r="215" ht="15.75" customHeight="1">
      <c r="A215" s="15" t="s">
        <v>115</v>
      </c>
      <c r="B215" s="9" t="str">
        <f>IFERROR(__xludf.DUMMYFUNCTION("if(isblank(A215),"""",filter(Moorings!A:A,Moorings!B:B=left(A215,14),Moorings!D:D=D215))"),"ATAPL-68870-001-0140")</f>
        <v>ATAPL-68870-001-0140</v>
      </c>
      <c r="C215" s="13" t="str">
        <f>IFERROR(__xludf.DUMMYFUNCTION("if(isblank(A215),"""",filter(Moorings!C:C,Moorings!B:B=left(A215,14),Moorings!D:D=D215))"),"SN0140")</f>
        <v>SN0140</v>
      </c>
      <c r="D215" s="16">
        <v>1.0</v>
      </c>
      <c r="E215" s="9" t="str">
        <f>IFERROR(__xludf.DUMMYFUNCTION("if(isblank(A215),"""",filter(Moorings!A:A,Moorings!B:B=A215,Moorings!D:D=D215))"),"ATAPL-66662-00002")</f>
        <v>ATAPL-66662-00002</v>
      </c>
      <c r="F215" s="12" t="str">
        <f>IFERROR(__xludf.DUMMYFUNCTION("if(isblank(A215),"""",filter(Moorings!C:C,Moorings!B:B=A215,Moorings!D:D=D215))"),"16P71179-7205")</f>
        <v>16P71179-7205</v>
      </c>
      <c r="G215" s="5" t="s">
        <v>151</v>
      </c>
      <c r="H215" s="15">
        <v>25.0435</v>
      </c>
      <c r="I215" s="5"/>
    </row>
    <row r="216" ht="15.75" customHeight="1">
      <c r="A216" s="15" t="s">
        <v>115</v>
      </c>
      <c r="B216" s="9" t="str">
        <f>IFERROR(__xludf.DUMMYFUNCTION("if(isblank(A216),"""",filter(Moorings!A:A,Moorings!B:B=left(A216,14),Moorings!D:D=D216))"),"ATAPL-68870-001-0140")</f>
        <v>ATAPL-68870-001-0140</v>
      </c>
      <c r="C216" s="13" t="str">
        <f>IFERROR(__xludf.DUMMYFUNCTION("if(isblank(A216),"""",filter(Moorings!C:C,Moorings!B:B=left(A216,14),Moorings!D:D=D216))"),"SN0140")</f>
        <v>SN0140</v>
      </c>
      <c r="D216" s="16">
        <v>1.0</v>
      </c>
      <c r="E216" s="9" t="str">
        <f>IFERROR(__xludf.DUMMYFUNCTION("if(isblank(A216),"""",filter(Moorings!A:A,Moorings!B:B=A216,Moorings!D:D=D216))"),"ATAPL-66662-00002")</f>
        <v>ATAPL-66662-00002</v>
      </c>
      <c r="F216" s="12" t="str">
        <f>IFERROR(__xludf.DUMMYFUNCTION("if(isblank(A216),"""",filter(Moorings!C:C,Moorings!B:B=A216,Moorings!D:D=D216))"),"16P71179-7205")</f>
        <v>16P71179-7205</v>
      </c>
      <c r="G216" s="5" t="s">
        <v>152</v>
      </c>
      <c r="H216" s="15">
        <v>-1.0E-4</v>
      </c>
      <c r="I216" s="5"/>
    </row>
    <row r="217" ht="15.75" customHeight="1">
      <c r="A217" s="15" t="s">
        <v>115</v>
      </c>
      <c r="B217" s="9" t="str">
        <f>IFERROR(__xludf.DUMMYFUNCTION("if(isblank(A217),"""",filter(Moorings!A:A,Moorings!B:B=left(A217,14),Moorings!D:D=D217))"),"ATAPL-68870-001-0140")</f>
        <v>ATAPL-68870-001-0140</v>
      </c>
      <c r="C217" s="13" t="str">
        <f>IFERROR(__xludf.DUMMYFUNCTION("if(isblank(A217),"""",filter(Moorings!C:C,Moorings!B:B=left(A217,14),Moorings!D:D=D217))"),"SN0140")</f>
        <v>SN0140</v>
      </c>
      <c r="D217" s="16">
        <v>1.0</v>
      </c>
      <c r="E217" s="9" t="str">
        <f>IFERROR(__xludf.DUMMYFUNCTION("if(isblank(A217),"""",filter(Moorings!A:A,Moorings!B:B=A217,Moorings!D:D=D217))"),"ATAPL-66662-00002")</f>
        <v>ATAPL-66662-00002</v>
      </c>
      <c r="F217" s="12" t="str">
        <f>IFERROR(__xludf.DUMMYFUNCTION("if(isblank(A217),"""",filter(Moorings!C:C,Moorings!B:B=A217,Moorings!D:D=D217))"),"16P71179-7205")</f>
        <v>16P71179-7205</v>
      </c>
      <c r="G217" s="5" t="s">
        <v>153</v>
      </c>
      <c r="H217" s="15">
        <v>0.0</v>
      </c>
      <c r="I217" s="5"/>
    </row>
    <row r="218" ht="15.75" customHeight="1">
      <c r="A218" s="5"/>
      <c r="B218" s="9" t="str">
        <f>IFERROR(__xludf.DUMMYFUNCTION("if(isblank(A218),"""",filter(Moorings!A:A,Moorings!B:B=left(A218,14),Moorings!D:D=D218))"),"")</f>
        <v/>
      </c>
      <c r="C218" s="13" t="str">
        <f>IFERROR(__xludf.DUMMYFUNCTION("if(isblank(A218),"""",filter(Moorings!C:C,Moorings!B:B=left(A218,14),Moorings!D:D=D218))"),"")</f>
        <v/>
      </c>
      <c r="D218" s="5"/>
      <c r="E218" s="9" t="str">
        <f>IFERROR(__xludf.DUMMYFUNCTION("if(isblank(A218),"""",filter(Moorings!A:A,Moorings!B:B=A218,Moorings!D:D=D218))"),"")</f>
        <v/>
      </c>
      <c r="F218" s="12" t="str">
        <f>IFERROR(__xludf.DUMMYFUNCTION("if(isblank(A218),"""",filter(Moorings!C:C,Moorings!B:B=A218,Moorings!D:D=D218))"),"")</f>
        <v/>
      </c>
      <c r="G218" s="5"/>
      <c r="H218" s="5"/>
      <c r="I218" s="5"/>
    </row>
    <row r="219" ht="15.75" customHeight="1">
      <c r="A219" s="15" t="s">
        <v>115</v>
      </c>
      <c r="B219" s="9" t="str">
        <f>IFERROR(__xludf.DUMMYFUNCTION("if(isblank(A219),"""",filter(Moorings!A:A,Moorings!B:B=left(A219,14),Moorings!D:D=D219))"),"ATAPL-68870-001-0143")</f>
        <v>ATAPL-68870-001-0143</v>
      </c>
      <c r="C219" s="13" t="str">
        <f>IFERROR(__xludf.DUMMYFUNCTION("if(isblank(A219),"""",filter(Moorings!C:C,Moorings!B:B=left(A219,14),Moorings!D:D=D219))"),"SN0143")</f>
        <v>SN0143</v>
      </c>
      <c r="D219" s="16">
        <v>2.0</v>
      </c>
      <c r="E219" s="9" t="str">
        <f>IFERROR(__xludf.DUMMYFUNCTION("if(isblank(A219),"""",filter(Moorings!A:A,Moorings!B:B=A219,Moorings!D:D=D219))"),"ATAPL-66662-00008")</f>
        <v>ATAPL-66662-00008</v>
      </c>
      <c r="F219" s="12" t="str">
        <f>IFERROR(__xludf.DUMMYFUNCTION("if(isblank(A219),"""",filter(Moorings!C:C,Moorings!B:B=A219,Moorings!D:D=D219))"),"16-50115")</f>
        <v>16-50115</v>
      </c>
      <c r="G219" s="5" t="s">
        <v>28</v>
      </c>
      <c r="H219" s="15">
        <v>44.52896666666667</v>
      </c>
      <c r="I219" s="71"/>
    </row>
    <row r="220" ht="15.75" customHeight="1">
      <c r="A220" s="15" t="s">
        <v>115</v>
      </c>
      <c r="B220" s="9" t="str">
        <f>IFERROR(__xludf.DUMMYFUNCTION("if(isblank(A220),"""",filter(Moorings!A:A,Moorings!B:B=left(A220,14),Moorings!D:D=D220))"),"ATAPL-68870-001-0143")</f>
        <v>ATAPL-68870-001-0143</v>
      </c>
      <c r="C220" s="13" t="str">
        <f>IFERROR(__xludf.DUMMYFUNCTION("if(isblank(A220),"""",filter(Moorings!C:C,Moorings!B:B=left(A220,14),Moorings!D:D=D220))"),"SN0143")</f>
        <v>SN0143</v>
      </c>
      <c r="D220" s="16">
        <v>2.0</v>
      </c>
      <c r="E220" s="9" t="str">
        <f>IFERROR(__xludf.DUMMYFUNCTION("if(isblank(A220),"""",filter(Moorings!A:A,Moorings!B:B=A220,Moorings!D:D=D220))"),"ATAPL-66662-00008")</f>
        <v>ATAPL-66662-00008</v>
      </c>
      <c r="F220" s="12" t="str">
        <f>IFERROR(__xludf.DUMMYFUNCTION("if(isblank(A220),"""",filter(Moorings!C:C,Moorings!B:B=A220,Moorings!D:D=D220))"),"16-50115")</f>
        <v>16-50115</v>
      </c>
      <c r="G220" s="5" t="s">
        <v>29</v>
      </c>
      <c r="H220" s="15">
        <v>-125.38978333333333</v>
      </c>
      <c r="I220" s="5"/>
    </row>
    <row r="221" ht="15.75" customHeight="1">
      <c r="A221" s="15" t="s">
        <v>115</v>
      </c>
      <c r="B221" s="9" t="str">
        <f>IFERROR(__xludf.DUMMYFUNCTION("if(isblank(A221),"""",filter(Moorings!A:A,Moorings!B:B=left(A221,14),Moorings!D:D=D221))"),"ATAPL-68870-001-0143")</f>
        <v>ATAPL-68870-001-0143</v>
      </c>
      <c r="C221" s="13" t="str">
        <f>IFERROR(__xludf.DUMMYFUNCTION("if(isblank(A221),"""",filter(Moorings!C:C,Moorings!B:B=left(A221,14),Moorings!D:D=D221))"),"SN0143")</f>
        <v>SN0143</v>
      </c>
      <c r="D221" s="16">
        <v>2.0</v>
      </c>
      <c r="E221" s="9" t="str">
        <f>IFERROR(__xludf.DUMMYFUNCTION("if(isblank(A221),"""",filter(Moorings!A:A,Moorings!B:B=A221,Moorings!D:D=D221))"),"ATAPL-66662-00008")</f>
        <v>ATAPL-66662-00008</v>
      </c>
      <c r="F221" s="12" t="str">
        <f>IFERROR(__xludf.DUMMYFUNCTION("if(isblank(A221),"""",filter(Moorings!C:C,Moorings!B:B=A221,Moorings!D:D=D221))"),"16-50115")</f>
        <v>16-50115</v>
      </c>
      <c r="G221" s="5" t="s">
        <v>30</v>
      </c>
      <c r="H221" s="15">
        <v>0.001202354</v>
      </c>
      <c r="I221" s="5"/>
    </row>
    <row r="222" ht="15.75" customHeight="1">
      <c r="A222" s="15" t="s">
        <v>115</v>
      </c>
      <c r="B222" s="9" t="str">
        <f>IFERROR(__xludf.DUMMYFUNCTION("if(isblank(A222),"""",filter(Moorings!A:A,Moorings!B:B=left(A222,14),Moorings!D:D=D222))"),"ATAPL-68870-001-0143")</f>
        <v>ATAPL-68870-001-0143</v>
      </c>
      <c r="C222" s="13" t="str">
        <f>IFERROR(__xludf.DUMMYFUNCTION("if(isblank(A222),"""",filter(Moorings!C:C,Moorings!B:B=left(A222,14),Moorings!D:D=D222))"),"SN0143")</f>
        <v>SN0143</v>
      </c>
      <c r="D222" s="16">
        <v>2.0</v>
      </c>
      <c r="E222" s="9" t="str">
        <f>IFERROR(__xludf.DUMMYFUNCTION("if(isblank(A222),"""",filter(Moorings!A:A,Moorings!B:B=A222,Moorings!D:D=D222))"),"ATAPL-66662-00008")</f>
        <v>ATAPL-66662-00008</v>
      </c>
      <c r="F222" s="12" t="str">
        <f>IFERROR(__xludf.DUMMYFUNCTION("if(isblank(A222),"""",filter(Moorings!C:C,Moorings!B:B=A222,Moorings!D:D=D222))"),"16-50115")</f>
        <v>16-50115</v>
      </c>
      <c r="G222" s="5" t="s">
        <v>31</v>
      </c>
      <c r="H222" s="15">
        <v>2.88325E-4</v>
      </c>
      <c r="I222" s="5"/>
    </row>
    <row r="223" ht="15.75" customHeight="1">
      <c r="A223" s="15" t="s">
        <v>115</v>
      </c>
      <c r="B223" s="9" t="str">
        <f>IFERROR(__xludf.DUMMYFUNCTION("if(isblank(A223),"""",filter(Moorings!A:A,Moorings!B:B=left(A223,14),Moorings!D:D=D223))"),"ATAPL-68870-001-0143")</f>
        <v>ATAPL-68870-001-0143</v>
      </c>
      <c r="C223" s="13" t="str">
        <f>IFERROR(__xludf.DUMMYFUNCTION("if(isblank(A223),"""",filter(Moorings!C:C,Moorings!B:B=left(A223,14),Moorings!D:D=D223))"),"SN0143")</f>
        <v>SN0143</v>
      </c>
      <c r="D223" s="16">
        <v>2.0</v>
      </c>
      <c r="E223" s="9" t="str">
        <f>IFERROR(__xludf.DUMMYFUNCTION("if(isblank(A223),"""",filter(Moorings!A:A,Moorings!B:B=A223,Moorings!D:D=D223))"),"ATAPL-66662-00008")</f>
        <v>ATAPL-66662-00008</v>
      </c>
      <c r="F223" s="12" t="str">
        <f>IFERROR(__xludf.DUMMYFUNCTION("if(isblank(A223),"""",filter(Moorings!C:C,Moorings!B:B=A223,Moorings!D:D=D223))"),"16-50115")</f>
        <v>16-50115</v>
      </c>
      <c r="G223" s="5" t="s">
        <v>32</v>
      </c>
      <c r="H223" s="15">
        <v>-2.518758E-6</v>
      </c>
      <c r="I223" s="5"/>
    </row>
    <row r="224" ht="15.75" customHeight="1">
      <c r="A224" s="15" t="s">
        <v>115</v>
      </c>
      <c r="B224" s="9" t="str">
        <f>IFERROR(__xludf.DUMMYFUNCTION("if(isblank(A224),"""",filter(Moorings!A:A,Moorings!B:B=left(A224,14),Moorings!D:D=D224))"),"ATAPL-68870-001-0143")</f>
        <v>ATAPL-68870-001-0143</v>
      </c>
      <c r="C224" s="13" t="str">
        <f>IFERROR(__xludf.DUMMYFUNCTION("if(isblank(A224),"""",filter(Moorings!C:C,Moorings!B:B=left(A224,14),Moorings!D:D=D224))"),"SN0143")</f>
        <v>SN0143</v>
      </c>
      <c r="D224" s="16">
        <v>2.0</v>
      </c>
      <c r="E224" s="9" t="str">
        <f>IFERROR(__xludf.DUMMYFUNCTION("if(isblank(A224),"""",filter(Moorings!A:A,Moorings!B:B=A224,Moorings!D:D=D224))"),"ATAPL-66662-00008")</f>
        <v>ATAPL-66662-00008</v>
      </c>
      <c r="F224" s="12" t="str">
        <f>IFERROR(__xludf.DUMMYFUNCTION("if(isblank(A224),"""",filter(Moorings!C:C,Moorings!B:B=A224,Moorings!D:D=D224))"),"16-50115")</f>
        <v>16-50115</v>
      </c>
      <c r="G224" s="5" t="s">
        <v>33</v>
      </c>
      <c r="H224" s="15">
        <v>2.442609E-7</v>
      </c>
      <c r="I224" s="5"/>
    </row>
    <row r="225" ht="15.75" customHeight="1">
      <c r="A225" s="15" t="s">
        <v>115</v>
      </c>
      <c r="B225" s="9" t="str">
        <f>IFERROR(__xludf.DUMMYFUNCTION("if(isblank(A225),"""",filter(Moorings!A:A,Moorings!B:B=left(A225,14),Moorings!D:D=D225))"),"ATAPL-68870-001-0143")</f>
        <v>ATAPL-68870-001-0143</v>
      </c>
      <c r="C225" s="13" t="str">
        <f>IFERROR(__xludf.DUMMYFUNCTION("if(isblank(A225),"""",filter(Moorings!C:C,Moorings!B:B=left(A225,14),Moorings!D:D=D225))"),"SN0143")</f>
        <v>SN0143</v>
      </c>
      <c r="D225" s="16">
        <v>2.0</v>
      </c>
      <c r="E225" s="9" t="str">
        <f>IFERROR(__xludf.DUMMYFUNCTION("if(isblank(A225),"""",filter(Moorings!A:A,Moorings!B:B=A225,Moorings!D:D=D225))"),"ATAPL-66662-00008")</f>
        <v>ATAPL-66662-00008</v>
      </c>
      <c r="F225" s="12" t="str">
        <f>IFERROR(__xludf.DUMMYFUNCTION("if(isblank(A225),"""",filter(Moorings!C:C,Moorings!B:B=A225,Moorings!D:D=D225))"),"16-50115")</f>
        <v>16-50115</v>
      </c>
      <c r="G225" s="5" t="s">
        <v>37</v>
      </c>
      <c r="H225" s="15">
        <v>-9.57E-8</v>
      </c>
      <c r="I225" s="5"/>
    </row>
    <row r="226" ht="15.75" customHeight="1">
      <c r="A226" s="15" t="s">
        <v>115</v>
      </c>
      <c r="B226" s="9" t="str">
        <f>IFERROR(__xludf.DUMMYFUNCTION("if(isblank(A226),"""",filter(Moorings!A:A,Moorings!B:B=left(A226,14),Moorings!D:D=D226))"),"ATAPL-68870-001-0143")</f>
        <v>ATAPL-68870-001-0143</v>
      </c>
      <c r="C226" s="13" t="str">
        <f>IFERROR(__xludf.DUMMYFUNCTION("if(isblank(A226),"""",filter(Moorings!C:C,Moorings!B:B=left(A226,14),Moorings!D:D=D226))"),"SN0143")</f>
        <v>SN0143</v>
      </c>
      <c r="D226" s="16">
        <v>2.0</v>
      </c>
      <c r="E226" s="9" t="str">
        <f>IFERROR(__xludf.DUMMYFUNCTION("if(isblank(A226),"""",filter(Moorings!A:A,Moorings!B:B=A226,Moorings!D:D=D226))"),"ATAPL-66662-00008")</f>
        <v>ATAPL-66662-00008</v>
      </c>
      <c r="F226" s="12" t="str">
        <f>IFERROR(__xludf.DUMMYFUNCTION("if(isblank(A226),"""",filter(Moorings!C:C,Moorings!B:B=A226,Moorings!D:D=D226))"),"16-50115")</f>
        <v>16-50115</v>
      </c>
      <c r="G226" s="5" t="s">
        <v>45</v>
      </c>
      <c r="H226" s="15">
        <v>3.25E-6</v>
      </c>
      <c r="I226" s="5"/>
    </row>
    <row r="227" ht="15.75" customHeight="1">
      <c r="A227" s="15" t="s">
        <v>115</v>
      </c>
      <c r="B227" s="9" t="str">
        <f>IFERROR(__xludf.DUMMYFUNCTION("if(isblank(A227),"""",filter(Moorings!A:A,Moorings!B:B=left(A227,14),Moorings!D:D=D227))"),"ATAPL-68870-001-0143")</f>
        <v>ATAPL-68870-001-0143</v>
      </c>
      <c r="C227" s="13" t="str">
        <f>IFERROR(__xludf.DUMMYFUNCTION("if(isblank(A227),"""",filter(Moorings!C:C,Moorings!B:B=left(A227,14),Moorings!D:D=D227))"),"SN0143")</f>
        <v>SN0143</v>
      </c>
      <c r="D227" s="16">
        <v>2.0</v>
      </c>
      <c r="E227" s="9" t="str">
        <f>IFERROR(__xludf.DUMMYFUNCTION("if(isblank(A227),"""",filter(Moorings!A:A,Moorings!B:B=A227,Moorings!D:D=D227))"),"ATAPL-66662-00008")</f>
        <v>ATAPL-66662-00008</v>
      </c>
      <c r="F227" s="12" t="str">
        <f>IFERROR(__xludf.DUMMYFUNCTION("if(isblank(A227),"""",filter(Moorings!C:C,Moorings!B:B=A227,Moorings!D:D=D227))"),"16-50115")</f>
        <v>16-50115</v>
      </c>
      <c r="G227" s="5" t="s">
        <v>62</v>
      </c>
      <c r="H227" s="15">
        <v>-0.9760778</v>
      </c>
      <c r="I227" s="5"/>
    </row>
    <row r="228" ht="15.75" customHeight="1">
      <c r="A228" s="15" t="s">
        <v>115</v>
      </c>
      <c r="B228" s="9" t="str">
        <f>IFERROR(__xludf.DUMMYFUNCTION("if(isblank(A228),"""",filter(Moorings!A:A,Moorings!B:B=left(A228,14),Moorings!D:D=D228))"),"ATAPL-68870-001-0143")</f>
        <v>ATAPL-68870-001-0143</v>
      </c>
      <c r="C228" s="13" t="str">
        <f>IFERROR(__xludf.DUMMYFUNCTION("if(isblank(A228),"""",filter(Moorings!C:C,Moorings!B:B=left(A228,14),Moorings!D:D=D228))"),"SN0143")</f>
        <v>SN0143</v>
      </c>
      <c r="D228" s="16">
        <v>2.0</v>
      </c>
      <c r="E228" s="9" t="str">
        <f>IFERROR(__xludf.DUMMYFUNCTION("if(isblank(A228),"""",filter(Moorings!A:A,Moorings!B:B=A228,Moorings!D:D=D228))"),"ATAPL-66662-00008")</f>
        <v>ATAPL-66662-00008</v>
      </c>
      <c r="F228" s="12" t="str">
        <f>IFERROR(__xludf.DUMMYFUNCTION("if(isblank(A228),"""",filter(Moorings!C:C,Moorings!B:B=A228,Moorings!D:D=D228))"),"16-50115")</f>
        <v>16-50115</v>
      </c>
      <c r="G228" s="5" t="s">
        <v>69</v>
      </c>
      <c r="H228" s="15">
        <v>0.1540718</v>
      </c>
      <c r="I228" s="5"/>
    </row>
    <row r="229" ht="15.75" customHeight="1">
      <c r="A229" s="15" t="s">
        <v>115</v>
      </c>
      <c r="B229" s="9" t="str">
        <f>IFERROR(__xludf.DUMMYFUNCTION("if(isblank(A229),"""",filter(Moorings!A:A,Moorings!B:B=left(A229,14),Moorings!D:D=D229))"),"ATAPL-68870-001-0143")</f>
        <v>ATAPL-68870-001-0143</v>
      </c>
      <c r="C229" s="13" t="str">
        <f>IFERROR(__xludf.DUMMYFUNCTION("if(isblank(A229),"""",filter(Moorings!C:C,Moorings!B:B=left(A229,14),Moorings!D:D=D229))"),"SN0143")</f>
        <v>SN0143</v>
      </c>
      <c r="D229" s="16">
        <v>2.0</v>
      </c>
      <c r="E229" s="9" t="str">
        <f>IFERROR(__xludf.DUMMYFUNCTION("if(isblank(A229),"""",filter(Moorings!A:A,Moorings!B:B=A229,Moorings!D:D=D229))"),"ATAPL-66662-00008")</f>
        <v>ATAPL-66662-00008</v>
      </c>
      <c r="F229" s="12" t="str">
        <f>IFERROR(__xludf.DUMMYFUNCTION("if(isblank(A229),"""",filter(Moorings!C:C,Moorings!B:B=A229,Moorings!D:D=D229))"),"16-50115")</f>
        <v>16-50115</v>
      </c>
      <c r="G229" s="5" t="s">
        <v>74</v>
      </c>
      <c r="H229" s="15">
        <v>-1.588646E-4</v>
      </c>
      <c r="I229" s="5"/>
    </row>
    <row r="230" ht="15.75" customHeight="1">
      <c r="A230" s="15" t="s">
        <v>115</v>
      </c>
      <c r="B230" s="9" t="str">
        <f>IFERROR(__xludf.DUMMYFUNCTION("if(isblank(A230),"""",filter(Moorings!A:A,Moorings!B:B=left(A230,14),Moorings!D:D=D230))"),"ATAPL-68870-001-0143")</f>
        <v>ATAPL-68870-001-0143</v>
      </c>
      <c r="C230" s="13" t="str">
        <f>IFERROR(__xludf.DUMMYFUNCTION("if(isblank(A230),"""",filter(Moorings!C:C,Moorings!B:B=left(A230,14),Moorings!D:D=D230))"),"SN0143")</f>
        <v>SN0143</v>
      </c>
      <c r="D230" s="16">
        <v>2.0</v>
      </c>
      <c r="E230" s="9" t="str">
        <f>IFERROR(__xludf.DUMMYFUNCTION("if(isblank(A230),"""",filter(Moorings!A:A,Moorings!B:B=A230,Moorings!D:D=D230))"),"ATAPL-66662-00008")</f>
        <v>ATAPL-66662-00008</v>
      </c>
      <c r="F230" s="12" t="str">
        <f>IFERROR(__xludf.DUMMYFUNCTION("if(isblank(A230),"""",filter(Moorings!C:C,Moorings!B:B=A230,Moorings!D:D=D230))"),"16-50115")</f>
        <v>16-50115</v>
      </c>
      <c r="G230" s="5" t="s">
        <v>78</v>
      </c>
      <c r="H230" s="15">
        <v>3.527585E-5</v>
      </c>
      <c r="I230" s="5"/>
    </row>
    <row r="231" ht="15.75" customHeight="1">
      <c r="A231" s="15" t="s">
        <v>115</v>
      </c>
      <c r="B231" s="9" t="str">
        <f>IFERROR(__xludf.DUMMYFUNCTION("if(isblank(A231),"""",filter(Moorings!A:A,Moorings!B:B=left(A231,14),Moorings!D:D=D231))"),"ATAPL-68870-001-0143")</f>
        <v>ATAPL-68870-001-0143</v>
      </c>
      <c r="C231" s="13" t="str">
        <f>IFERROR(__xludf.DUMMYFUNCTION("if(isblank(A231),"""",filter(Moorings!C:C,Moorings!B:B=left(A231,14),Moorings!D:D=D231))"),"SN0143")</f>
        <v>SN0143</v>
      </c>
      <c r="D231" s="16">
        <v>2.0</v>
      </c>
      <c r="E231" s="9" t="str">
        <f>IFERROR(__xludf.DUMMYFUNCTION("if(isblank(A231),"""",filter(Moorings!A:A,Moorings!B:B=A231,Moorings!D:D=D231))"),"ATAPL-66662-00008")</f>
        <v>ATAPL-66662-00008</v>
      </c>
      <c r="F231" s="12" t="str">
        <f>IFERROR(__xludf.DUMMYFUNCTION("if(isblank(A231),"""",filter(Moorings!C:C,Moorings!B:B=A231,Moorings!D:D=D231))"),"16-50115")</f>
        <v>16-50115</v>
      </c>
      <c r="G231" s="5" t="s">
        <v>81</v>
      </c>
      <c r="H231" s="15">
        <v>-1.106217</v>
      </c>
      <c r="I231" s="5"/>
    </row>
    <row r="232" ht="15.75" customHeight="1">
      <c r="A232" s="15" t="s">
        <v>115</v>
      </c>
      <c r="B232" s="9" t="str">
        <f>IFERROR(__xludf.DUMMYFUNCTION("if(isblank(A232),"""",filter(Moorings!A:A,Moorings!B:B=left(A232,14),Moorings!D:D=D232))"),"ATAPL-68870-001-0143")</f>
        <v>ATAPL-68870-001-0143</v>
      </c>
      <c r="C232" s="13" t="str">
        <f>IFERROR(__xludf.DUMMYFUNCTION("if(isblank(A232),"""",filter(Moorings!C:C,Moorings!B:B=left(A232,14),Moorings!D:D=D232))"),"SN0143")</f>
        <v>SN0143</v>
      </c>
      <c r="D232" s="16">
        <v>2.0</v>
      </c>
      <c r="E232" s="9" t="str">
        <f>IFERROR(__xludf.DUMMYFUNCTION("if(isblank(A232),"""",filter(Moorings!A:A,Moorings!B:B=A232,Moorings!D:D=D232))"),"ATAPL-66662-00008")</f>
        <v>ATAPL-66662-00008</v>
      </c>
      <c r="F232" s="12" t="str">
        <f>IFERROR(__xludf.DUMMYFUNCTION("if(isblank(A232),"""",filter(Moorings!C:C,Moorings!B:B=A232,Moorings!D:D=D232))"),"16-50115")</f>
        <v>16-50115</v>
      </c>
      <c r="G232" s="5" t="s">
        <v>83</v>
      </c>
      <c r="H232" s="15">
        <v>0.001703586</v>
      </c>
      <c r="I232" s="5"/>
    </row>
    <row r="233" ht="15.75" customHeight="1">
      <c r="A233" s="15" t="s">
        <v>115</v>
      </c>
      <c r="B233" s="9" t="str">
        <f>IFERROR(__xludf.DUMMYFUNCTION("if(isblank(A233),"""",filter(Moorings!A:A,Moorings!B:B=left(A233,14),Moorings!D:D=D233))"),"ATAPL-68870-001-0143")</f>
        <v>ATAPL-68870-001-0143</v>
      </c>
      <c r="C233" s="13" t="str">
        <f>IFERROR(__xludf.DUMMYFUNCTION("if(isblank(A233),"""",filter(Moorings!C:C,Moorings!B:B=left(A233,14),Moorings!D:D=D233))"),"SN0143")</f>
        <v>SN0143</v>
      </c>
      <c r="D233" s="16">
        <v>2.0</v>
      </c>
      <c r="E233" s="9" t="str">
        <f>IFERROR(__xludf.DUMMYFUNCTION("if(isblank(A233),"""",filter(Moorings!A:A,Moorings!B:B=A233,Moorings!D:D=D233))"),"ATAPL-66662-00008")</f>
        <v>ATAPL-66662-00008</v>
      </c>
      <c r="F233" s="12" t="str">
        <f>IFERROR(__xludf.DUMMYFUNCTION("if(isblank(A233),"""",filter(Moorings!C:C,Moorings!B:B=A233,Moorings!D:D=D233))"),"16-50115")</f>
        <v>16-50115</v>
      </c>
      <c r="G233" s="5" t="s">
        <v>88</v>
      </c>
      <c r="H233" s="35">
        <v>8.535107E-11</v>
      </c>
      <c r="I233" s="5"/>
    </row>
    <row r="234" ht="15.75" customHeight="1">
      <c r="A234" s="15" t="s">
        <v>115</v>
      </c>
      <c r="B234" s="9" t="str">
        <f>IFERROR(__xludf.DUMMYFUNCTION("if(isblank(A234),"""",filter(Moorings!A:A,Moorings!B:B=left(A234,14),Moorings!D:D=D234))"),"ATAPL-68870-001-0143")</f>
        <v>ATAPL-68870-001-0143</v>
      </c>
      <c r="C234" s="13" t="str">
        <f>IFERROR(__xludf.DUMMYFUNCTION("if(isblank(A234),"""",filter(Moorings!C:C,Moorings!B:B=left(A234,14),Moorings!D:D=D234))"),"SN0143")</f>
        <v>SN0143</v>
      </c>
      <c r="D234" s="16">
        <v>2.0</v>
      </c>
      <c r="E234" s="9" t="str">
        <f>IFERROR(__xludf.DUMMYFUNCTION("if(isblank(A234),"""",filter(Moorings!A:A,Moorings!B:B=A234,Moorings!D:D=D234))"),"ATAPL-66662-00008")</f>
        <v>ATAPL-66662-00008</v>
      </c>
      <c r="F234" s="12" t="str">
        <f>IFERROR(__xludf.DUMMYFUNCTION("if(isblank(A234),"""",filter(Moorings!C:C,Moorings!B:B=A234,Moorings!D:D=D234))"),"16-50115")</f>
        <v>16-50115</v>
      </c>
      <c r="G234" s="5" t="s">
        <v>101</v>
      </c>
      <c r="H234" s="15">
        <v>141.1041</v>
      </c>
      <c r="I234" s="5"/>
    </row>
    <row r="235" ht="15.75" customHeight="1">
      <c r="A235" s="15" t="s">
        <v>115</v>
      </c>
      <c r="B235" s="9" t="str">
        <f>IFERROR(__xludf.DUMMYFUNCTION("if(isblank(A235),"""",filter(Moorings!A:A,Moorings!B:B=left(A235,14),Moorings!D:D=D235))"),"ATAPL-68870-001-0143")</f>
        <v>ATAPL-68870-001-0143</v>
      </c>
      <c r="C235" s="13" t="str">
        <f>IFERROR(__xludf.DUMMYFUNCTION("if(isblank(A235),"""",filter(Moorings!C:C,Moorings!B:B=left(A235,14),Moorings!D:D=D235))"),"SN0143")</f>
        <v>SN0143</v>
      </c>
      <c r="D235" s="16">
        <v>2.0</v>
      </c>
      <c r="E235" s="9" t="str">
        <f>IFERROR(__xludf.DUMMYFUNCTION("if(isblank(A235),"""",filter(Moorings!A:A,Moorings!B:B=A235,Moorings!D:D=D235))"),"ATAPL-66662-00008")</f>
        <v>ATAPL-66662-00008</v>
      </c>
      <c r="F235" s="12" t="str">
        <f>IFERROR(__xludf.DUMMYFUNCTION("if(isblank(A235),"""",filter(Moorings!C:C,Moorings!B:B=A235,Moorings!D:D=D235))"),"16-50115")</f>
        <v>16-50115</v>
      </c>
      <c r="G235" s="5" t="s">
        <v>121</v>
      </c>
      <c r="H235" s="15">
        <v>-55.41879</v>
      </c>
      <c r="I235" s="5"/>
    </row>
    <row r="236" ht="15.75" customHeight="1">
      <c r="A236" s="15" t="s">
        <v>115</v>
      </c>
      <c r="B236" s="9" t="str">
        <f>IFERROR(__xludf.DUMMYFUNCTION("if(isblank(A236),"""",filter(Moorings!A:A,Moorings!B:B=left(A236,14),Moorings!D:D=D236))"),"ATAPL-68870-001-0143")</f>
        <v>ATAPL-68870-001-0143</v>
      </c>
      <c r="C236" s="13" t="str">
        <f>IFERROR(__xludf.DUMMYFUNCTION("if(isblank(A236),"""",filter(Moorings!C:C,Moorings!B:B=left(A236,14),Moorings!D:D=D236))"),"SN0143")</f>
        <v>SN0143</v>
      </c>
      <c r="D236" s="16">
        <v>2.0</v>
      </c>
      <c r="E236" s="9" t="str">
        <f>IFERROR(__xludf.DUMMYFUNCTION("if(isblank(A236),"""",filter(Moorings!A:A,Moorings!B:B=A236,Moorings!D:D=D236))"),"ATAPL-66662-00008")</f>
        <v>ATAPL-66662-00008</v>
      </c>
      <c r="F236" s="12" t="str">
        <f>IFERROR(__xludf.DUMMYFUNCTION("if(isblank(A236),"""",filter(Moorings!C:C,Moorings!B:B=A236,Moorings!D:D=D236))"),"16-50115")</f>
        <v>16-50115</v>
      </c>
      <c r="G236" s="5" t="s">
        <v>130</v>
      </c>
      <c r="H236" s="15">
        <v>-5.857673</v>
      </c>
      <c r="I236" s="5"/>
    </row>
    <row r="237" ht="15.75" customHeight="1">
      <c r="A237" s="15" t="s">
        <v>115</v>
      </c>
      <c r="B237" s="9" t="str">
        <f>IFERROR(__xludf.DUMMYFUNCTION("if(isblank(A237),"""",filter(Moorings!A:A,Moorings!B:B=left(A237,14),Moorings!D:D=D237))"),"ATAPL-68870-001-0143")</f>
        <v>ATAPL-68870-001-0143</v>
      </c>
      <c r="C237" s="13" t="str">
        <f>IFERROR(__xludf.DUMMYFUNCTION("if(isblank(A237),"""",filter(Moorings!C:C,Moorings!B:B=left(A237,14),Moorings!D:D=D237))"),"SN0143")</f>
        <v>SN0143</v>
      </c>
      <c r="D237" s="16">
        <v>2.0</v>
      </c>
      <c r="E237" s="9" t="str">
        <f>IFERROR(__xludf.DUMMYFUNCTION("if(isblank(A237),"""",filter(Moorings!A:A,Moorings!B:B=A237,Moorings!D:D=D237))"),"ATAPL-66662-00008")</f>
        <v>ATAPL-66662-00008</v>
      </c>
      <c r="F237" s="12" t="str">
        <f>IFERROR(__xludf.DUMMYFUNCTION("if(isblank(A237),"""",filter(Moorings!C:C,Moorings!B:B=A237,Moorings!D:D=D237))"),"16-50115")</f>
        <v>16-50115</v>
      </c>
      <c r="G237" s="5" t="s">
        <v>143</v>
      </c>
      <c r="H237" s="15">
        <v>523225.6</v>
      </c>
      <c r="I237" s="5"/>
    </row>
    <row r="238" ht="15.75" customHeight="1">
      <c r="A238" s="15" t="s">
        <v>115</v>
      </c>
      <c r="B238" s="9" t="str">
        <f>IFERROR(__xludf.DUMMYFUNCTION("if(isblank(A238),"""",filter(Moorings!A:A,Moorings!B:B=left(A238,14),Moorings!D:D=D238))"),"ATAPL-68870-001-0143")</f>
        <v>ATAPL-68870-001-0143</v>
      </c>
      <c r="C238" s="13" t="str">
        <f>IFERROR(__xludf.DUMMYFUNCTION("if(isblank(A238),"""",filter(Moorings!C:C,Moorings!B:B=left(A238,14),Moorings!D:D=D238))"),"SN0143")</f>
        <v>SN0143</v>
      </c>
      <c r="D238" s="16">
        <v>2.0</v>
      </c>
      <c r="E238" s="9" t="str">
        <f>IFERROR(__xludf.DUMMYFUNCTION("if(isblank(A238),"""",filter(Moorings!A:A,Moorings!B:B=A238,Moorings!D:D=D238))"),"ATAPL-66662-00008")</f>
        <v>ATAPL-66662-00008</v>
      </c>
      <c r="F238" s="12" t="str">
        <f>IFERROR(__xludf.DUMMYFUNCTION("if(isblank(A238),"""",filter(Moorings!C:C,Moorings!B:B=A238,Moorings!D:D=D238))"),"16-50115")</f>
        <v>16-50115</v>
      </c>
      <c r="G238" s="5" t="s">
        <v>146</v>
      </c>
      <c r="H238" s="15">
        <v>-28.25163</v>
      </c>
      <c r="I238" s="5"/>
    </row>
    <row r="239" ht="15.75" customHeight="1">
      <c r="A239" s="15" t="s">
        <v>115</v>
      </c>
      <c r="B239" s="9" t="str">
        <f>IFERROR(__xludf.DUMMYFUNCTION("if(isblank(A239),"""",filter(Moorings!A:A,Moorings!B:B=left(A239,14),Moorings!D:D=D239))"),"ATAPL-68870-001-0143")</f>
        <v>ATAPL-68870-001-0143</v>
      </c>
      <c r="C239" s="13" t="str">
        <f>IFERROR(__xludf.DUMMYFUNCTION("if(isblank(A239),"""",filter(Moorings!C:C,Moorings!B:B=left(A239,14),Moorings!D:D=D239))"),"SN0143")</f>
        <v>SN0143</v>
      </c>
      <c r="D239" s="16">
        <v>2.0</v>
      </c>
      <c r="E239" s="9" t="str">
        <f>IFERROR(__xludf.DUMMYFUNCTION("if(isblank(A239),"""",filter(Moorings!A:A,Moorings!B:B=A239,Moorings!D:D=D239))"),"ATAPL-66662-00008")</f>
        <v>ATAPL-66662-00008</v>
      </c>
      <c r="F239" s="12" t="str">
        <f>IFERROR(__xludf.DUMMYFUNCTION("if(isblank(A239),"""",filter(Moorings!C:C,Moorings!B:B=A239,Moorings!D:D=D239))"),"16-50115")</f>
        <v>16-50115</v>
      </c>
      <c r="G239" s="5" t="s">
        <v>150</v>
      </c>
      <c r="H239" s="15">
        <v>-0.03631115</v>
      </c>
      <c r="I239" s="5"/>
    </row>
    <row r="240" ht="15.75" customHeight="1">
      <c r="A240" s="15" t="s">
        <v>115</v>
      </c>
      <c r="B240" s="9" t="str">
        <f>IFERROR(__xludf.DUMMYFUNCTION("if(isblank(A240),"""",filter(Moorings!A:A,Moorings!B:B=left(A240,14),Moorings!D:D=D240))"),"ATAPL-68870-001-0143")</f>
        <v>ATAPL-68870-001-0143</v>
      </c>
      <c r="C240" s="13" t="str">
        <f>IFERROR(__xludf.DUMMYFUNCTION("if(isblank(A240),"""",filter(Moorings!C:C,Moorings!B:B=left(A240,14),Moorings!D:D=D240))"),"SN0143")</f>
        <v>SN0143</v>
      </c>
      <c r="D240" s="16">
        <v>2.0</v>
      </c>
      <c r="E240" s="9" t="str">
        <f>IFERROR(__xludf.DUMMYFUNCTION("if(isblank(A240),"""",filter(Moorings!A:A,Moorings!B:B=A240,Moorings!D:D=D240))"),"ATAPL-66662-00008")</f>
        <v>ATAPL-66662-00008</v>
      </c>
      <c r="F240" s="12" t="str">
        <f>IFERROR(__xludf.DUMMYFUNCTION("if(isblank(A240),"""",filter(Moorings!C:C,Moorings!B:B=A240,Moorings!D:D=D240))"),"16-50115")</f>
        <v>16-50115</v>
      </c>
      <c r="G240" s="5" t="s">
        <v>151</v>
      </c>
      <c r="H240" s="15">
        <v>25.01825</v>
      </c>
      <c r="I240" s="5"/>
    </row>
    <row r="241" ht="15.75" customHeight="1">
      <c r="A241" s="15" t="s">
        <v>115</v>
      </c>
      <c r="B241" s="9" t="str">
        <f>IFERROR(__xludf.DUMMYFUNCTION("if(isblank(A241),"""",filter(Moorings!A:A,Moorings!B:B=left(A241,14),Moorings!D:D=D241))"),"ATAPL-68870-001-0143")</f>
        <v>ATAPL-68870-001-0143</v>
      </c>
      <c r="C241" s="13" t="str">
        <f>IFERROR(__xludf.DUMMYFUNCTION("if(isblank(A241),"""",filter(Moorings!C:C,Moorings!B:B=left(A241,14),Moorings!D:D=D241))"),"SN0143")</f>
        <v>SN0143</v>
      </c>
      <c r="D241" s="16">
        <v>2.0</v>
      </c>
      <c r="E241" s="9" t="str">
        <f>IFERROR(__xludf.DUMMYFUNCTION("if(isblank(A241),"""",filter(Moorings!A:A,Moorings!B:B=A241,Moorings!D:D=D241))"),"ATAPL-66662-00008")</f>
        <v>ATAPL-66662-00008</v>
      </c>
      <c r="F241" s="12" t="str">
        <f>IFERROR(__xludf.DUMMYFUNCTION("if(isblank(A241),"""",filter(Moorings!C:C,Moorings!B:B=A241,Moorings!D:D=D241))"),"16-50115")</f>
        <v>16-50115</v>
      </c>
      <c r="G241" s="5" t="s">
        <v>152</v>
      </c>
      <c r="H241" s="15">
        <v>5.0E-5</v>
      </c>
      <c r="I241" s="5"/>
    </row>
    <row r="242" ht="15.75" customHeight="1">
      <c r="A242" s="15" t="s">
        <v>115</v>
      </c>
      <c r="B242" s="9" t="str">
        <f>IFERROR(__xludf.DUMMYFUNCTION("if(isblank(A242),"""",filter(Moorings!A:A,Moorings!B:B=left(A242,14),Moorings!D:D=D242))"),"ATAPL-68870-001-0143")</f>
        <v>ATAPL-68870-001-0143</v>
      </c>
      <c r="C242" s="13" t="str">
        <f>IFERROR(__xludf.DUMMYFUNCTION("if(isblank(A242),"""",filter(Moorings!C:C,Moorings!B:B=left(A242,14),Moorings!D:D=D242))"),"SN0143")</f>
        <v>SN0143</v>
      </c>
      <c r="D242" s="16">
        <v>2.0</v>
      </c>
      <c r="E242" s="9" t="str">
        <f>IFERROR(__xludf.DUMMYFUNCTION("if(isblank(A242),"""",filter(Moorings!A:A,Moorings!B:B=A242,Moorings!D:D=D242))"),"ATAPL-66662-00008")</f>
        <v>ATAPL-66662-00008</v>
      </c>
      <c r="F242" s="12" t="str">
        <f>IFERROR(__xludf.DUMMYFUNCTION("if(isblank(A242),"""",filter(Moorings!C:C,Moorings!B:B=A242,Moorings!D:D=D242))"),"16-50115")</f>
        <v>16-50115</v>
      </c>
      <c r="G242" s="5" t="s">
        <v>153</v>
      </c>
      <c r="H242" s="15">
        <v>0.0</v>
      </c>
      <c r="I242" s="5"/>
    </row>
    <row r="243" ht="15.75" customHeight="1">
      <c r="A243" s="5"/>
      <c r="B243" s="9"/>
      <c r="C243" s="13"/>
      <c r="D243" s="5"/>
      <c r="E243" s="9"/>
      <c r="F243" s="12"/>
      <c r="G243" s="5"/>
      <c r="H243" s="5"/>
      <c r="I243" s="5"/>
    </row>
    <row r="244" ht="15.75" customHeight="1">
      <c r="A244" s="28" t="s">
        <v>115</v>
      </c>
      <c r="B244" s="9" t="str">
        <f>IFERROR(__xludf.DUMMYFUNCTION("if(isblank(A244),"""",filter(Moorings!A:A,Moorings!B:B=left(A244,14),Moorings!D:D=D244))"),"ATAPL-68870-001-0140")</f>
        <v>ATAPL-68870-001-0140</v>
      </c>
      <c r="C244" s="13" t="str">
        <f>IFERROR(__xludf.DUMMYFUNCTION("if(isblank(A244),"""",filter(Moorings!C:C,Moorings!B:B=left(A244,14),Moorings!D:D=D244))"),"SN0140")</f>
        <v>SN0140</v>
      </c>
      <c r="D244" s="46">
        <v>3.0</v>
      </c>
      <c r="E244" s="9" t="str">
        <f>IFERROR(__xludf.DUMMYFUNCTION("if(isblank(A244),"""",filter(Moorings!A:A,Moorings!B:B=A244,Moorings!D:D=D244))"),"ATAPL-66662-00002")</f>
        <v>ATAPL-66662-00002</v>
      </c>
      <c r="F244" s="12" t="str">
        <f>IFERROR(__xludf.DUMMYFUNCTION("if(isblank(A244),"""",filter(Moorings!C:C,Moorings!B:B=A244,Moorings!D:D=D244))"),"16P71179-7205")</f>
        <v>16P71179-7205</v>
      </c>
      <c r="G244" s="5" t="s">
        <v>28</v>
      </c>
      <c r="H244" s="15">
        <v>44.52896666666667</v>
      </c>
      <c r="I244" s="20"/>
    </row>
    <row r="245" ht="15.75" customHeight="1">
      <c r="A245" s="28" t="s">
        <v>115</v>
      </c>
      <c r="B245" s="9" t="str">
        <f>IFERROR(__xludf.DUMMYFUNCTION("if(isblank(A245),"""",filter(Moorings!A:A,Moorings!B:B=left(A245,14),Moorings!D:D=D245))"),"ATAPL-68870-001-0140")</f>
        <v>ATAPL-68870-001-0140</v>
      </c>
      <c r="C245" s="13" t="str">
        <f>IFERROR(__xludf.DUMMYFUNCTION("if(isblank(A245),"""",filter(Moorings!C:C,Moorings!B:B=left(A245,14),Moorings!D:D=D245))"),"SN0140")</f>
        <v>SN0140</v>
      </c>
      <c r="D245" s="46">
        <v>3.0</v>
      </c>
      <c r="E245" s="9" t="str">
        <f>IFERROR(__xludf.DUMMYFUNCTION("if(isblank(A245),"""",filter(Moorings!A:A,Moorings!B:B=A245,Moorings!D:D=D245))"),"ATAPL-66662-00002")</f>
        <v>ATAPL-66662-00002</v>
      </c>
      <c r="F245" s="12" t="str">
        <f>IFERROR(__xludf.DUMMYFUNCTION("if(isblank(A245),"""",filter(Moorings!C:C,Moorings!B:B=A245,Moorings!D:D=D245))"),"16P71179-7205")</f>
        <v>16P71179-7205</v>
      </c>
      <c r="G245" s="5" t="s">
        <v>29</v>
      </c>
      <c r="H245" s="15">
        <v>-125.38978333333333</v>
      </c>
      <c r="I245" s="20"/>
    </row>
    <row r="246" ht="15.75" customHeight="1">
      <c r="A246" s="28" t="s">
        <v>115</v>
      </c>
      <c r="B246" s="9" t="str">
        <f>IFERROR(__xludf.DUMMYFUNCTION("if(isblank(A246),"""",filter(Moorings!A:A,Moorings!B:B=left(A246,14),Moorings!D:D=D246))"),"ATAPL-68870-001-0140")</f>
        <v>ATAPL-68870-001-0140</v>
      </c>
      <c r="C246" s="13" t="str">
        <f>IFERROR(__xludf.DUMMYFUNCTION("if(isblank(A246),"""",filter(Moorings!C:C,Moorings!B:B=left(A246,14),Moorings!D:D=D246))"),"SN0140")</f>
        <v>SN0140</v>
      </c>
      <c r="D246" s="46">
        <v>3.0</v>
      </c>
      <c r="E246" s="9" t="str">
        <f>IFERROR(__xludf.DUMMYFUNCTION("if(isblank(A246),"""",filter(Moorings!A:A,Moorings!B:B=A246,Moorings!D:D=D246))"),"ATAPL-66662-00002")</f>
        <v>ATAPL-66662-00002</v>
      </c>
      <c r="F246" s="12" t="str">
        <f>IFERROR(__xludf.DUMMYFUNCTION("if(isblank(A246),"""",filter(Moorings!C:C,Moorings!B:B=A246,Moorings!D:D=D246))"),"16P71179-7205")</f>
        <v>16P71179-7205</v>
      </c>
      <c r="G246" s="24" t="s">
        <v>30</v>
      </c>
      <c r="H246" s="49">
        <v>0.001264175</v>
      </c>
      <c r="I246" s="20"/>
    </row>
    <row r="247" ht="15.75" customHeight="1">
      <c r="A247" s="28" t="s">
        <v>115</v>
      </c>
      <c r="B247" s="9" t="str">
        <f>IFERROR(__xludf.DUMMYFUNCTION("if(isblank(A247),"""",filter(Moorings!A:A,Moorings!B:B=left(A247,14),Moorings!D:D=D247))"),"ATAPL-68870-001-0140")</f>
        <v>ATAPL-68870-001-0140</v>
      </c>
      <c r="C247" s="13" t="str">
        <f>IFERROR(__xludf.DUMMYFUNCTION("if(isblank(A247),"""",filter(Moorings!C:C,Moorings!B:B=left(A247,14),Moorings!D:D=D247))"),"SN0140")</f>
        <v>SN0140</v>
      </c>
      <c r="D247" s="46">
        <v>3.0</v>
      </c>
      <c r="E247" s="9" t="str">
        <f>IFERROR(__xludf.DUMMYFUNCTION("if(isblank(A247),"""",filter(Moorings!A:A,Moorings!B:B=A247,Moorings!D:D=D247))"),"ATAPL-66662-00002")</f>
        <v>ATAPL-66662-00002</v>
      </c>
      <c r="F247" s="12" t="str">
        <f>IFERROR(__xludf.DUMMYFUNCTION("if(isblank(A247),"""",filter(Moorings!C:C,Moorings!B:B=A247,Moorings!D:D=D247))"),"16P71179-7205")</f>
        <v>16P71179-7205</v>
      </c>
      <c r="G247" s="24" t="s">
        <v>31</v>
      </c>
      <c r="H247" s="49">
        <v>2.73059E-4</v>
      </c>
      <c r="I247" s="20"/>
    </row>
    <row r="248" ht="15.75" customHeight="1">
      <c r="A248" s="28" t="s">
        <v>115</v>
      </c>
      <c r="B248" s="9" t="str">
        <f>IFERROR(__xludf.DUMMYFUNCTION("if(isblank(A248),"""",filter(Moorings!A:A,Moorings!B:B=left(A248,14),Moorings!D:D=D248))"),"ATAPL-68870-001-0140")</f>
        <v>ATAPL-68870-001-0140</v>
      </c>
      <c r="C248" s="13" t="str">
        <f>IFERROR(__xludf.DUMMYFUNCTION("if(isblank(A248),"""",filter(Moorings!C:C,Moorings!B:B=left(A248,14),Moorings!D:D=D248))"),"SN0140")</f>
        <v>SN0140</v>
      </c>
      <c r="D248" s="46">
        <v>3.0</v>
      </c>
      <c r="E248" s="9" t="str">
        <f>IFERROR(__xludf.DUMMYFUNCTION("if(isblank(A248),"""",filter(Moorings!A:A,Moorings!B:B=A248,Moorings!D:D=D248))"),"ATAPL-66662-00002")</f>
        <v>ATAPL-66662-00002</v>
      </c>
      <c r="F248" s="12" t="str">
        <f>IFERROR(__xludf.DUMMYFUNCTION("if(isblank(A248),"""",filter(Moorings!C:C,Moorings!B:B=A248,Moorings!D:D=D248))"),"16P71179-7205")</f>
        <v>16P71179-7205</v>
      </c>
      <c r="G248" s="24" t="s">
        <v>32</v>
      </c>
      <c r="H248" s="49">
        <v>-1.018777E-6</v>
      </c>
      <c r="I248" s="20"/>
    </row>
    <row r="249" ht="15.75" customHeight="1">
      <c r="A249" s="28" t="s">
        <v>115</v>
      </c>
      <c r="B249" s="9" t="str">
        <f>IFERROR(__xludf.DUMMYFUNCTION("if(isblank(A249),"""",filter(Moorings!A:A,Moorings!B:B=left(A249,14),Moorings!D:D=D249))"),"ATAPL-68870-001-0140")</f>
        <v>ATAPL-68870-001-0140</v>
      </c>
      <c r="C249" s="13" t="str">
        <f>IFERROR(__xludf.DUMMYFUNCTION("if(isblank(A249),"""",filter(Moorings!C:C,Moorings!B:B=left(A249,14),Moorings!D:D=D249))"),"SN0140")</f>
        <v>SN0140</v>
      </c>
      <c r="D249" s="46">
        <v>3.0</v>
      </c>
      <c r="E249" s="9" t="str">
        <f>IFERROR(__xludf.DUMMYFUNCTION("if(isblank(A249),"""",filter(Moorings!A:A,Moorings!B:B=A249,Moorings!D:D=D249))"),"ATAPL-66662-00002")</f>
        <v>ATAPL-66662-00002</v>
      </c>
      <c r="F249" s="12" t="str">
        <f>IFERROR(__xludf.DUMMYFUNCTION("if(isblank(A249),"""",filter(Moorings!C:C,Moorings!B:B=A249,Moorings!D:D=D249))"),"16P71179-7205")</f>
        <v>16P71179-7205</v>
      </c>
      <c r="G249" s="24" t="s">
        <v>33</v>
      </c>
      <c r="H249" s="49">
        <v>1.737803E-7</v>
      </c>
      <c r="I249" s="20"/>
    </row>
    <row r="250" ht="15.75" customHeight="1">
      <c r="A250" s="28" t="s">
        <v>115</v>
      </c>
      <c r="B250" s="9" t="str">
        <f>IFERROR(__xludf.DUMMYFUNCTION("if(isblank(A250),"""",filter(Moorings!A:A,Moorings!B:B=left(A250,14),Moorings!D:D=D250))"),"ATAPL-68870-001-0140")</f>
        <v>ATAPL-68870-001-0140</v>
      </c>
      <c r="C250" s="13" t="str">
        <f>IFERROR(__xludf.DUMMYFUNCTION("if(isblank(A250),"""",filter(Moorings!C:C,Moorings!B:B=left(A250,14),Moorings!D:D=D250))"),"SN0140")</f>
        <v>SN0140</v>
      </c>
      <c r="D250" s="46">
        <v>3.0</v>
      </c>
      <c r="E250" s="9" t="str">
        <f>IFERROR(__xludf.DUMMYFUNCTION("if(isblank(A250),"""",filter(Moorings!A:A,Moorings!B:B=A250,Moorings!D:D=D250))"),"ATAPL-66662-00002")</f>
        <v>ATAPL-66662-00002</v>
      </c>
      <c r="F250" s="12" t="str">
        <f>IFERROR(__xludf.DUMMYFUNCTION("if(isblank(A250),"""",filter(Moorings!C:C,Moorings!B:B=A250,Moorings!D:D=D250))"),"16P71179-7205")</f>
        <v>16P71179-7205</v>
      </c>
      <c r="G250" s="24" t="s">
        <v>37</v>
      </c>
      <c r="H250" s="49">
        <v>-9.57E-8</v>
      </c>
      <c r="I250" s="20"/>
    </row>
    <row r="251" ht="15.75" customHeight="1">
      <c r="A251" s="28" t="s">
        <v>115</v>
      </c>
      <c r="B251" s="9" t="str">
        <f>IFERROR(__xludf.DUMMYFUNCTION("if(isblank(A251),"""",filter(Moorings!A:A,Moorings!B:B=left(A251,14),Moorings!D:D=D251))"),"ATAPL-68870-001-0140")</f>
        <v>ATAPL-68870-001-0140</v>
      </c>
      <c r="C251" s="13" t="str">
        <f>IFERROR(__xludf.DUMMYFUNCTION("if(isblank(A251),"""",filter(Moorings!C:C,Moorings!B:B=left(A251,14),Moorings!D:D=D251))"),"SN0140")</f>
        <v>SN0140</v>
      </c>
      <c r="D251" s="46">
        <v>3.0</v>
      </c>
      <c r="E251" s="9" t="str">
        <f>IFERROR(__xludf.DUMMYFUNCTION("if(isblank(A251),"""",filter(Moorings!A:A,Moorings!B:B=A251,Moorings!D:D=D251))"),"ATAPL-66662-00002")</f>
        <v>ATAPL-66662-00002</v>
      </c>
      <c r="F251" s="12" t="str">
        <f>IFERROR(__xludf.DUMMYFUNCTION("if(isblank(A251),"""",filter(Moorings!C:C,Moorings!B:B=A251,Moorings!D:D=D251))"),"16P71179-7205")</f>
        <v>16P71179-7205</v>
      </c>
      <c r="G251" s="24" t="s">
        <v>45</v>
      </c>
      <c r="H251" s="49">
        <v>3.25E-6</v>
      </c>
      <c r="I251" s="20"/>
    </row>
    <row r="252" ht="15.75" customHeight="1">
      <c r="A252" s="28" t="s">
        <v>115</v>
      </c>
      <c r="B252" s="9" t="str">
        <f>IFERROR(__xludf.DUMMYFUNCTION("if(isblank(A252),"""",filter(Moorings!A:A,Moorings!B:B=left(A252,14),Moorings!D:D=D252))"),"ATAPL-68870-001-0140")</f>
        <v>ATAPL-68870-001-0140</v>
      </c>
      <c r="C252" s="13" t="str">
        <f>IFERROR(__xludf.DUMMYFUNCTION("if(isblank(A252),"""",filter(Moorings!C:C,Moorings!B:B=left(A252,14),Moorings!D:D=D252))"),"SN0140")</f>
        <v>SN0140</v>
      </c>
      <c r="D252" s="46">
        <v>3.0</v>
      </c>
      <c r="E252" s="9" t="str">
        <f>IFERROR(__xludf.DUMMYFUNCTION("if(isblank(A252),"""",filter(Moorings!A:A,Moorings!B:B=A252,Moorings!D:D=D252))"),"ATAPL-66662-00002")</f>
        <v>ATAPL-66662-00002</v>
      </c>
      <c r="F252" s="12" t="str">
        <f>IFERROR(__xludf.DUMMYFUNCTION("if(isblank(A252),"""",filter(Moorings!C:C,Moorings!B:B=A252,Moorings!D:D=D252))"),"16P71179-7205")</f>
        <v>16P71179-7205</v>
      </c>
      <c r="G252" s="24" t="s">
        <v>62</v>
      </c>
      <c r="H252" s="49">
        <v>-0.9848427</v>
      </c>
      <c r="I252" s="20"/>
    </row>
    <row r="253" ht="15.75" customHeight="1">
      <c r="A253" s="28" t="s">
        <v>115</v>
      </c>
      <c r="B253" s="9" t="str">
        <f>IFERROR(__xludf.DUMMYFUNCTION("if(isblank(A253),"""",filter(Moorings!A:A,Moorings!B:B=left(A253,14),Moorings!D:D=D253))"),"ATAPL-68870-001-0140")</f>
        <v>ATAPL-68870-001-0140</v>
      </c>
      <c r="C253" s="13" t="str">
        <f>IFERROR(__xludf.DUMMYFUNCTION("if(isblank(A253),"""",filter(Moorings!C:C,Moorings!B:B=left(A253,14),Moorings!D:D=D253))"),"SN0140")</f>
        <v>SN0140</v>
      </c>
      <c r="D253" s="46">
        <v>3.0</v>
      </c>
      <c r="E253" s="9" t="str">
        <f>IFERROR(__xludf.DUMMYFUNCTION("if(isblank(A253),"""",filter(Moorings!A:A,Moorings!B:B=A253,Moorings!D:D=D253))"),"ATAPL-66662-00002")</f>
        <v>ATAPL-66662-00002</v>
      </c>
      <c r="F253" s="12" t="str">
        <f>IFERROR(__xludf.DUMMYFUNCTION("if(isblank(A253),"""",filter(Moorings!C:C,Moorings!B:B=A253,Moorings!D:D=D253))"),"16P71179-7205")</f>
        <v>16P71179-7205</v>
      </c>
      <c r="G253" s="24" t="s">
        <v>69</v>
      </c>
      <c r="H253" s="49">
        <v>0.1382129</v>
      </c>
      <c r="I253" s="20"/>
    </row>
    <row r="254" ht="15.75" customHeight="1">
      <c r="A254" s="28" t="s">
        <v>115</v>
      </c>
      <c r="B254" s="9" t="str">
        <f>IFERROR(__xludf.DUMMYFUNCTION("if(isblank(A254),"""",filter(Moorings!A:A,Moorings!B:B=left(A254,14),Moorings!D:D=D254))"),"ATAPL-68870-001-0140")</f>
        <v>ATAPL-68870-001-0140</v>
      </c>
      <c r="C254" s="13" t="str">
        <f>IFERROR(__xludf.DUMMYFUNCTION("if(isblank(A254),"""",filter(Moorings!C:C,Moorings!B:B=left(A254,14),Moorings!D:D=D254))"),"SN0140")</f>
        <v>SN0140</v>
      </c>
      <c r="D254" s="46">
        <v>3.0</v>
      </c>
      <c r="E254" s="9" t="str">
        <f>IFERROR(__xludf.DUMMYFUNCTION("if(isblank(A254),"""",filter(Moorings!A:A,Moorings!B:B=A254,Moorings!D:D=D254))"),"ATAPL-66662-00002")</f>
        <v>ATAPL-66662-00002</v>
      </c>
      <c r="F254" s="12" t="str">
        <f>IFERROR(__xludf.DUMMYFUNCTION("if(isblank(A254),"""",filter(Moorings!C:C,Moorings!B:B=A254,Moorings!D:D=D254))"),"16P71179-7205")</f>
        <v>16P71179-7205</v>
      </c>
      <c r="G254" s="24" t="s">
        <v>74</v>
      </c>
      <c r="H254" s="49">
        <v>-2.29427E-4</v>
      </c>
      <c r="I254" s="20"/>
    </row>
    <row r="255" ht="15.75" customHeight="1">
      <c r="A255" s="28" t="s">
        <v>115</v>
      </c>
      <c r="B255" s="9" t="str">
        <f>IFERROR(__xludf.DUMMYFUNCTION("if(isblank(A255),"""",filter(Moorings!A:A,Moorings!B:B=left(A255,14),Moorings!D:D=D255))"),"ATAPL-68870-001-0140")</f>
        <v>ATAPL-68870-001-0140</v>
      </c>
      <c r="C255" s="13" t="str">
        <f>IFERROR(__xludf.DUMMYFUNCTION("if(isblank(A255),"""",filter(Moorings!C:C,Moorings!B:B=left(A255,14),Moorings!D:D=D255))"),"SN0140")</f>
        <v>SN0140</v>
      </c>
      <c r="D255" s="46">
        <v>3.0</v>
      </c>
      <c r="E255" s="9" t="str">
        <f>IFERROR(__xludf.DUMMYFUNCTION("if(isblank(A255),"""",filter(Moorings!A:A,Moorings!B:B=A255,Moorings!D:D=D255))"),"ATAPL-66662-00002")</f>
        <v>ATAPL-66662-00002</v>
      </c>
      <c r="F255" s="12" t="str">
        <f>IFERROR(__xludf.DUMMYFUNCTION("if(isblank(A255),"""",filter(Moorings!C:C,Moorings!B:B=A255,Moorings!D:D=D255))"),"16P71179-7205")</f>
        <v>16P71179-7205</v>
      </c>
      <c r="G255" s="24" t="s">
        <v>78</v>
      </c>
      <c r="H255" s="49">
        <v>3.745254E-5</v>
      </c>
      <c r="I255" s="20"/>
    </row>
    <row r="256" ht="15.75" customHeight="1">
      <c r="A256" s="28" t="s">
        <v>115</v>
      </c>
      <c r="B256" s="9" t="str">
        <f>IFERROR(__xludf.DUMMYFUNCTION("if(isblank(A256),"""",filter(Moorings!A:A,Moorings!B:B=left(A256,14),Moorings!D:D=D256))"),"ATAPL-68870-001-0140")</f>
        <v>ATAPL-68870-001-0140</v>
      </c>
      <c r="C256" s="13" t="str">
        <f>IFERROR(__xludf.DUMMYFUNCTION("if(isblank(A256),"""",filter(Moorings!C:C,Moorings!B:B=left(A256,14),Moorings!D:D=D256))"),"SN0140")</f>
        <v>SN0140</v>
      </c>
      <c r="D256" s="46">
        <v>3.0</v>
      </c>
      <c r="E256" s="9" t="str">
        <f>IFERROR(__xludf.DUMMYFUNCTION("if(isblank(A256),"""",filter(Moorings!A:A,Moorings!B:B=A256,Moorings!D:D=D256))"),"ATAPL-66662-00002")</f>
        <v>ATAPL-66662-00002</v>
      </c>
      <c r="F256" s="12" t="str">
        <f>IFERROR(__xludf.DUMMYFUNCTION("if(isblank(A256),"""",filter(Moorings!C:C,Moorings!B:B=A256,Moorings!D:D=D256))"),"16P71179-7205")</f>
        <v>16P71179-7205</v>
      </c>
      <c r="G256" s="24" t="s">
        <v>81</v>
      </c>
      <c r="H256" s="49">
        <v>0.04982038</v>
      </c>
      <c r="I256" s="20"/>
    </row>
    <row r="257" ht="15.75" customHeight="1">
      <c r="A257" s="28" t="s">
        <v>115</v>
      </c>
      <c r="B257" s="9" t="str">
        <f>IFERROR(__xludf.DUMMYFUNCTION("if(isblank(A257),"""",filter(Moorings!A:A,Moorings!B:B=left(A257,14),Moorings!D:D=D257))"),"ATAPL-68870-001-0140")</f>
        <v>ATAPL-68870-001-0140</v>
      </c>
      <c r="C257" s="13" t="str">
        <f>IFERROR(__xludf.DUMMYFUNCTION("if(isblank(A257),"""",filter(Moorings!C:C,Moorings!B:B=left(A257,14),Moorings!D:D=D257))"),"SN0140")</f>
        <v>SN0140</v>
      </c>
      <c r="D257" s="46">
        <v>3.0</v>
      </c>
      <c r="E257" s="9" t="str">
        <f>IFERROR(__xludf.DUMMYFUNCTION("if(isblank(A257),"""",filter(Moorings!A:A,Moorings!B:B=A257,Moorings!D:D=D257))"),"ATAPL-66662-00002")</f>
        <v>ATAPL-66662-00002</v>
      </c>
      <c r="F257" s="12" t="str">
        <f>IFERROR(__xludf.DUMMYFUNCTION("if(isblank(A257),"""",filter(Moorings!C:C,Moorings!B:B=A257,Moorings!D:D=D257))"),"16P71179-7205")</f>
        <v>16P71179-7205</v>
      </c>
      <c r="G257" s="24" t="s">
        <v>83</v>
      </c>
      <c r="H257" s="49">
        <v>0.001552376</v>
      </c>
      <c r="I257" s="20"/>
    </row>
    <row r="258" ht="15.75" customHeight="1">
      <c r="A258" s="28" t="s">
        <v>115</v>
      </c>
      <c r="B258" s="9" t="str">
        <f>IFERROR(__xludf.DUMMYFUNCTION("if(isblank(A258),"""",filter(Moorings!A:A,Moorings!B:B=left(A258,14),Moorings!D:D=D258))"),"ATAPL-68870-001-0140")</f>
        <v>ATAPL-68870-001-0140</v>
      </c>
      <c r="C258" s="13" t="str">
        <f>IFERROR(__xludf.DUMMYFUNCTION("if(isblank(A258),"""",filter(Moorings!C:C,Moorings!B:B=left(A258,14),Moorings!D:D=D258))"),"SN0140")</f>
        <v>SN0140</v>
      </c>
      <c r="D258" s="46">
        <v>3.0</v>
      </c>
      <c r="E258" s="9" t="str">
        <f>IFERROR(__xludf.DUMMYFUNCTION("if(isblank(A258),"""",filter(Moorings!A:A,Moorings!B:B=A258,Moorings!D:D=D258))"),"ATAPL-66662-00002")</f>
        <v>ATAPL-66662-00002</v>
      </c>
      <c r="F258" s="12" t="str">
        <f>IFERROR(__xludf.DUMMYFUNCTION("if(isblank(A258),"""",filter(Moorings!C:C,Moorings!B:B=A258,Moorings!D:D=D258))"),"16P71179-7205")</f>
        <v>16P71179-7205</v>
      </c>
      <c r="G258" s="24" t="s">
        <v>88</v>
      </c>
      <c r="H258" s="49">
        <v>8.423956E-12</v>
      </c>
      <c r="I258" s="20"/>
    </row>
    <row r="259" ht="15.75" customHeight="1">
      <c r="A259" s="28" t="s">
        <v>115</v>
      </c>
      <c r="B259" s="9" t="str">
        <f>IFERROR(__xludf.DUMMYFUNCTION("if(isblank(A259),"""",filter(Moorings!A:A,Moorings!B:B=left(A259,14),Moorings!D:D=D259))"),"ATAPL-68870-001-0140")</f>
        <v>ATAPL-68870-001-0140</v>
      </c>
      <c r="C259" s="13" t="str">
        <f>IFERROR(__xludf.DUMMYFUNCTION("if(isblank(A259),"""",filter(Moorings!C:C,Moorings!B:B=left(A259,14),Moorings!D:D=D259))"),"SN0140")</f>
        <v>SN0140</v>
      </c>
      <c r="D259" s="46">
        <v>3.0</v>
      </c>
      <c r="E259" s="9" t="str">
        <f>IFERROR(__xludf.DUMMYFUNCTION("if(isblank(A259),"""",filter(Moorings!A:A,Moorings!B:B=A259,Moorings!D:D=D259))"),"ATAPL-66662-00002")</f>
        <v>ATAPL-66662-00002</v>
      </c>
      <c r="F259" s="12" t="str">
        <f>IFERROR(__xludf.DUMMYFUNCTION("if(isblank(A259),"""",filter(Moorings!C:C,Moorings!B:B=A259,Moorings!D:D=D259))"),"16P71179-7205")</f>
        <v>16P71179-7205</v>
      </c>
      <c r="G259" s="24" t="s">
        <v>143</v>
      </c>
      <c r="H259" s="49">
        <v>525681.7</v>
      </c>
      <c r="I259" s="20"/>
    </row>
    <row r="260" ht="15.75" customHeight="1">
      <c r="A260" s="28" t="s">
        <v>115</v>
      </c>
      <c r="B260" s="9" t="str">
        <f>IFERROR(__xludf.DUMMYFUNCTION("if(isblank(A260),"""",filter(Moorings!A:A,Moorings!B:B=left(A260,14),Moorings!D:D=D260))"),"ATAPL-68870-001-0140")</f>
        <v>ATAPL-68870-001-0140</v>
      </c>
      <c r="C260" s="13" t="str">
        <f>IFERROR(__xludf.DUMMYFUNCTION("if(isblank(A260),"""",filter(Moorings!C:C,Moorings!B:B=left(A260,14),Moorings!D:D=D260))"),"SN0140")</f>
        <v>SN0140</v>
      </c>
      <c r="D260" s="46">
        <v>3.0</v>
      </c>
      <c r="E260" s="9" t="str">
        <f>IFERROR(__xludf.DUMMYFUNCTION("if(isblank(A260),"""",filter(Moorings!A:A,Moorings!B:B=A260,Moorings!D:D=D260))"),"ATAPL-66662-00002")</f>
        <v>ATAPL-66662-00002</v>
      </c>
      <c r="F260" s="12" t="str">
        <f>IFERROR(__xludf.DUMMYFUNCTION("if(isblank(A260),"""",filter(Moorings!C:C,Moorings!B:B=A260,Moorings!D:D=D260))"),"16P71179-7205")</f>
        <v>16P71179-7205</v>
      </c>
      <c r="G260" s="24" t="s">
        <v>146</v>
      </c>
      <c r="H260" s="49">
        <v>4.002925</v>
      </c>
      <c r="I260" s="20"/>
    </row>
    <row r="261" ht="15.75" customHeight="1">
      <c r="A261" s="28" t="s">
        <v>115</v>
      </c>
      <c r="B261" s="9" t="str">
        <f>IFERROR(__xludf.DUMMYFUNCTION("if(isblank(A261),"""",filter(Moorings!A:A,Moorings!B:B=left(A261,14),Moorings!D:D=D261))"),"ATAPL-68870-001-0140")</f>
        <v>ATAPL-68870-001-0140</v>
      </c>
      <c r="C261" s="13" t="str">
        <f>IFERROR(__xludf.DUMMYFUNCTION("if(isblank(A261),"""",filter(Moorings!C:C,Moorings!B:B=left(A261,14),Moorings!D:D=D261))"),"SN0140")</f>
        <v>SN0140</v>
      </c>
      <c r="D261" s="46">
        <v>3.0</v>
      </c>
      <c r="E261" s="9" t="str">
        <f>IFERROR(__xludf.DUMMYFUNCTION("if(isblank(A261),"""",filter(Moorings!A:A,Moorings!B:B=A261,Moorings!D:D=D261))"),"ATAPL-66662-00002")</f>
        <v>ATAPL-66662-00002</v>
      </c>
      <c r="F261" s="12" t="str">
        <f>IFERROR(__xludf.DUMMYFUNCTION("if(isblank(A261),"""",filter(Moorings!C:C,Moorings!B:B=A261,Moorings!D:D=D261))"),"16P71179-7205")</f>
        <v>16P71179-7205</v>
      </c>
      <c r="G261" s="24" t="s">
        <v>150</v>
      </c>
      <c r="H261" s="49">
        <v>-0.1161016</v>
      </c>
      <c r="I261" s="20"/>
    </row>
    <row r="262" ht="15.75" customHeight="1">
      <c r="A262" s="28" t="s">
        <v>115</v>
      </c>
      <c r="B262" s="9" t="str">
        <f>IFERROR(__xludf.DUMMYFUNCTION("if(isblank(A262),"""",filter(Moorings!A:A,Moorings!B:B=left(A262,14),Moorings!D:D=D262))"),"ATAPL-68870-001-0140")</f>
        <v>ATAPL-68870-001-0140</v>
      </c>
      <c r="C262" s="13" t="str">
        <f>IFERROR(__xludf.DUMMYFUNCTION("if(isblank(A262),"""",filter(Moorings!C:C,Moorings!B:B=left(A262,14),Moorings!D:D=D262))"),"SN0140")</f>
        <v>SN0140</v>
      </c>
      <c r="D262" s="46">
        <v>3.0</v>
      </c>
      <c r="E262" s="9" t="str">
        <f>IFERROR(__xludf.DUMMYFUNCTION("if(isblank(A262),"""",filter(Moorings!A:A,Moorings!B:B=A262,Moorings!D:D=D262))"),"ATAPL-66662-00002")</f>
        <v>ATAPL-66662-00002</v>
      </c>
      <c r="F262" s="12" t="str">
        <f>IFERROR(__xludf.DUMMYFUNCTION("if(isblank(A262),"""",filter(Moorings!C:C,Moorings!B:B=A262,Moorings!D:D=D262))"),"16P71179-7205")</f>
        <v>16P71179-7205</v>
      </c>
      <c r="G262" s="24" t="s">
        <v>151</v>
      </c>
      <c r="H262" s="49">
        <v>25.0435</v>
      </c>
      <c r="I262" s="20"/>
    </row>
    <row r="263" ht="15.75" customHeight="1">
      <c r="A263" s="28" t="s">
        <v>115</v>
      </c>
      <c r="B263" s="9" t="str">
        <f>IFERROR(__xludf.DUMMYFUNCTION("if(isblank(A263),"""",filter(Moorings!A:A,Moorings!B:B=left(A263,14),Moorings!D:D=D263))"),"ATAPL-68870-001-0140")</f>
        <v>ATAPL-68870-001-0140</v>
      </c>
      <c r="C263" s="13" t="str">
        <f>IFERROR(__xludf.DUMMYFUNCTION("if(isblank(A263),"""",filter(Moorings!C:C,Moorings!B:B=left(A263,14),Moorings!D:D=D263))"),"SN0140")</f>
        <v>SN0140</v>
      </c>
      <c r="D263" s="46">
        <v>3.0</v>
      </c>
      <c r="E263" s="9" t="str">
        <f>IFERROR(__xludf.DUMMYFUNCTION("if(isblank(A263),"""",filter(Moorings!A:A,Moorings!B:B=A263,Moorings!D:D=D263))"),"ATAPL-66662-00002")</f>
        <v>ATAPL-66662-00002</v>
      </c>
      <c r="F263" s="12" t="str">
        <f>IFERROR(__xludf.DUMMYFUNCTION("if(isblank(A263),"""",filter(Moorings!C:C,Moorings!B:B=A263,Moorings!D:D=D263))"),"16P71179-7205")</f>
        <v>16P71179-7205</v>
      </c>
      <c r="G263" s="24" t="s">
        <v>152</v>
      </c>
      <c r="H263" s="49">
        <v>-1.0E-4</v>
      </c>
      <c r="I263" s="20"/>
    </row>
    <row r="264" ht="15.75" customHeight="1">
      <c r="A264" s="28" t="s">
        <v>115</v>
      </c>
      <c r="B264" s="9" t="str">
        <f>IFERROR(__xludf.DUMMYFUNCTION("if(isblank(A264),"""",filter(Moorings!A:A,Moorings!B:B=left(A264,14),Moorings!D:D=D264))"),"ATAPL-68870-001-0140")</f>
        <v>ATAPL-68870-001-0140</v>
      </c>
      <c r="C264" s="13" t="str">
        <f>IFERROR(__xludf.DUMMYFUNCTION("if(isblank(A264),"""",filter(Moorings!C:C,Moorings!B:B=left(A264,14),Moorings!D:D=D264))"),"SN0140")</f>
        <v>SN0140</v>
      </c>
      <c r="D264" s="46">
        <v>3.0</v>
      </c>
      <c r="E264" s="9" t="str">
        <f>IFERROR(__xludf.DUMMYFUNCTION("if(isblank(A264),"""",filter(Moorings!A:A,Moorings!B:B=A264,Moorings!D:D=D264))"),"ATAPL-66662-00002")</f>
        <v>ATAPL-66662-00002</v>
      </c>
      <c r="F264" s="12" t="str">
        <f>IFERROR(__xludf.DUMMYFUNCTION("if(isblank(A264),"""",filter(Moorings!C:C,Moorings!B:B=A264,Moorings!D:D=D264))"),"16P71179-7205")</f>
        <v>16P71179-7205</v>
      </c>
      <c r="G264" s="24" t="s">
        <v>153</v>
      </c>
      <c r="H264" s="49">
        <v>0.0</v>
      </c>
      <c r="I264" s="20"/>
    </row>
    <row r="265" ht="15.75" customHeight="1">
      <c r="A265" s="28" t="s">
        <v>115</v>
      </c>
      <c r="B265" s="9" t="str">
        <f>IFERROR(__xludf.DUMMYFUNCTION("if(isblank(A265),"""",filter(Moorings!A:A,Moorings!B:B=left(A265,14),Moorings!D:D=D265))"),"ATAPL-68870-001-0140")</f>
        <v>ATAPL-68870-001-0140</v>
      </c>
      <c r="C265" s="13" t="str">
        <f>IFERROR(__xludf.DUMMYFUNCTION("if(isblank(A265),"""",filter(Moorings!C:C,Moorings!B:B=left(A265,14),Moorings!D:D=D265))"),"SN0140")</f>
        <v>SN0140</v>
      </c>
      <c r="D265" s="46">
        <v>3.0</v>
      </c>
      <c r="E265" s="9" t="str">
        <f>IFERROR(__xludf.DUMMYFUNCTION("if(isblank(A265),"""",filter(Moorings!A:A,Moorings!B:B=A265,Moorings!D:D=D265))"),"ATAPL-66662-00002")</f>
        <v>ATAPL-66662-00002</v>
      </c>
      <c r="F265" s="12" t="str">
        <f>IFERROR(__xludf.DUMMYFUNCTION("if(isblank(A265),"""",filter(Moorings!C:C,Moorings!B:B=A265,Moorings!D:D=D265))"),"16P71179-7205")</f>
        <v>16P71179-7205</v>
      </c>
      <c r="G265" s="24" t="s">
        <v>101</v>
      </c>
      <c r="H265" s="49">
        <v>-54.33658</v>
      </c>
      <c r="I265" s="20"/>
    </row>
    <row r="266" ht="15.75" customHeight="1">
      <c r="A266" s="28" t="s">
        <v>115</v>
      </c>
      <c r="B266" s="9" t="str">
        <f>IFERROR(__xludf.DUMMYFUNCTION("if(isblank(A266),"""",filter(Moorings!A:A,Moorings!B:B=left(A266,14),Moorings!D:D=D266))"),"ATAPL-68870-001-0140")</f>
        <v>ATAPL-68870-001-0140</v>
      </c>
      <c r="C266" s="13" t="str">
        <f>IFERROR(__xludf.DUMMYFUNCTION("if(isblank(A266),"""",filter(Moorings!C:C,Moorings!B:B=left(A266,14),Moorings!D:D=D266))"),"SN0140")</f>
        <v>SN0140</v>
      </c>
      <c r="D266" s="46">
        <v>3.0</v>
      </c>
      <c r="E266" s="9" t="str">
        <f>IFERROR(__xludf.DUMMYFUNCTION("if(isblank(A266),"""",filter(Moorings!A:A,Moorings!B:B=A266,Moorings!D:D=D266))"),"ATAPL-66662-00002")</f>
        <v>ATAPL-66662-00002</v>
      </c>
      <c r="F266" s="12" t="str">
        <f>IFERROR(__xludf.DUMMYFUNCTION("if(isblank(A266),"""",filter(Moorings!C:C,Moorings!B:B=A266,Moorings!D:D=D266))"),"16P71179-7205")</f>
        <v>16P71179-7205</v>
      </c>
      <c r="G266" s="24" t="s">
        <v>121</v>
      </c>
      <c r="H266" s="49">
        <v>54.70047</v>
      </c>
      <c r="I266" s="20"/>
    </row>
    <row r="267" ht="15.75" customHeight="1">
      <c r="A267" s="28" t="s">
        <v>115</v>
      </c>
      <c r="B267" s="9" t="str">
        <f>IFERROR(__xludf.DUMMYFUNCTION("if(isblank(A267),"""",filter(Moorings!A:A,Moorings!B:B=left(A267,14),Moorings!D:D=D267))"),"ATAPL-68870-001-0140")</f>
        <v>ATAPL-68870-001-0140</v>
      </c>
      <c r="C267" s="13" t="str">
        <f>IFERROR(__xludf.DUMMYFUNCTION("if(isblank(A267),"""",filter(Moorings!C:C,Moorings!B:B=left(A267,14),Moorings!D:D=D267))"),"SN0140")</f>
        <v>SN0140</v>
      </c>
      <c r="D267" s="46">
        <v>3.0</v>
      </c>
      <c r="E267" s="9" t="str">
        <f>IFERROR(__xludf.DUMMYFUNCTION("if(isblank(A267),"""",filter(Moorings!A:A,Moorings!B:B=A267,Moorings!D:D=D267))"),"ATAPL-66662-00002")</f>
        <v>ATAPL-66662-00002</v>
      </c>
      <c r="F267" s="12" t="str">
        <f>IFERROR(__xludf.DUMMYFUNCTION("if(isblank(A267),"""",filter(Moorings!C:C,Moorings!B:B=A267,Moorings!D:D=D267))"),"16P71179-7205")</f>
        <v>16P71179-7205</v>
      </c>
      <c r="G267" s="24" t="s">
        <v>130</v>
      </c>
      <c r="H267" s="49">
        <v>-0.1418995</v>
      </c>
      <c r="I267" s="20"/>
    </row>
    <row r="268" ht="15.75" customHeight="1">
      <c r="A268" s="5"/>
      <c r="B268" s="9"/>
      <c r="C268" s="13"/>
      <c r="D268" s="5"/>
      <c r="E268" s="9"/>
      <c r="F268" s="12"/>
      <c r="G268" s="5"/>
      <c r="H268" s="5"/>
      <c r="I268" s="5"/>
    </row>
    <row r="269" ht="15.75" customHeight="1">
      <c r="A269" s="15" t="s">
        <v>115</v>
      </c>
      <c r="B269" s="9" t="str">
        <f>IFERROR(__xludf.DUMMYFUNCTION("if(isblank(A269),"""",filter(Moorings!A:A,Moorings!B:B=left(A269,14),Moorings!D:D=D269))"),"ATAPL-68870-001-0140")</f>
        <v>ATAPL-68870-001-0140</v>
      </c>
      <c r="C269" s="13" t="str">
        <f>IFERROR(__xludf.DUMMYFUNCTION("if(isblank(A269),"""",filter(Moorings!C:C,Moorings!B:B=left(A269,14),Moorings!D:D=D269))"),"SN0140")</f>
        <v>SN0140</v>
      </c>
      <c r="D269" s="16">
        <v>1.0</v>
      </c>
      <c r="E269" s="9" t="str">
        <f>IFERROR(__xludf.DUMMYFUNCTION("if(isblank(A269),"""",filter(Moorings!A:A,Moorings!B:B=A269,Moorings!D:D=D269))"),"ATAPL-66662-00002")</f>
        <v>ATAPL-66662-00002</v>
      </c>
      <c r="F269" s="12" t="str">
        <f>IFERROR(__xludf.DUMMYFUNCTION("if(isblank(A269),"""",filter(Moorings!C:C,Moorings!B:B=A269,Moorings!D:D=D269))"),"16P71179-7205")</f>
        <v>16P71179-7205</v>
      </c>
      <c r="G269" s="5" t="s">
        <v>206</v>
      </c>
      <c r="H269" s="15">
        <v>44.5289666666667</v>
      </c>
      <c r="I269" s="15" t="s">
        <v>112</v>
      </c>
    </row>
    <row r="270" ht="15.75" customHeight="1">
      <c r="A270" s="15" t="s">
        <v>115</v>
      </c>
      <c r="B270" s="9" t="str">
        <f>IFERROR(__xludf.DUMMYFUNCTION("if(isblank(A270),"""",filter(Moorings!A:A,Moorings!B:B=left(A270,14),Moorings!D:D=D270))"),"ATAPL-68870-001-0140")</f>
        <v>ATAPL-68870-001-0140</v>
      </c>
      <c r="C270" s="13" t="str">
        <f>IFERROR(__xludf.DUMMYFUNCTION("if(isblank(A270),"""",filter(Moorings!C:C,Moorings!B:B=left(A270,14),Moorings!D:D=D270))"),"SN0140")</f>
        <v>SN0140</v>
      </c>
      <c r="D270" s="16">
        <v>1.0</v>
      </c>
      <c r="E270" s="9" t="str">
        <f>IFERROR(__xludf.DUMMYFUNCTION("if(isblank(A270),"""",filter(Moorings!A:A,Moorings!B:B=A270,Moorings!D:D=D270))"),"ATAPL-66662-00002")</f>
        <v>ATAPL-66662-00002</v>
      </c>
      <c r="F270" s="12" t="str">
        <f>IFERROR(__xludf.DUMMYFUNCTION("if(isblank(A270),"""",filter(Moorings!C:C,Moorings!B:B=A270,Moorings!D:D=D270))"),"16P71179-7205")</f>
        <v>16P71179-7205</v>
      </c>
      <c r="G270" s="5" t="s">
        <v>207</v>
      </c>
      <c r="H270" s="15">
        <v>-125.389783333333</v>
      </c>
      <c r="I270" s="5"/>
    </row>
    <row r="271" ht="15.75" customHeight="1">
      <c r="A271" s="15" t="s">
        <v>115</v>
      </c>
      <c r="B271" s="9" t="str">
        <f>IFERROR(__xludf.DUMMYFUNCTION("if(isblank(A271),"""",filter(Moorings!A:A,Moorings!B:B=left(A271,14),Moorings!D:D=D271))"),"ATAPL-68870-001-0140")</f>
        <v>ATAPL-68870-001-0140</v>
      </c>
      <c r="C271" s="13" t="str">
        <f>IFERROR(__xludf.DUMMYFUNCTION("if(isblank(A271),"""",filter(Moorings!C:C,Moorings!B:B=left(A271,14),Moorings!D:D=D271))"),"SN0140")</f>
        <v>SN0140</v>
      </c>
      <c r="D271" s="16">
        <v>1.0</v>
      </c>
      <c r="E271" s="9" t="str">
        <f>IFERROR(__xludf.DUMMYFUNCTION("if(isblank(A271),"""",filter(Moorings!A:A,Moorings!B:B=A271,Moorings!D:D=D271))"),"ATAPL-66662-00002")</f>
        <v>ATAPL-66662-00002</v>
      </c>
      <c r="F271" s="12" t="str">
        <f>IFERROR(__xludf.DUMMYFUNCTION("if(isblank(A271),"""",filter(Moorings!C:C,Moorings!B:B=A271,Moorings!D:D=D271))"),"16P71179-7205")</f>
        <v>16P71179-7205</v>
      </c>
      <c r="G271" s="5" t="s">
        <v>208</v>
      </c>
      <c r="H271" s="15">
        <v>0.036</v>
      </c>
      <c r="I271" s="5"/>
    </row>
    <row r="272" ht="15.75" customHeight="1">
      <c r="A272" s="15" t="s">
        <v>115</v>
      </c>
      <c r="B272" s="9" t="str">
        <f>IFERROR(__xludf.DUMMYFUNCTION("if(isblank(A272),"""",filter(Moorings!A:A,Moorings!B:B=left(A272,14),Moorings!D:D=D272))"),"ATAPL-68870-001-0140")</f>
        <v>ATAPL-68870-001-0140</v>
      </c>
      <c r="C272" s="13" t="str">
        <f>IFERROR(__xludf.DUMMYFUNCTION("if(isblank(A272),"""",filter(Moorings!C:C,Moorings!B:B=left(A272,14),Moorings!D:D=D272))"),"SN0140")</f>
        <v>SN0140</v>
      </c>
      <c r="D272" s="16">
        <v>1.0</v>
      </c>
      <c r="E272" s="9" t="str">
        <f>IFERROR(__xludf.DUMMYFUNCTION("if(isblank(A272),"""",filter(Moorings!A:A,Moorings!B:B=A272,Moorings!D:D=D272))"),"ATAPL-66662-00002")</f>
        <v>ATAPL-66662-00002</v>
      </c>
      <c r="F272" s="12" t="str">
        <f>IFERROR(__xludf.DUMMYFUNCTION("if(isblank(A272),"""",filter(Moorings!C:C,Moorings!B:B=A272,Moorings!D:D=D272))"),"16P71179-7205")</f>
        <v>16P71179-7205</v>
      </c>
      <c r="G272" s="5" t="s">
        <v>209</v>
      </c>
      <c r="H272" s="15">
        <v>-3.3014E-6</v>
      </c>
      <c r="I272" s="5"/>
    </row>
    <row r="273" ht="15.75" customHeight="1">
      <c r="A273" s="15" t="s">
        <v>115</v>
      </c>
      <c r="B273" s="9" t="str">
        <f>IFERROR(__xludf.DUMMYFUNCTION("if(isblank(A273),"""",filter(Moorings!A:A,Moorings!B:B=left(A273,14),Moorings!D:D=D273))"),"ATAPL-68870-001-0140")</f>
        <v>ATAPL-68870-001-0140</v>
      </c>
      <c r="C273" s="13" t="str">
        <f>IFERROR(__xludf.DUMMYFUNCTION("if(isblank(A273),"""",filter(Moorings!C:C,Moorings!B:B=left(A273,14),Moorings!D:D=D273))"),"SN0140")</f>
        <v>SN0140</v>
      </c>
      <c r="D273" s="16">
        <v>1.0</v>
      </c>
      <c r="E273" s="9" t="str">
        <f>IFERROR(__xludf.DUMMYFUNCTION("if(isblank(A273),"""",filter(Moorings!A:A,Moorings!B:B=A273,Moorings!D:D=D273))"),"ATAPL-66662-00002")</f>
        <v>ATAPL-66662-00002</v>
      </c>
      <c r="F273" s="12" t="str">
        <f>IFERROR(__xludf.DUMMYFUNCTION("if(isblank(A273),"""",filter(Moorings!C:C,Moorings!B:B=A273,Moorings!D:D=D273))"),"16P71179-7205")</f>
        <v>16P71179-7205</v>
      </c>
      <c r="G273" s="5" t="s">
        <v>210</v>
      </c>
      <c r="H273" s="15">
        <v>-0.4307</v>
      </c>
      <c r="I273" s="5"/>
    </row>
    <row r="274" ht="15.75" customHeight="1">
      <c r="A274" s="15" t="s">
        <v>115</v>
      </c>
      <c r="B274" s="9" t="str">
        <f>IFERROR(__xludf.DUMMYFUNCTION("if(isblank(A274),"""",filter(Moorings!A:A,Moorings!B:B=left(A274,14),Moorings!D:D=D274))"),"ATAPL-68870-001-0140")</f>
        <v>ATAPL-68870-001-0140</v>
      </c>
      <c r="C274" s="13" t="str">
        <f>IFERROR(__xludf.DUMMYFUNCTION("if(isblank(A274),"""",filter(Moorings!C:C,Moorings!B:B=left(A274,14),Moorings!D:D=D274))"),"SN0140")</f>
        <v>SN0140</v>
      </c>
      <c r="D274" s="16">
        <v>1.0</v>
      </c>
      <c r="E274" s="9" t="str">
        <f>IFERROR(__xludf.DUMMYFUNCTION("if(isblank(A274),"""",filter(Moorings!A:A,Moorings!B:B=A274,Moorings!D:D=D274))"),"ATAPL-66662-00002")</f>
        <v>ATAPL-66662-00002</v>
      </c>
      <c r="F274" s="12" t="str">
        <f>IFERROR(__xludf.DUMMYFUNCTION("if(isblank(A274),"""",filter(Moorings!C:C,Moorings!B:B=A274,Moorings!D:D=D274))"),"16P71179-7205")</f>
        <v>16P71179-7205</v>
      </c>
      <c r="G274" s="5" t="s">
        <v>211</v>
      </c>
      <c r="H274" s="15">
        <v>0.4741</v>
      </c>
      <c r="I274" s="5"/>
    </row>
    <row r="275" ht="15.75" customHeight="1">
      <c r="A275" s="15" t="s">
        <v>115</v>
      </c>
      <c r="B275" s="9" t="str">
        <f>IFERROR(__xludf.DUMMYFUNCTION("if(isblank(A275),"""",filter(Moorings!A:A,Moorings!B:B=left(A275,14),Moorings!D:D=D275))"),"ATAPL-68870-001-0140")</f>
        <v>ATAPL-68870-001-0140</v>
      </c>
      <c r="C275" s="13" t="str">
        <f>IFERROR(__xludf.DUMMYFUNCTION("if(isblank(A275),"""",filter(Moorings!C:C,Moorings!B:B=left(A275,14),Moorings!D:D=D275))"),"SN0140")</f>
        <v>SN0140</v>
      </c>
      <c r="D275" s="16">
        <v>1.0</v>
      </c>
      <c r="E275" s="9" t="str">
        <f>IFERROR(__xludf.DUMMYFUNCTION("if(isblank(A275),"""",filter(Moorings!A:A,Moorings!B:B=A275,Moorings!D:D=D275))"),"ATAPL-66662-00002")</f>
        <v>ATAPL-66662-00002</v>
      </c>
      <c r="F275" s="12" t="str">
        <f>IFERROR(__xludf.DUMMYFUNCTION("if(isblank(A275),"""",filter(Moorings!C:C,Moorings!B:B=A275,Moorings!D:D=D275))"),"16P71179-7205")</f>
        <v>16P71179-7205</v>
      </c>
      <c r="G275" s="5" t="s">
        <v>212</v>
      </c>
      <c r="H275" s="15">
        <v>-0.0030279</v>
      </c>
      <c r="I275" s="5"/>
    </row>
    <row r="276" ht="15.75" customHeight="1">
      <c r="A276" s="15" t="s">
        <v>115</v>
      </c>
      <c r="B276" s="9" t="str">
        <f>IFERROR(__xludf.DUMMYFUNCTION("if(isblank(A276),"""",filter(Moorings!A:A,Moorings!B:B=left(A276,14),Moorings!D:D=D276))"),"ATAPL-68870-001-0140")</f>
        <v>ATAPL-68870-001-0140</v>
      </c>
      <c r="C276" s="13" t="str">
        <f>IFERROR(__xludf.DUMMYFUNCTION("if(isblank(A276),"""",filter(Moorings!C:C,Moorings!B:B=left(A276,14),Moorings!D:D=D276))"),"SN0140")</f>
        <v>SN0140</v>
      </c>
      <c r="D276" s="16">
        <v>1.0</v>
      </c>
      <c r="E276" s="9" t="str">
        <f>IFERROR(__xludf.DUMMYFUNCTION("if(isblank(A276),"""",filter(Moorings!A:A,Moorings!B:B=A276,Moorings!D:D=D276))"),"ATAPL-66662-00002")</f>
        <v>ATAPL-66662-00002</v>
      </c>
      <c r="F276" s="12" t="str">
        <f>IFERROR(__xludf.DUMMYFUNCTION("if(isblank(A276),"""",filter(Moorings!C:C,Moorings!B:B=A276,Moorings!D:D=D276))"),"16P71179-7205")</f>
        <v>16P71179-7205</v>
      </c>
      <c r="G276" s="5" t="s">
        <v>213</v>
      </c>
      <c r="H276" s="15">
        <v>1.9242E-4</v>
      </c>
      <c r="I276" s="5"/>
    </row>
    <row r="277" ht="15.75" customHeight="1">
      <c r="A277" s="5"/>
      <c r="B277" s="9" t="str">
        <f>IFERROR(__xludf.DUMMYFUNCTION("if(isblank(A277),"""",filter(Moorings!A:A,Moorings!B:B=left(A277,14),Moorings!D:D=D277))"),"")</f>
        <v/>
      </c>
      <c r="C277" s="13" t="str">
        <f>IFERROR(__xludf.DUMMYFUNCTION("if(isblank(A277),"""",filter(Moorings!C:C,Moorings!B:B=left(A277,14),Moorings!D:D=D277))"),"")</f>
        <v/>
      </c>
      <c r="D277" s="5"/>
      <c r="E277" s="9" t="str">
        <f>IFERROR(__xludf.DUMMYFUNCTION("if(isblank(A277),"""",filter(Moorings!A:A,Moorings!B:B=A277,Moorings!D:D=D277))"),"")</f>
        <v/>
      </c>
      <c r="F277" s="12" t="str">
        <f>IFERROR(__xludf.DUMMYFUNCTION("if(isblank(A277),"""",filter(Moorings!C:C,Moorings!B:B=A277,Moorings!D:D=D277))"),"")</f>
        <v/>
      </c>
      <c r="G277" s="5"/>
      <c r="H277" s="5"/>
      <c r="I277" s="5"/>
    </row>
    <row r="278" ht="15.75" customHeight="1">
      <c r="A278" s="15" t="s">
        <v>115</v>
      </c>
      <c r="B278" s="9" t="str">
        <f>IFERROR(__xludf.DUMMYFUNCTION("if(isblank(A278),"""",filter(Moorings!A:A,Moorings!B:B=left(A278,14),Moorings!D:D=D278))"),"ATAPL-68870-001-0143")</f>
        <v>ATAPL-68870-001-0143</v>
      </c>
      <c r="C278" s="13" t="str">
        <f>IFERROR(__xludf.DUMMYFUNCTION("if(isblank(A278),"""",filter(Moorings!C:C,Moorings!B:B=left(A278,14),Moorings!D:D=D278))"),"SN0143")</f>
        <v>SN0143</v>
      </c>
      <c r="D278" s="16">
        <v>2.0</v>
      </c>
      <c r="E278" s="9" t="str">
        <f>IFERROR(__xludf.DUMMYFUNCTION("if(isblank(A278),"""",filter(Moorings!A:A,Moorings!B:B=A278,Moorings!D:D=D278))"),"ATAPL-66662-00008")</f>
        <v>ATAPL-66662-00008</v>
      </c>
      <c r="F278" s="12" t="str">
        <f>IFERROR(__xludf.DUMMYFUNCTION("if(isblank(A278),"""",filter(Moorings!C:C,Moorings!B:B=A278,Moorings!D:D=D278))"),"16-50115")</f>
        <v>16-50115</v>
      </c>
      <c r="G278" s="5" t="s">
        <v>206</v>
      </c>
      <c r="H278" s="15">
        <v>44.52896666666667</v>
      </c>
      <c r="I278" s="15" t="s">
        <v>112</v>
      </c>
    </row>
    <row r="279" ht="15.75" customHeight="1">
      <c r="A279" s="15" t="s">
        <v>115</v>
      </c>
      <c r="B279" s="9" t="str">
        <f>IFERROR(__xludf.DUMMYFUNCTION("if(isblank(A279),"""",filter(Moorings!A:A,Moorings!B:B=left(A279,14),Moorings!D:D=D279))"),"ATAPL-68870-001-0143")</f>
        <v>ATAPL-68870-001-0143</v>
      </c>
      <c r="C279" s="13" t="str">
        <f>IFERROR(__xludf.DUMMYFUNCTION("if(isblank(A279),"""",filter(Moorings!C:C,Moorings!B:B=left(A279,14),Moorings!D:D=D279))"),"SN0143")</f>
        <v>SN0143</v>
      </c>
      <c r="D279" s="16">
        <v>2.0</v>
      </c>
      <c r="E279" s="9" t="str">
        <f>IFERROR(__xludf.DUMMYFUNCTION("if(isblank(A279),"""",filter(Moorings!A:A,Moorings!B:B=A279,Moorings!D:D=D279))"),"ATAPL-66662-00008")</f>
        <v>ATAPL-66662-00008</v>
      </c>
      <c r="F279" s="12" t="str">
        <f>IFERROR(__xludf.DUMMYFUNCTION("if(isblank(A279),"""",filter(Moorings!C:C,Moorings!B:B=A279,Moorings!D:D=D279))"),"16-50115")</f>
        <v>16-50115</v>
      </c>
      <c r="G279" s="5" t="s">
        <v>207</v>
      </c>
      <c r="H279" s="15">
        <v>-125.38978333333333</v>
      </c>
      <c r="I279" s="5"/>
    </row>
    <row r="280" ht="15.75" customHeight="1">
      <c r="A280" s="15" t="s">
        <v>115</v>
      </c>
      <c r="B280" s="9" t="str">
        <f>IFERROR(__xludf.DUMMYFUNCTION("if(isblank(A280),"""",filter(Moorings!A:A,Moorings!B:B=left(A280,14),Moorings!D:D=D280))"),"ATAPL-68870-001-0143")</f>
        <v>ATAPL-68870-001-0143</v>
      </c>
      <c r="C280" s="13" t="str">
        <f>IFERROR(__xludf.DUMMYFUNCTION("if(isblank(A280),"""",filter(Moorings!C:C,Moorings!B:B=left(A280,14),Moorings!D:D=D280))"),"SN0143")</f>
        <v>SN0143</v>
      </c>
      <c r="D280" s="16">
        <v>2.0</v>
      </c>
      <c r="E280" s="9" t="str">
        <f>IFERROR(__xludf.DUMMYFUNCTION("if(isblank(A280),"""",filter(Moorings!A:A,Moorings!B:B=A280,Moorings!D:D=D280))"),"ATAPL-66662-00008")</f>
        <v>ATAPL-66662-00008</v>
      </c>
      <c r="F280" s="12" t="str">
        <f>IFERROR(__xludf.DUMMYFUNCTION("if(isblank(A280),"""",filter(Moorings!C:C,Moorings!B:B=A280,Moorings!D:D=D280))"),"16-50115")</f>
        <v>16-50115</v>
      </c>
      <c r="G280" s="5" t="s">
        <v>208</v>
      </c>
      <c r="H280" s="15">
        <v>0.036</v>
      </c>
      <c r="I280" s="5" t="s">
        <v>214</v>
      </c>
    </row>
    <row r="281" ht="15.75" customHeight="1">
      <c r="A281" s="15" t="s">
        <v>115</v>
      </c>
      <c r="B281" s="9" t="str">
        <f>IFERROR(__xludf.DUMMYFUNCTION("if(isblank(A281),"""",filter(Moorings!A:A,Moorings!B:B=left(A281,14),Moorings!D:D=D281))"),"ATAPL-68870-001-0143")</f>
        <v>ATAPL-68870-001-0143</v>
      </c>
      <c r="C281" s="13" t="str">
        <f>IFERROR(__xludf.DUMMYFUNCTION("if(isblank(A281),"""",filter(Moorings!C:C,Moorings!B:B=left(A281,14),Moorings!D:D=D281))"),"SN0143")</f>
        <v>SN0143</v>
      </c>
      <c r="D281" s="16">
        <v>2.0</v>
      </c>
      <c r="E281" s="9" t="str">
        <f>IFERROR(__xludf.DUMMYFUNCTION("if(isblank(A281),"""",filter(Moorings!A:A,Moorings!B:B=A281,Moorings!D:D=D281))"),"ATAPL-66662-00008")</f>
        <v>ATAPL-66662-00008</v>
      </c>
      <c r="F281" s="12" t="str">
        <f>IFERROR(__xludf.DUMMYFUNCTION("if(isblank(A281),"""",filter(Moorings!C:C,Moorings!B:B=A281,Moorings!D:D=D281))"),"16-50115")</f>
        <v>16-50115</v>
      </c>
      <c r="G281" s="5" t="s">
        <v>209</v>
      </c>
      <c r="H281" s="15">
        <v>-2.3769E-6</v>
      </c>
      <c r="I281" s="5" t="s">
        <v>215</v>
      </c>
    </row>
    <row r="282" ht="15.75" customHeight="1">
      <c r="A282" s="15" t="s">
        <v>115</v>
      </c>
      <c r="B282" s="9" t="str">
        <f>IFERROR(__xludf.DUMMYFUNCTION("if(isblank(A282),"""",filter(Moorings!A:A,Moorings!B:B=left(A282,14),Moorings!D:D=D282))"),"ATAPL-68870-001-0143")</f>
        <v>ATAPL-68870-001-0143</v>
      </c>
      <c r="C282" s="13" t="str">
        <f>IFERROR(__xludf.DUMMYFUNCTION("if(isblank(A282),"""",filter(Moorings!C:C,Moorings!B:B=left(A282,14),Moorings!D:D=D282))"),"SN0143")</f>
        <v>SN0143</v>
      </c>
      <c r="D282" s="16">
        <v>2.0</v>
      </c>
      <c r="E282" s="9" t="str">
        <f>IFERROR(__xludf.DUMMYFUNCTION("if(isblank(A282),"""",filter(Moorings!A:A,Moorings!B:B=A282,Moorings!D:D=D282))"),"ATAPL-66662-00008")</f>
        <v>ATAPL-66662-00008</v>
      </c>
      <c r="F282" s="12" t="str">
        <f>IFERROR(__xludf.DUMMYFUNCTION("if(isblank(A282),"""",filter(Moorings!C:C,Moorings!B:B=A282,Moorings!D:D=D282))"),"16-50115")</f>
        <v>16-50115</v>
      </c>
      <c r="G282" s="5" t="s">
        <v>210</v>
      </c>
      <c r="H282" s="15">
        <v>-0.4886</v>
      </c>
      <c r="I282" s="5" t="s">
        <v>216</v>
      </c>
    </row>
    <row r="283" ht="15.75" customHeight="1">
      <c r="A283" s="15" t="s">
        <v>115</v>
      </c>
      <c r="B283" s="9" t="str">
        <f>IFERROR(__xludf.DUMMYFUNCTION("if(isblank(A283),"""",filter(Moorings!A:A,Moorings!B:B=left(A283,14),Moorings!D:D=D283))"),"ATAPL-68870-001-0143")</f>
        <v>ATAPL-68870-001-0143</v>
      </c>
      <c r="C283" s="13" t="str">
        <f>IFERROR(__xludf.DUMMYFUNCTION("if(isblank(A283),"""",filter(Moorings!C:C,Moorings!B:B=left(A283,14),Moorings!D:D=D283))"),"SN0143")</f>
        <v>SN0143</v>
      </c>
      <c r="D283" s="16">
        <v>2.0</v>
      </c>
      <c r="E283" s="9" t="str">
        <f>IFERROR(__xludf.DUMMYFUNCTION("if(isblank(A283),"""",filter(Moorings!A:A,Moorings!B:B=A283,Moorings!D:D=D283))"),"ATAPL-66662-00008")</f>
        <v>ATAPL-66662-00008</v>
      </c>
      <c r="F283" s="12" t="str">
        <f>IFERROR(__xludf.DUMMYFUNCTION("if(isblank(A283),"""",filter(Moorings!C:C,Moorings!B:B=A283,Moorings!D:D=D283))"),"16-50115")</f>
        <v>16-50115</v>
      </c>
      <c r="G283" s="5" t="s">
        <v>211</v>
      </c>
      <c r="H283" s="15">
        <v>0.4348</v>
      </c>
      <c r="I283" s="5" t="s">
        <v>217</v>
      </c>
    </row>
    <row r="284" ht="15.75" customHeight="1">
      <c r="A284" s="15" t="s">
        <v>115</v>
      </c>
      <c r="B284" s="9" t="str">
        <f>IFERROR(__xludf.DUMMYFUNCTION("if(isblank(A284),"""",filter(Moorings!A:A,Moorings!B:B=left(A284,14),Moorings!D:D=D284))"),"ATAPL-68870-001-0143")</f>
        <v>ATAPL-68870-001-0143</v>
      </c>
      <c r="C284" s="13" t="str">
        <f>IFERROR(__xludf.DUMMYFUNCTION("if(isblank(A284),"""",filter(Moorings!C:C,Moorings!B:B=left(A284,14),Moorings!D:D=D284))"),"SN0143")</f>
        <v>SN0143</v>
      </c>
      <c r="D284" s="16">
        <v>2.0</v>
      </c>
      <c r="E284" s="9" t="str">
        <f>IFERROR(__xludf.DUMMYFUNCTION("if(isblank(A284),"""",filter(Moorings!A:A,Moorings!B:B=A284,Moorings!D:D=D284))"),"ATAPL-66662-00008")</f>
        <v>ATAPL-66662-00008</v>
      </c>
      <c r="F284" s="12" t="str">
        <f>IFERROR(__xludf.DUMMYFUNCTION("if(isblank(A284),"""",filter(Moorings!C:C,Moorings!B:B=A284,Moorings!D:D=D284))"),"16-50115")</f>
        <v>16-50115</v>
      </c>
      <c r="G284" s="5" t="s">
        <v>212</v>
      </c>
      <c r="H284" s="15">
        <v>-0.0033229</v>
      </c>
      <c r="I284" s="5" t="s">
        <v>218</v>
      </c>
    </row>
    <row r="285" ht="15.75" customHeight="1">
      <c r="A285" s="15" t="s">
        <v>115</v>
      </c>
      <c r="B285" s="9" t="str">
        <f>IFERROR(__xludf.DUMMYFUNCTION("if(isblank(A285),"""",filter(Moorings!A:A,Moorings!B:B=left(A285,14),Moorings!D:D=D285))"),"ATAPL-68870-001-0143")</f>
        <v>ATAPL-68870-001-0143</v>
      </c>
      <c r="C285" s="13" t="str">
        <f>IFERROR(__xludf.DUMMYFUNCTION("if(isblank(A285),"""",filter(Moorings!C:C,Moorings!B:B=left(A285,14),Moorings!D:D=D285))"),"SN0143")</f>
        <v>SN0143</v>
      </c>
      <c r="D285" s="16">
        <v>2.0</v>
      </c>
      <c r="E285" s="9" t="str">
        <f>IFERROR(__xludf.DUMMYFUNCTION("if(isblank(A285),"""",filter(Moorings!A:A,Moorings!B:B=A285,Moorings!D:D=D285))"),"ATAPL-66662-00008")</f>
        <v>ATAPL-66662-00008</v>
      </c>
      <c r="F285" s="12" t="str">
        <f>IFERROR(__xludf.DUMMYFUNCTION("if(isblank(A285),"""",filter(Moorings!C:C,Moorings!B:B=A285,Moorings!D:D=D285))"),"16-50115")</f>
        <v>16-50115</v>
      </c>
      <c r="G285" s="5" t="s">
        <v>213</v>
      </c>
      <c r="H285" s="60">
        <v>1.5583E-4</v>
      </c>
      <c r="I285" s="5" t="s">
        <v>219</v>
      </c>
    </row>
    <row r="286" ht="15.75" customHeight="1">
      <c r="A286" s="5"/>
      <c r="B286" s="9"/>
      <c r="C286" s="13"/>
      <c r="D286" s="5"/>
      <c r="E286" s="9"/>
      <c r="F286" s="12"/>
      <c r="G286" s="5"/>
      <c r="H286" s="5"/>
      <c r="I286" s="5"/>
    </row>
    <row r="287" ht="15.75" customHeight="1">
      <c r="A287" s="28" t="s">
        <v>115</v>
      </c>
      <c r="B287" s="9" t="str">
        <f>IFERROR(__xludf.DUMMYFUNCTION("if(isblank(A287),"""",filter(Moorings!A:A,Moorings!B:B=left(A287,14),Moorings!D:D=D287))"),"ATAPL-68870-001-0140")</f>
        <v>ATAPL-68870-001-0140</v>
      </c>
      <c r="C287" s="13" t="str">
        <f>IFERROR(__xludf.DUMMYFUNCTION("if(isblank(A287),"""",filter(Moorings!C:C,Moorings!B:B=left(A287,14),Moorings!D:D=D287))"),"SN0140")</f>
        <v>SN0140</v>
      </c>
      <c r="D287" s="46">
        <v>3.0</v>
      </c>
      <c r="E287" s="9" t="str">
        <f>IFERROR(__xludf.DUMMYFUNCTION("if(isblank(A287),"""",filter(Moorings!A:A,Moorings!B:B=A287,Moorings!D:D=D287))"),"ATAPL-66662-00002")</f>
        <v>ATAPL-66662-00002</v>
      </c>
      <c r="F287" s="12" t="str">
        <f>IFERROR(__xludf.DUMMYFUNCTION("if(isblank(A287),"""",filter(Moorings!C:C,Moorings!B:B=A287,Moorings!D:D=D287))"),"16P71179-7205")</f>
        <v>16P71179-7205</v>
      </c>
      <c r="G287" s="5" t="s">
        <v>206</v>
      </c>
      <c r="H287" s="15">
        <v>44.52896666666667</v>
      </c>
      <c r="I287" s="15" t="s">
        <v>112</v>
      </c>
    </row>
    <row r="288" ht="15.75" customHeight="1">
      <c r="A288" s="28" t="s">
        <v>115</v>
      </c>
      <c r="B288" s="9" t="str">
        <f>IFERROR(__xludf.DUMMYFUNCTION("if(isblank(A288),"""",filter(Moorings!A:A,Moorings!B:B=left(A288,14),Moorings!D:D=D288))"),"ATAPL-68870-001-0140")</f>
        <v>ATAPL-68870-001-0140</v>
      </c>
      <c r="C288" s="13" t="str">
        <f>IFERROR(__xludf.DUMMYFUNCTION("if(isblank(A288),"""",filter(Moorings!C:C,Moorings!B:B=left(A288,14),Moorings!D:D=D288))"),"SN0140")</f>
        <v>SN0140</v>
      </c>
      <c r="D288" s="46">
        <v>3.0</v>
      </c>
      <c r="E288" s="9" t="str">
        <f>IFERROR(__xludf.DUMMYFUNCTION("if(isblank(A288),"""",filter(Moorings!A:A,Moorings!B:B=A288,Moorings!D:D=D288))"),"ATAPL-66662-00002")</f>
        <v>ATAPL-66662-00002</v>
      </c>
      <c r="F288" s="12" t="str">
        <f>IFERROR(__xludf.DUMMYFUNCTION("if(isblank(A288),"""",filter(Moorings!C:C,Moorings!B:B=A288,Moorings!D:D=D288))"),"16P71179-7205")</f>
        <v>16P71179-7205</v>
      </c>
      <c r="G288" s="5" t="s">
        <v>207</v>
      </c>
      <c r="H288" s="15">
        <v>-125.38978333333333</v>
      </c>
      <c r="I288" s="24" t="s">
        <v>220</v>
      </c>
    </row>
    <row r="289" ht="15.75" customHeight="1">
      <c r="A289" s="28" t="s">
        <v>115</v>
      </c>
      <c r="B289" s="9" t="str">
        <f>IFERROR(__xludf.DUMMYFUNCTION("if(isblank(A289),"""",filter(Moorings!A:A,Moorings!B:B=left(A289,14),Moorings!D:D=D289))"),"ATAPL-68870-001-0140")</f>
        <v>ATAPL-68870-001-0140</v>
      </c>
      <c r="C289" s="13" t="str">
        <f>IFERROR(__xludf.DUMMYFUNCTION("if(isblank(A289),"""",filter(Moorings!C:C,Moorings!B:B=left(A289,14),Moorings!D:D=D289))"),"SN0140")</f>
        <v>SN0140</v>
      </c>
      <c r="D289" s="46">
        <v>3.0</v>
      </c>
      <c r="E289" s="9" t="str">
        <f>IFERROR(__xludf.DUMMYFUNCTION("if(isblank(A289),"""",filter(Moorings!A:A,Moorings!B:B=A289,Moorings!D:D=D289))"),"ATAPL-66662-00002")</f>
        <v>ATAPL-66662-00002</v>
      </c>
      <c r="F289" s="12" t="str">
        <f>IFERROR(__xludf.DUMMYFUNCTION("if(isblank(A289),"""",filter(Moorings!C:C,Moorings!B:B=A289,Moorings!D:D=D289))"),"16P71179-7205")</f>
        <v>16P71179-7205</v>
      </c>
      <c r="G289" s="24" t="s">
        <v>210</v>
      </c>
      <c r="H289" s="49">
        <v>-0.4362598</v>
      </c>
      <c r="I289" s="24" t="s">
        <v>221</v>
      </c>
    </row>
    <row r="290" ht="15.75" customHeight="1">
      <c r="A290" s="28" t="s">
        <v>115</v>
      </c>
      <c r="B290" s="9" t="str">
        <f>IFERROR(__xludf.DUMMYFUNCTION("if(isblank(A290),"""",filter(Moorings!A:A,Moorings!B:B=left(A290,14),Moorings!D:D=D290))"),"ATAPL-68870-001-0140")</f>
        <v>ATAPL-68870-001-0140</v>
      </c>
      <c r="C290" s="13" t="str">
        <f>IFERROR(__xludf.DUMMYFUNCTION("if(isblank(A290),"""",filter(Moorings!C:C,Moorings!B:B=left(A290,14),Moorings!D:D=D290))"),"SN0140")</f>
        <v>SN0140</v>
      </c>
      <c r="D290" s="46">
        <v>3.0</v>
      </c>
      <c r="E290" s="9" t="str">
        <f>IFERROR(__xludf.DUMMYFUNCTION("if(isblank(A290),"""",filter(Moorings!A:A,Moorings!B:B=A290,Moorings!D:D=D290))"),"ATAPL-66662-00002")</f>
        <v>ATAPL-66662-00002</v>
      </c>
      <c r="F290" s="12" t="str">
        <f>IFERROR(__xludf.DUMMYFUNCTION("if(isblank(A290),"""",filter(Moorings!C:C,Moorings!B:B=A290,Moorings!D:D=D290))"),"16P71179-7205")</f>
        <v>16P71179-7205</v>
      </c>
      <c r="G290" s="24" t="s">
        <v>211</v>
      </c>
      <c r="H290" s="49">
        <v>0.4813241</v>
      </c>
      <c r="I290" s="20"/>
    </row>
    <row r="291" ht="15.75" customHeight="1">
      <c r="A291" s="28" t="s">
        <v>115</v>
      </c>
      <c r="B291" s="9" t="str">
        <f>IFERROR(__xludf.DUMMYFUNCTION("if(isblank(A291),"""",filter(Moorings!A:A,Moorings!B:B=left(A291,14),Moorings!D:D=D291))"),"ATAPL-68870-001-0140")</f>
        <v>ATAPL-68870-001-0140</v>
      </c>
      <c r="C291" s="13" t="str">
        <f>IFERROR(__xludf.DUMMYFUNCTION("if(isblank(A291),"""",filter(Moorings!C:C,Moorings!B:B=left(A291,14),Moorings!D:D=D291))"),"SN0140")</f>
        <v>SN0140</v>
      </c>
      <c r="D291" s="46">
        <v>3.0</v>
      </c>
      <c r="E291" s="9" t="str">
        <f>IFERROR(__xludf.DUMMYFUNCTION("if(isblank(A291),"""",filter(Moorings!A:A,Moorings!B:B=A291,Moorings!D:D=D291))"),"ATAPL-66662-00002")</f>
        <v>ATAPL-66662-00002</v>
      </c>
      <c r="F291" s="12" t="str">
        <f>IFERROR(__xludf.DUMMYFUNCTION("if(isblank(A291),"""",filter(Moorings!C:C,Moorings!B:B=A291,Moorings!D:D=D291))"),"16P71179-7205")</f>
        <v>16P71179-7205</v>
      </c>
      <c r="G291" s="24" t="s">
        <v>212</v>
      </c>
      <c r="H291" s="49">
        <v>-0.003295605</v>
      </c>
      <c r="I291" s="20"/>
    </row>
    <row r="292" ht="15.75" customHeight="1">
      <c r="A292" s="28" t="s">
        <v>115</v>
      </c>
      <c r="B292" s="9" t="str">
        <f>IFERROR(__xludf.DUMMYFUNCTION("if(isblank(A292),"""",filter(Moorings!A:A,Moorings!B:B=left(A292,14),Moorings!D:D=D292))"),"ATAPL-68870-001-0140")</f>
        <v>ATAPL-68870-001-0140</v>
      </c>
      <c r="C292" s="13" t="str">
        <f>IFERROR(__xludf.DUMMYFUNCTION("if(isblank(A292),"""",filter(Moorings!C:C,Moorings!B:B=left(A292,14),Moorings!D:D=D292))"),"SN0140")</f>
        <v>SN0140</v>
      </c>
      <c r="D292" s="46">
        <v>3.0</v>
      </c>
      <c r="E292" s="9" t="str">
        <f>IFERROR(__xludf.DUMMYFUNCTION("if(isblank(A292),"""",filter(Moorings!A:A,Moorings!B:B=A292,Moorings!D:D=D292))"),"ATAPL-66662-00002")</f>
        <v>ATAPL-66662-00002</v>
      </c>
      <c r="F292" s="12" t="str">
        <f>IFERROR(__xludf.DUMMYFUNCTION("if(isblank(A292),"""",filter(Moorings!C:C,Moorings!B:B=A292,Moorings!D:D=D292))"),"16P71179-7205")</f>
        <v>16P71179-7205</v>
      </c>
      <c r="G292" s="24" t="s">
        <v>213</v>
      </c>
      <c r="H292" s="49">
        <v>1.889832E-4</v>
      </c>
      <c r="I292" s="20"/>
    </row>
    <row r="293" ht="15.75" customHeight="1">
      <c r="A293" s="28" t="s">
        <v>115</v>
      </c>
      <c r="B293" s="9" t="str">
        <f>IFERROR(__xludf.DUMMYFUNCTION("if(isblank(A293),"""",filter(Moorings!A:A,Moorings!B:B=left(A293,14),Moorings!D:D=D293))"),"ATAPL-68870-001-0140")</f>
        <v>ATAPL-68870-001-0140</v>
      </c>
      <c r="C293" s="13" t="str">
        <f>IFERROR(__xludf.DUMMYFUNCTION("if(isblank(A293),"""",filter(Moorings!C:C,Moorings!B:B=left(A293,14),Moorings!D:D=D293))"),"SN0140")</f>
        <v>SN0140</v>
      </c>
      <c r="D293" s="46">
        <v>3.0</v>
      </c>
      <c r="E293" s="9" t="str">
        <f>IFERROR(__xludf.DUMMYFUNCTION("if(isblank(A293),"""",filter(Moorings!A:A,Moorings!B:B=A293,Moorings!D:D=D293))"),"ATAPL-66662-00002")</f>
        <v>ATAPL-66662-00002</v>
      </c>
      <c r="F293" s="12" t="str">
        <f>IFERROR(__xludf.DUMMYFUNCTION("if(isblank(A293),"""",filter(Moorings!C:C,Moorings!B:B=A293,Moorings!D:D=D293))"),"16P71179-7205")</f>
        <v>16P71179-7205</v>
      </c>
      <c r="G293" s="24" t="s">
        <v>209</v>
      </c>
      <c r="H293" s="49">
        <v>-3.206864E-6</v>
      </c>
      <c r="I293" s="20"/>
    </row>
    <row r="294" ht="15.75" customHeight="1">
      <c r="A294" s="28" t="s">
        <v>115</v>
      </c>
      <c r="B294" s="9" t="str">
        <f>IFERROR(__xludf.DUMMYFUNCTION("if(isblank(A294),"""",filter(Moorings!A:A,Moorings!B:B=left(A294,14),Moorings!D:D=D294))"),"ATAPL-68870-001-0140")</f>
        <v>ATAPL-68870-001-0140</v>
      </c>
      <c r="C294" s="13" t="str">
        <f>IFERROR(__xludf.DUMMYFUNCTION("if(isblank(A294),"""",filter(Moorings!C:C,Moorings!B:B=left(A294,14),Moorings!D:D=D294))"),"SN0140")</f>
        <v>SN0140</v>
      </c>
      <c r="D294" s="46">
        <v>3.0</v>
      </c>
      <c r="E294" s="9" t="str">
        <f>IFERROR(__xludf.DUMMYFUNCTION("if(isblank(A294),"""",filter(Moorings!A:A,Moorings!B:B=A294,Moorings!D:D=D294))"),"ATAPL-66662-00002")</f>
        <v>ATAPL-66662-00002</v>
      </c>
      <c r="F294" s="12" t="str">
        <f>IFERROR(__xludf.DUMMYFUNCTION("if(isblank(A294),"""",filter(Moorings!C:C,Moorings!B:B=A294,Moorings!D:D=D294))"),"16P71179-7205")</f>
        <v>16P71179-7205</v>
      </c>
      <c r="G294" s="24" t="s">
        <v>208</v>
      </c>
      <c r="H294" s="72">
        <v>0.036</v>
      </c>
      <c r="I294" s="20"/>
    </row>
    <row r="295" ht="15.75" customHeight="1">
      <c r="A295" s="5"/>
      <c r="B295" s="9"/>
      <c r="C295" s="13"/>
      <c r="D295" s="5"/>
      <c r="E295" s="9"/>
      <c r="F295" s="12"/>
      <c r="G295" s="5"/>
      <c r="H295" s="5"/>
      <c r="I295" s="5"/>
    </row>
    <row r="296" ht="15.75" customHeight="1">
      <c r="A296" s="5" t="s">
        <v>109</v>
      </c>
      <c r="B296" s="9" t="str">
        <f>IFERROR(__xludf.DUMMYFUNCTION("if(isblank(A296),"""",filter(Moorings!A:A,Moorings!B:B=left(A296,14),Moorings!D:D=D296))"),"ATAPL-68870-001-0140")</f>
        <v>ATAPL-68870-001-0140</v>
      </c>
      <c r="C296" s="13" t="str">
        <f>IFERROR(__xludf.DUMMYFUNCTION("if(isblank(A296),"""",filter(Moorings!C:C,Moorings!B:B=left(A296,14),Moorings!D:D=D296))"),"SN0140")</f>
        <v>SN0140</v>
      </c>
      <c r="D296" s="16">
        <v>1.0</v>
      </c>
      <c r="E296" s="9" t="str">
        <f>IFERROR(__xludf.DUMMYFUNCTION("if(isblank(A296),"""",filter(Moorings!A:A,Moorings!B:B=A296,Moorings!D:D=D296))"),"ATAPL-58337-00003")</f>
        <v>ATAPL-58337-00003</v>
      </c>
      <c r="F296" s="12" t="str">
        <f>IFERROR(__xludf.DUMMYFUNCTION("if(isblank(A296),"""",filter(Moorings!C:C,Moorings!B:B=A296,Moorings!D:D=D296))"),"P0111")</f>
        <v>P0111</v>
      </c>
      <c r="G296" s="5" t="s">
        <v>174</v>
      </c>
      <c r="H296" s="15">
        <v>17533.0</v>
      </c>
      <c r="I296" s="5"/>
    </row>
    <row r="297" ht="15.75" customHeight="1">
      <c r="A297" s="5" t="s">
        <v>109</v>
      </c>
      <c r="B297" s="9" t="str">
        <f>IFERROR(__xludf.DUMMYFUNCTION("if(isblank(A297),"""",filter(Moorings!A:A,Moorings!B:B=left(A297,14),Moorings!D:D=D297))"),"ATAPL-68870-001-0140")</f>
        <v>ATAPL-68870-001-0140</v>
      </c>
      <c r="C297" s="13" t="str">
        <f>IFERROR(__xludf.DUMMYFUNCTION("if(isblank(A297),"""",filter(Moorings!C:C,Moorings!B:B=left(A297,14),Moorings!D:D=D297))"),"SN0140")</f>
        <v>SN0140</v>
      </c>
      <c r="D297" s="16">
        <v>1.0</v>
      </c>
      <c r="E297" s="9" t="str">
        <f>IFERROR(__xludf.DUMMYFUNCTION("if(isblank(A297),"""",filter(Moorings!A:A,Moorings!B:B=A297,Moorings!D:D=D297))"),"ATAPL-58337-00003")</f>
        <v>ATAPL-58337-00003</v>
      </c>
      <c r="F297" s="12" t="str">
        <f>IFERROR(__xludf.DUMMYFUNCTION("if(isblank(A297),"""",filter(Moorings!C:C,Moorings!B:B=A297,Moorings!D:D=D297))"),"P0111")</f>
        <v>P0111</v>
      </c>
      <c r="G297" s="5" t="s">
        <v>175</v>
      </c>
      <c r="H297" s="15">
        <v>2229.0</v>
      </c>
      <c r="I297" s="5"/>
    </row>
    <row r="298" ht="15.75" customHeight="1">
      <c r="A298" s="5" t="s">
        <v>109</v>
      </c>
      <c r="B298" s="9" t="str">
        <f>IFERROR(__xludf.DUMMYFUNCTION("if(isblank(A298),"""",filter(Moorings!A:A,Moorings!B:B=left(A298,14),Moorings!D:D=D298))"),"ATAPL-68870-001-0140")</f>
        <v>ATAPL-68870-001-0140</v>
      </c>
      <c r="C298" s="13" t="str">
        <f>IFERROR(__xludf.DUMMYFUNCTION("if(isblank(A298),"""",filter(Moorings!C:C,Moorings!B:B=left(A298,14),Moorings!D:D=D298))"),"SN0140")</f>
        <v>SN0140</v>
      </c>
      <c r="D298" s="16">
        <v>1.0</v>
      </c>
      <c r="E298" s="9" t="str">
        <f>IFERROR(__xludf.DUMMYFUNCTION("if(isblank(A298),"""",filter(Moorings!A:A,Moorings!B:B=A298,Moorings!D:D=D298))"),"ATAPL-58337-00003")</f>
        <v>ATAPL-58337-00003</v>
      </c>
      <c r="F298" s="12" t="str">
        <f>IFERROR(__xludf.DUMMYFUNCTION("if(isblank(A298),"""",filter(Moorings!C:C,Moorings!B:B=A298,Moorings!D:D=D298))"),"P0111")</f>
        <v>P0111</v>
      </c>
      <c r="G298" s="5" t="s">
        <v>176</v>
      </c>
      <c r="H298" s="15">
        <v>101.0</v>
      </c>
      <c r="I298" s="5"/>
    </row>
    <row r="299" ht="15.75" customHeight="1">
      <c r="A299" s="5" t="s">
        <v>109</v>
      </c>
      <c r="B299" s="9" t="str">
        <f>IFERROR(__xludf.DUMMYFUNCTION("if(isblank(A299),"""",filter(Moorings!A:A,Moorings!B:B=left(A299,14),Moorings!D:D=D299))"),"ATAPL-68870-001-0140")</f>
        <v>ATAPL-68870-001-0140</v>
      </c>
      <c r="C299" s="13" t="str">
        <f>IFERROR(__xludf.DUMMYFUNCTION("if(isblank(A299),"""",filter(Moorings!C:C,Moorings!B:B=left(A299,14),Moorings!D:D=D299))"),"SN0140")</f>
        <v>SN0140</v>
      </c>
      <c r="D299" s="16">
        <v>1.0</v>
      </c>
      <c r="E299" s="9" t="str">
        <f>IFERROR(__xludf.DUMMYFUNCTION("if(isblank(A299),"""",filter(Moorings!A:A,Moorings!B:B=A299,Moorings!D:D=D299))"),"ATAPL-58337-00003")</f>
        <v>ATAPL-58337-00003</v>
      </c>
      <c r="F299" s="12" t="str">
        <f>IFERROR(__xludf.DUMMYFUNCTION("if(isblank(A299),"""",filter(Moorings!C:C,Moorings!B:B=A299,Moorings!D:D=D299))"),"P0111")</f>
        <v>P0111</v>
      </c>
      <c r="G299" s="5" t="s">
        <v>177</v>
      </c>
      <c r="H299" s="15">
        <v>38502.0</v>
      </c>
      <c r="I299" s="5"/>
    </row>
    <row r="300" ht="15.75" customHeight="1">
      <c r="A300" s="5" t="s">
        <v>109</v>
      </c>
      <c r="B300" s="9" t="str">
        <f>IFERROR(__xludf.DUMMYFUNCTION("if(isblank(A300),"""",filter(Moorings!A:A,Moorings!B:B=left(A300,14),Moorings!D:D=D300))"),"ATAPL-68870-001-0140")</f>
        <v>ATAPL-68870-001-0140</v>
      </c>
      <c r="C300" s="13" t="str">
        <f>IFERROR(__xludf.DUMMYFUNCTION("if(isblank(A300),"""",filter(Moorings!C:C,Moorings!B:B=left(A300,14),Moorings!D:D=D300))"),"SN0140")</f>
        <v>SN0140</v>
      </c>
      <c r="D300" s="16">
        <v>1.0</v>
      </c>
      <c r="E300" s="9" t="str">
        <f>IFERROR(__xludf.DUMMYFUNCTION("if(isblank(A300),"""",filter(Moorings!A:A,Moorings!B:B=A300,Moorings!D:D=D300))"),"ATAPL-58337-00003")</f>
        <v>ATAPL-58337-00003</v>
      </c>
      <c r="F300" s="12" t="str">
        <f>IFERROR(__xludf.DUMMYFUNCTION("if(isblank(A300),"""",filter(Moorings!C:C,Moorings!B:B=A300,Moorings!D:D=D300))"),"P0111")</f>
        <v>P0111</v>
      </c>
      <c r="G300" s="5" t="s">
        <v>178</v>
      </c>
      <c r="H300" s="15">
        <v>1.0</v>
      </c>
      <c r="I300" s="5"/>
    </row>
    <row r="301" ht="15.75" customHeight="1">
      <c r="A301" s="5" t="s">
        <v>109</v>
      </c>
      <c r="B301" s="9" t="str">
        <f>IFERROR(__xludf.DUMMYFUNCTION("if(isblank(A301),"""",filter(Moorings!A:A,Moorings!B:B=left(A301,14),Moorings!D:D=D301))"),"ATAPL-68870-001-0140")</f>
        <v>ATAPL-68870-001-0140</v>
      </c>
      <c r="C301" s="13" t="str">
        <f>IFERROR(__xludf.DUMMYFUNCTION("if(isblank(A301),"""",filter(Moorings!C:C,Moorings!B:B=left(A301,14),Moorings!D:D=D301))"),"SN0140")</f>
        <v>SN0140</v>
      </c>
      <c r="D301" s="16">
        <v>1.0</v>
      </c>
      <c r="E301" s="9" t="str">
        <f>IFERROR(__xludf.DUMMYFUNCTION("if(isblank(A301),"""",filter(Moorings!A:A,Moorings!B:B=A301,Moorings!D:D=D301))"),"ATAPL-58337-00003")</f>
        <v>ATAPL-58337-00003</v>
      </c>
      <c r="F301" s="12" t="str">
        <f>IFERROR(__xludf.DUMMYFUNCTION("if(isblank(A301),"""",filter(Moorings!C:C,Moorings!B:B=A301,Moorings!D:D=D301))"),"P0111")</f>
        <v>P0111</v>
      </c>
      <c r="G301" s="5" t="s">
        <v>179</v>
      </c>
      <c r="H301" s="15">
        <v>0.0</v>
      </c>
      <c r="I301" s="5"/>
    </row>
    <row r="302" ht="15.75" customHeight="1">
      <c r="A302" s="5" t="s">
        <v>109</v>
      </c>
      <c r="B302" s="9" t="str">
        <f>IFERROR(__xludf.DUMMYFUNCTION("if(isblank(A302),"""",filter(Moorings!A:A,Moorings!B:B=left(A302,14),Moorings!D:D=D302))"),"ATAPL-68870-001-0140")</f>
        <v>ATAPL-68870-001-0140</v>
      </c>
      <c r="C302" s="13" t="str">
        <f>IFERROR(__xludf.DUMMYFUNCTION("if(isblank(A302),"""",filter(Moorings!C:C,Moorings!B:B=left(A302,14),Moorings!D:D=D302))"),"SN0140")</f>
        <v>SN0140</v>
      </c>
      <c r="D302" s="16">
        <v>1.0</v>
      </c>
      <c r="E302" s="9" t="str">
        <f>IFERROR(__xludf.DUMMYFUNCTION("if(isblank(A302),"""",filter(Moorings!A:A,Moorings!B:B=A302,Moorings!D:D=D302))"),"ATAPL-58337-00003")</f>
        <v>ATAPL-58337-00003</v>
      </c>
      <c r="F302" s="12" t="str">
        <f>IFERROR(__xludf.DUMMYFUNCTION("if(isblank(A302),"""",filter(Moorings!C:C,Moorings!B:B=A302,Moorings!D:D=D302))"),"P0111")</f>
        <v>P0111</v>
      </c>
      <c r="G302" s="5" t="s">
        <v>180</v>
      </c>
      <c r="H302" s="15">
        <v>35.0</v>
      </c>
      <c r="I302" s="5"/>
    </row>
    <row r="303" ht="15.75" customHeight="1">
      <c r="A303" s="5"/>
      <c r="B303" s="9" t="str">
        <f>IFERROR(__xludf.DUMMYFUNCTION("if(isblank(A303),"""",filter(Moorings!A:A,Moorings!B:B=left(A303,14),Moorings!D:D=D303))"),"")</f>
        <v/>
      </c>
      <c r="C303" s="13" t="str">
        <f>IFERROR(__xludf.DUMMYFUNCTION("if(isblank(A303),"""",filter(Moorings!C:C,Moorings!B:B=left(A303,14),Moorings!D:D=D303))"),"")</f>
        <v/>
      </c>
      <c r="D303" s="5"/>
      <c r="E303" s="9" t="str">
        <f>IFERROR(__xludf.DUMMYFUNCTION("if(isblank(A303),"""",filter(Moorings!A:A,Moorings!B:B=A303,Moorings!D:D=D303))"),"")</f>
        <v/>
      </c>
      <c r="F303" s="12" t="str">
        <f>IFERROR(__xludf.DUMMYFUNCTION("if(isblank(A303),"""",filter(Moorings!C:C,Moorings!B:B=A303,Moorings!D:D=D303))"),"")</f>
        <v/>
      </c>
      <c r="G303" s="5"/>
      <c r="H303" s="5"/>
      <c r="I303" s="5"/>
    </row>
    <row r="304" ht="15.75" customHeight="1">
      <c r="A304" s="5" t="s">
        <v>109</v>
      </c>
      <c r="B304" s="9" t="str">
        <f>IFERROR(__xludf.DUMMYFUNCTION("if(isblank(A304),"""",filter(Moorings!A:A,Moorings!B:B=left(A304,14),Moorings!D:D=D304))"),"ATAPL-68870-001-0143")</f>
        <v>ATAPL-68870-001-0143</v>
      </c>
      <c r="C304" s="13" t="str">
        <f>IFERROR(__xludf.DUMMYFUNCTION("if(isblank(A304),"""",filter(Moorings!C:C,Moorings!B:B=left(A304,14),Moorings!D:D=D304))"),"SN0143")</f>
        <v>SN0143</v>
      </c>
      <c r="D304" s="16">
        <v>2.0</v>
      </c>
      <c r="E304" s="9" t="str">
        <f>IFERROR(__xludf.DUMMYFUNCTION("if(isblank(A304),"""",filter(Moorings!A:A,Moorings!B:B=A304,Moorings!D:D=D304))"),"ATAPL-58337-00006")</f>
        <v>ATAPL-58337-00006</v>
      </c>
      <c r="F304" s="12" t="str">
        <f>IFERROR(__xludf.DUMMYFUNCTION("if(isblank(A304),"""",filter(Moorings!C:C,Moorings!B:B=A304,Moorings!D:D=D304))"),"P0133")</f>
        <v>P0133</v>
      </c>
      <c r="G304" s="5" t="s">
        <v>174</v>
      </c>
      <c r="H304" s="15">
        <v>17533.0</v>
      </c>
      <c r="I304" s="24" t="s">
        <v>222</v>
      </c>
    </row>
    <row r="305" ht="15.75" customHeight="1">
      <c r="A305" s="5" t="s">
        <v>109</v>
      </c>
      <c r="B305" s="9" t="str">
        <f>IFERROR(__xludf.DUMMYFUNCTION("if(isblank(A305),"""",filter(Moorings!A:A,Moorings!B:B=left(A305,14),Moorings!D:D=D305))"),"ATAPL-68870-001-0143")</f>
        <v>ATAPL-68870-001-0143</v>
      </c>
      <c r="C305" s="13" t="str">
        <f>IFERROR(__xludf.DUMMYFUNCTION("if(isblank(A305),"""",filter(Moorings!C:C,Moorings!B:B=left(A305,14),Moorings!D:D=D305))"),"SN0143")</f>
        <v>SN0143</v>
      </c>
      <c r="D305" s="16">
        <v>2.0</v>
      </c>
      <c r="E305" s="9" t="str">
        <f>IFERROR(__xludf.DUMMYFUNCTION("if(isblank(A305),"""",filter(Moorings!A:A,Moorings!B:B=A305,Moorings!D:D=D305))"),"ATAPL-58337-00006")</f>
        <v>ATAPL-58337-00006</v>
      </c>
      <c r="F305" s="12" t="str">
        <f>IFERROR(__xludf.DUMMYFUNCTION("if(isblank(A305),"""",filter(Moorings!C:C,Moorings!B:B=A305,Moorings!D:D=D305))"),"P0133")</f>
        <v>P0133</v>
      </c>
      <c r="G305" s="5" t="s">
        <v>175</v>
      </c>
      <c r="H305" s="15">
        <v>2229.0</v>
      </c>
      <c r="I305" s="5"/>
    </row>
    <row r="306" ht="15.75" customHeight="1">
      <c r="A306" s="5" t="s">
        <v>109</v>
      </c>
      <c r="B306" s="9" t="str">
        <f>IFERROR(__xludf.DUMMYFUNCTION("if(isblank(A306),"""",filter(Moorings!A:A,Moorings!B:B=left(A306,14),Moorings!D:D=D306))"),"ATAPL-68870-001-0143")</f>
        <v>ATAPL-68870-001-0143</v>
      </c>
      <c r="C306" s="13" t="str">
        <f>IFERROR(__xludf.DUMMYFUNCTION("if(isblank(A306),"""",filter(Moorings!C:C,Moorings!B:B=left(A306,14),Moorings!D:D=D306))"),"SN0143")</f>
        <v>SN0143</v>
      </c>
      <c r="D306" s="16">
        <v>2.0</v>
      </c>
      <c r="E306" s="9" t="str">
        <f>IFERROR(__xludf.DUMMYFUNCTION("if(isblank(A306),"""",filter(Moorings!A:A,Moorings!B:B=A306,Moorings!D:D=D306))"),"ATAPL-58337-00006")</f>
        <v>ATAPL-58337-00006</v>
      </c>
      <c r="F306" s="12" t="str">
        <f>IFERROR(__xludf.DUMMYFUNCTION("if(isblank(A306),"""",filter(Moorings!C:C,Moorings!B:B=A306,Moorings!D:D=D306))"),"P0133")</f>
        <v>P0133</v>
      </c>
      <c r="G306" s="5" t="s">
        <v>176</v>
      </c>
      <c r="H306" s="15">
        <v>101.0</v>
      </c>
      <c r="I306" s="5"/>
    </row>
    <row r="307" ht="15.75" customHeight="1">
      <c r="A307" s="5" t="s">
        <v>109</v>
      </c>
      <c r="B307" s="9" t="str">
        <f>IFERROR(__xludf.DUMMYFUNCTION("if(isblank(A307),"""",filter(Moorings!A:A,Moorings!B:B=left(A307,14),Moorings!D:D=D307))"),"ATAPL-68870-001-0143")</f>
        <v>ATAPL-68870-001-0143</v>
      </c>
      <c r="C307" s="13" t="str">
        <f>IFERROR(__xludf.DUMMYFUNCTION("if(isblank(A307),"""",filter(Moorings!C:C,Moorings!B:B=left(A307,14),Moorings!D:D=D307))"),"SN0143")</f>
        <v>SN0143</v>
      </c>
      <c r="D307" s="16">
        <v>2.0</v>
      </c>
      <c r="E307" s="9" t="str">
        <f>IFERROR(__xludf.DUMMYFUNCTION("if(isblank(A307),"""",filter(Moorings!A:A,Moorings!B:B=A307,Moorings!D:D=D307))"),"ATAPL-58337-00006")</f>
        <v>ATAPL-58337-00006</v>
      </c>
      <c r="F307" s="12" t="str">
        <f>IFERROR(__xludf.DUMMYFUNCTION("if(isblank(A307),"""",filter(Moorings!C:C,Moorings!B:B=A307,Moorings!D:D=D307))"),"P0133")</f>
        <v>P0133</v>
      </c>
      <c r="G307" s="5" t="s">
        <v>177</v>
      </c>
      <c r="H307" s="15">
        <v>38502.0</v>
      </c>
      <c r="I307" s="5"/>
    </row>
    <row r="308" ht="15.75" customHeight="1">
      <c r="A308" s="5" t="s">
        <v>109</v>
      </c>
      <c r="B308" s="9" t="str">
        <f>IFERROR(__xludf.DUMMYFUNCTION("if(isblank(A308),"""",filter(Moorings!A:A,Moorings!B:B=left(A308,14),Moorings!D:D=D308))"),"ATAPL-68870-001-0143")</f>
        <v>ATAPL-68870-001-0143</v>
      </c>
      <c r="C308" s="13" t="str">
        <f>IFERROR(__xludf.DUMMYFUNCTION("if(isblank(A308),"""",filter(Moorings!C:C,Moorings!B:B=left(A308,14),Moorings!D:D=D308))"),"SN0143")</f>
        <v>SN0143</v>
      </c>
      <c r="D308" s="16">
        <v>2.0</v>
      </c>
      <c r="E308" s="9" t="str">
        <f>IFERROR(__xludf.DUMMYFUNCTION("if(isblank(A308),"""",filter(Moorings!A:A,Moorings!B:B=A308,Moorings!D:D=D308))"),"ATAPL-58337-00006")</f>
        <v>ATAPL-58337-00006</v>
      </c>
      <c r="F308" s="12" t="str">
        <f>IFERROR(__xludf.DUMMYFUNCTION("if(isblank(A308),"""",filter(Moorings!C:C,Moorings!B:B=A308,Moorings!D:D=D308))"),"P0133")</f>
        <v>P0133</v>
      </c>
      <c r="G308" s="5" t="s">
        <v>178</v>
      </c>
      <c r="H308" s="15">
        <v>1.0</v>
      </c>
      <c r="I308" s="24" t="s">
        <v>220</v>
      </c>
    </row>
    <row r="309" ht="15.75" customHeight="1">
      <c r="A309" s="5" t="s">
        <v>109</v>
      </c>
      <c r="B309" s="9" t="str">
        <f>IFERROR(__xludf.DUMMYFUNCTION("if(isblank(A309),"""",filter(Moorings!A:A,Moorings!B:B=left(A309,14),Moorings!D:D=D309))"),"ATAPL-68870-001-0143")</f>
        <v>ATAPL-68870-001-0143</v>
      </c>
      <c r="C309" s="13" t="str">
        <f>IFERROR(__xludf.DUMMYFUNCTION("if(isblank(A309),"""",filter(Moorings!C:C,Moorings!B:B=left(A309,14),Moorings!D:D=D309))"),"SN0143")</f>
        <v>SN0143</v>
      </c>
      <c r="D309" s="16">
        <v>2.0</v>
      </c>
      <c r="E309" s="9" t="str">
        <f>IFERROR(__xludf.DUMMYFUNCTION("if(isblank(A309),"""",filter(Moorings!A:A,Moorings!B:B=A309,Moorings!D:D=D309))"),"ATAPL-58337-00006")</f>
        <v>ATAPL-58337-00006</v>
      </c>
      <c r="F309" s="12" t="str">
        <f>IFERROR(__xludf.DUMMYFUNCTION("if(isblank(A309),"""",filter(Moorings!C:C,Moorings!B:B=A309,Moorings!D:D=D309))"),"P0133")</f>
        <v>P0133</v>
      </c>
      <c r="G309" s="5" t="s">
        <v>179</v>
      </c>
      <c r="H309" s="15">
        <v>0.0</v>
      </c>
      <c r="I309" s="5"/>
    </row>
    <row r="310" ht="15.75" customHeight="1">
      <c r="A310" s="5" t="s">
        <v>109</v>
      </c>
      <c r="B310" s="9" t="str">
        <f>IFERROR(__xludf.DUMMYFUNCTION("if(isblank(A310),"""",filter(Moorings!A:A,Moorings!B:B=left(A310,14),Moorings!D:D=D310))"),"ATAPL-68870-001-0143")</f>
        <v>ATAPL-68870-001-0143</v>
      </c>
      <c r="C310" s="13" t="str">
        <f>IFERROR(__xludf.DUMMYFUNCTION("if(isblank(A310),"""",filter(Moorings!C:C,Moorings!B:B=left(A310,14),Moorings!D:D=D310))"),"SN0143")</f>
        <v>SN0143</v>
      </c>
      <c r="D310" s="16">
        <v>2.0</v>
      </c>
      <c r="E310" s="9" t="str">
        <f>IFERROR(__xludf.DUMMYFUNCTION("if(isblank(A310),"""",filter(Moorings!A:A,Moorings!B:B=A310,Moorings!D:D=D310))"),"ATAPL-58337-00006")</f>
        <v>ATAPL-58337-00006</v>
      </c>
      <c r="F310" s="12" t="str">
        <f>IFERROR(__xludf.DUMMYFUNCTION("if(isblank(A310),"""",filter(Moorings!C:C,Moorings!B:B=A310,Moorings!D:D=D310))"),"P0133")</f>
        <v>P0133</v>
      </c>
      <c r="G310" s="5" t="s">
        <v>180</v>
      </c>
      <c r="H310" s="15">
        <v>35.0</v>
      </c>
      <c r="I310" s="5"/>
    </row>
    <row r="311" ht="15.75" customHeight="1">
      <c r="A311" s="20"/>
      <c r="B311" s="9"/>
      <c r="C311" s="13"/>
      <c r="D311" s="20"/>
      <c r="E311" s="9"/>
      <c r="F311" s="12"/>
      <c r="G311" s="20"/>
      <c r="H311" s="20"/>
      <c r="I311" s="5"/>
    </row>
    <row r="312" ht="15.75" customHeight="1">
      <c r="A312" s="20" t="s">
        <v>109</v>
      </c>
      <c r="B312" s="9" t="str">
        <f>IFERROR(__xludf.DUMMYFUNCTION("if(isblank(A312),"""",filter(Moorings!A:A,Moorings!B:B=left(A312,14),Moorings!D:D=D312))"),"ATAPL-68870-001-0140")</f>
        <v>ATAPL-68870-001-0140</v>
      </c>
      <c r="C312" s="13" t="str">
        <f>IFERROR(__xludf.DUMMYFUNCTION("if(isblank(A312),"""",filter(Moorings!C:C,Moorings!B:B=left(A312,14),Moorings!D:D=D312))"),"SN0140")</f>
        <v>SN0140</v>
      </c>
      <c r="D312" s="46">
        <v>3.0</v>
      </c>
      <c r="E312" s="9" t="str">
        <f>IFERROR(__xludf.DUMMYFUNCTION("if(isblank(A312),"""",filter(Moorings!A:A,Moorings!B:B=A312,Moorings!D:D=D312))"),"ATAPL-58337-00013")</f>
        <v>ATAPL-58337-00013</v>
      </c>
      <c r="F312" s="12" t="str">
        <f>IFERROR(__xludf.DUMMYFUNCTION("if(isblank(A312),"""",filter(Moorings!C:C,Moorings!B:B=A312,Moorings!D:D=D312))"),"P0163")</f>
        <v>P0163</v>
      </c>
      <c r="G312" s="20" t="s">
        <v>174</v>
      </c>
      <c r="H312" s="55">
        <v>17372.0</v>
      </c>
      <c r="I312" s="24" t="s">
        <v>223</v>
      </c>
    </row>
    <row r="313" ht="15.75" customHeight="1">
      <c r="A313" s="20" t="s">
        <v>109</v>
      </c>
      <c r="B313" s="9" t="str">
        <f>IFERROR(__xludf.DUMMYFUNCTION("if(isblank(A313),"""",filter(Moorings!A:A,Moorings!B:B=left(A313,14),Moorings!D:D=D313))"),"ATAPL-68870-001-0140")</f>
        <v>ATAPL-68870-001-0140</v>
      </c>
      <c r="C313" s="13" t="str">
        <f>IFERROR(__xludf.DUMMYFUNCTION("if(isblank(A313),"""",filter(Moorings!C:C,Moorings!B:B=left(A313,14),Moorings!D:D=D313))"),"SN0140")</f>
        <v>SN0140</v>
      </c>
      <c r="D313" s="46">
        <v>3.0</v>
      </c>
      <c r="E313" s="9" t="str">
        <f>IFERROR(__xludf.DUMMYFUNCTION("if(isblank(A313),"""",filter(Moorings!A:A,Moorings!B:B=A313,Moorings!D:D=D313))"),"ATAPL-58337-00013")</f>
        <v>ATAPL-58337-00013</v>
      </c>
      <c r="F313" s="12" t="str">
        <f>IFERROR(__xludf.DUMMYFUNCTION("if(isblank(A313),"""",filter(Moorings!C:C,Moorings!B:B=A313,Moorings!D:D=D313))"),"P0163")</f>
        <v>P0163</v>
      </c>
      <c r="G313" s="20" t="s">
        <v>175</v>
      </c>
      <c r="H313" s="55">
        <v>2284.1</v>
      </c>
      <c r="I313" s="5"/>
    </row>
    <row r="314" ht="15.75" customHeight="1">
      <c r="A314" s="20" t="s">
        <v>109</v>
      </c>
      <c r="B314" s="9" t="str">
        <f>IFERROR(__xludf.DUMMYFUNCTION("if(isblank(A314),"""",filter(Moorings!A:A,Moorings!B:B=left(A314,14),Moorings!D:D=D314))"),"ATAPL-68870-001-0140")</f>
        <v>ATAPL-68870-001-0140</v>
      </c>
      <c r="C314" s="13" t="str">
        <f>IFERROR(__xludf.DUMMYFUNCTION("if(isblank(A314),"""",filter(Moorings!C:C,Moorings!B:B=left(A314,14),Moorings!D:D=D314))"),"SN0140")</f>
        <v>SN0140</v>
      </c>
      <c r="D314" s="46">
        <v>3.0</v>
      </c>
      <c r="E314" s="9" t="str">
        <f>IFERROR(__xludf.DUMMYFUNCTION("if(isblank(A314),"""",filter(Moorings!A:A,Moorings!B:B=A314,Moorings!D:D=D314))"),"ATAPL-58337-00013")</f>
        <v>ATAPL-58337-00013</v>
      </c>
      <c r="F314" s="12" t="str">
        <f>IFERROR(__xludf.DUMMYFUNCTION("if(isblank(A314),"""",filter(Moorings!C:C,Moorings!B:B=A314,Moorings!D:D=D314))"),"P0163")</f>
        <v>P0163</v>
      </c>
      <c r="G314" s="20" t="s">
        <v>176</v>
      </c>
      <c r="H314" s="55">
        <v>94.1</v>
      </c>
      <c r="I314" s="5"/>
    </row>
    <row r="315" ht="15.75" customHeight="1">
      <c r="A315" s="20" t="s">
        <v>109</v>
      </c>
      <c r="B315" s="9" t="str">
        <f>IFERROR(__xludf.DUMMYFUNCTION("if(isblank(A315),"""",filter(Moorings!A:A,Moorings!B:B=left(A315,14),Moorings!D:D=D315))"),"ATAPL-68870-001-0140")</f>
        <v>ATAPL-68870-001-0140</v>
      </c>
      <c r="C315" s="13" t="str">
        <f>IFERROR(__xludf.DUMMYFUNCTION("if(isblank(A315),"""",filter(Moorings!C:C,Moorings!B:B=left(A315,14),Moorings!D:D=D315))"),"SN0140")</f>
        <v>SN0140</v>
      </c>
      <c r="D315" s="46">
        <v>3.0</v>
      </c>
      <c r="E315" s="9" t="str">
        <f>IFERROR(__xludf.DUMMYFUNCTION("if(isblank(A315),"""",filter(Moorings!A:A,Moorings!B:B=A315,Moorings!D:D=D315))"),"ATAPL-58337-00013")</f>
        <v>ATAPL-58337-00013</v>
      </c>
      <c r="F315" s="12" t="str">
        <f>IFERROR(__xludf.DUMMYFUNCTION("if(isblank(A315),"""",filter(Moorings!C:C,Moorings!B:B=A315,Moorings!D:D=D315))"),"P0163")</f>
        <v>P0163</v>
      </c>
      <c r="G315" s="20" t="s">
        <v>177</v>
      </c>
      <c r="H315" s="55">
        <v>38656.5</v>
      </c>
      <c r="I315" s="5"/>
    </row>
    <row r="316" ht="15.75" customHeight="1">
      <c r="A316" s="20" t="s">
        <v>109</v>
      </c>
      <c r="B316" s="9" t="str">
        <f>IFERROR(__xludf.DUMMYFUNCTION("if(isblank(A316),"""",filter(Moorings!A:A,Moorings!B:B=left(A316,14),Moorings!D:D=D316))"),"ATAPL-68870-001-0140")</f>
        <v>ATAPL-68870-001-0140</v>
      </c>
      <c r="C316" s="13" t="str">
        <f>IFERROR(__xludf.DUMMYFUNCTION("if(isblank(A316),"""",filter(Moorings!C:C,Moorings!B:B=left(A316,14),Moorings!D:D=D316))"),"SN0140")</f>
        <v>SN0140</v>
      </c>
      <c r="D316" s="46">
        <v>3.0</v>
      </c>
      <c r="E316" s="9" t="str">
        <f>IFERROR(__xludf.DUMMYFUNCTION("if(isblank(A316),"""",filter(Moorings!A:A,Moorings!B:B=A316,Moorings!D:D=D316))"),"ATAPL-58337-00013")</f>
        <v>ATAPL-58337-00013</v>
      </c>
      <c r="F316" s="12" t="str">
        <f>IFERROR(__xludf.DUMMYFUNCTION("if(isblank(A316),"""",filter(Moorings!C:C,Moorings!B:B=A316,Moorings!D:D=D316))"),"P0163")</f>
        <v>P0163</v>
      </c>
      <c r="G316" s="20" t="s">
        <v>178</v>
      </c>
      <c r="H316" s="28">
        <v>1.0</v>
      </c>
      <c r="I316" s="24" t="s">
        <v>220</v>
      </c>
    </row>
    <row r="317" ht="15.75" customHeight="1">
      <c r="A317" s="20" t="s">
        <v>109</v>
      </c>
      <c r="B317" s="9" t="str">
        <f>IFERROR(__xludf.DUMMYFUNCTION("if(isblank(A317),"""",filter(Moorings!A:A,Moorings!B:B=left(A317,14),Moorings!D:D=D317))"),"ATAPL-68870-001-0140")</f>
        <v>ATAPL-68870-001-0140</v>
      </c>
      <c r="C317" s="13" t="str">
        <f>IFERROR(__xludf.DUMMYFUNCTION("if(isblank(A317),"""",filter(Moorings!C:C,Moorings!B:B=left(A317,14),Moorings!D:D=D317))"),"SN0140")</f>
        <v>SN0140</v>
      </c>
      <c r="D317" s="46">
        <v>3.0</v>
      </c>
      <c r="E317" s="9" t="str">
        <f>IFERROR(__xludf.DUMMYFUNCTION("if(isblank(A317),"""",filter(Moorings!A:A,Moorings!B:B=A317,Moorings!D:D=D317))"),"ATAPL-58337-00013")</f>
        <v>ATAPL-58337-00013</v>
      </c>
      <c r="F317" s="12" t="str">
        <f>IFERROR(__xludf.DUMMYFUNCTION("if(isblank(A317),"""",filter(Moorings!C:C,Moorings!B:B=A317,Moorings!D:D=D317))"),"P0163")</f>
        <v>P0163</v>
      </c>
      <c r="G317" s="20" t="s">
        <v>179</v>
      </c>
      <c r="H317" s="28">
        <v>0.0</v>
      </c>
      <c r="I317" s="5"/>
    </row>
    <row r="318" ht="15.75" customHeight="1">
      <c r="A318" s="20" t="s">
        <v>109</v>
      </c>
      <c r="B318" s="9" t="str">
        <f>IFERROR(__xludf.DUMMYFUNCTION("if(isblank(A318),"""",filter(Moorings!A:A,Moorings!B:B=left(A318,14),Moorings!D:D=D318))"),"ATAPL-68870-001-0140")</f>
        <v>ATAPL-68870-001-0140</v>
      </c>
      <c r="C318" s="13" t="str">
        <f>IFERROR(__xludf.DUMMYFUNCTION("if(isblank(A318),"""",filter(Moorings!C:C,Moorings!B:B=left(A318,14),Moorings!D:D=D318))"),"SN0140")</f>
        <v>SN0140</v>
      </c>
      <c r="D318" s="46">
        <v>3.0</v>
      </c>
      <c r="E318" s="9" t="str">
        <f>IFERROR(__xludf.DUMMYFUNCTION("if(isblank(A318),"""",filter(Moorings!A:A,Moorings!B:B=A318,Moorings!D:D=D318))"),"ATAPL-58337-00013")</f>
        <v>ATAPL-58337-00013</v>
      </c>
      <c r="F318" s="12" t="str">
        <f>IFERROR(__xludf.DUMMYFUNCTION("if(isblank(A318),"""",filter(Moorings!C:C,Moorings!B:B=A318,Moorings!D:D=D318))"),"P0163")</f>
        <v>P0163</v>
      </c>
      <c r="G318" s="20" t="s">
        <v>180</v>
      </c>
      <c r="H318" s="28">
        <v>35.0</v>
      </c>
      <c r="I318" s="5"/>
    </row>
    <row r="319" ht="15.75" customHeight="1">
      <c r="A319" s="5"/>
      <c r="B319" s="9"/>
      <c r="C319" s="13"/>
      <c r="D319" s="5"/>
      <c r="E319" s="9"/>
      <c r="F319" s="12"/>
      <c r="G319" s="5"/>
      <c r="H319" s="5"/>
      <c r="I319" s="5"/>
    </row>
    <row r="320" ht="15.75" customHeight="1">
      <c r="A320" s="5" t="s">
        <v>107</v>
      </c>
      <c r="B320" s="9" t="str">
        <f>IFERROR(__xludf.DUMMYFUNCTION("if(isblank(A320),"""",filter(Moorings!A:A,Moorings!B:B=left(A320,14),Moorings!D:D=D320))"),"ATAPL-68870-001-0140")</f>
        <v>ATAPL-68870-001-0140</v>
      </c>
      <c r="C320" s="13" t="str">
        <f>IFERROR(__xludf.DUMMYFUNCTION("if(isblank(A320),"""",filter(Moorings!C:C,Moorings!B:B=left(A320,14),Moorings!D:D=D320))"),"SN0140")</f>
        <v>SN0140</v>
      </c>
      <c r="D320" s="16">
        <v>1.0</v>
      </c>
      <c r="E320" s="9" t="str">
        <f>IFERROR(__xludf.DUMMYFUNCTION("if(isblank(A320),"""",filter(Moorings!A:A,Moorings!B:B=A320,Moorings!D:D=D320))"),"ATAPL-58322-00003")</f>
        <v>ATAPL-58322-00003</v>
      </c>
      <c r="F320" s="12" t="str">
        <f>IFERROR(__xludf.DUMMYFUNCTION("if(isblank(A320),"""",filter(Moorings!C:C,Moorings!B:B=A320,Moorings!D:D=D320))"),"1130")</f>
        <v>1130</v>
      </c>
      <c r="G320" s="5" t="s">
        <v>185</v>
      </c>
      <c r="H320" s="15">
        <v>0.039</v>
      </c>
      <c r="I320" s="5"/>
    </row>
    <row r="321" ht="15.75" customHeight="1">
      <c r="A321" s="5" t="s">
        <v>107</v>
      </c>
      <c r="B321" s="9" t="str">
        <f>IFERROR(__xludf.DUMMYFUNCTION("if(isblank(A321),"""",filter(Moorings!A:A,Moorings!B:B=left(A321,14),Moorings!D:D=D321))"),"ATAPL-68870-001-0140")</f>
        <v>ATAPL-68870-001-0140</v>
      </c>
      <c r="C321" s="13" t="str">
        <f>IFERROR(__xludf.DUMMYFUNCTION("if(isblank(A321),"""",filter(Moorings!C:C,Moorings!B:B=left(A321,14),Moorings!D:D=D321))"),"SN0140")</f>
        <v>SN0140</v>
      </c>
      <c r="D321" s="16">
        <v>1.0</v>
      </c>
      <c r="E321" s="9" t="str">
        <f>IFERROR(__xludf.DUMMYFUNCTION("if(isblank(A321),"""",filter(Moorings!A:A,Moorings!B:B=A321,Moorings!D:D=D321))"),"ATAPL-58322-00003")</f>
        <v>ATAPL-58322-00003</v>
      </c>
      <c r="F321" s="12" t="str">
        <f>IFERROR(__xludf.DUMMYFUNCTION("if(isblank(A321),"""",filter(Moorings!C:C,Moorings!B:B=A321,Moorings!D:D=D321))"),"1130")</f>
        <v>1130</v>
      </c>
      <c r="G321" s="5" t="s">
        <v>186</v>
      </c>
      <c r="H321" s="15">
        <v>124.0</v>
      </c>
      <c r="I321" s="5"/>
    </row>
    <row r="322" ht="15.75" customHeight="1">
      <c r="A322" s="5" t="s">
        <v>107</v>
      </c>
      <c r="B322" s="9" t="str">
        <f>IFERROR(__xludf.DUMMYFUNCTION("if(isblank(A322),"""",filter(Moorings!A:A,Moorings!B:B=left(A322,14),Moorings!D:D=D322))"),"ATAPL-68870-001-0140")</f>
        <v>ATAPL-68870-001-0140</v>
      </c>
      <c r="C322" s="13" t="str">
        <f>IFERROR(__xludf.DUMMYFUNCTION("if(isblank(A322),"""",filter(Moorings!C:C,Moorings!B:B=left(A322,14),Moorings!D:D=D322))"),"SN0140")</f>
        <v>SN0140</v>
      </c>
      <c r="D322" s="16">
        <v>1.0</v>
      </c>
      <c r="E322" s="9" t="str">
        <f>IFERROR(__xludf.DUMMYFUNCTION("if(isblank(A322),"""",filter(Moorings!A:A,Moorings!B:B=A322,Moorings!D:D=D322))"),"ATAPL-58322-00003")</f>
        <v>ATAPL-58322-00003</v>
      </c>
      <c r="F322" s="12" t="str">
        <f>IFERROR(__xludf.DUMMYFUNCTION("if(isblank(A322),"""",filter(Moorings!C:C,Moorings!B:B=A322,Moorings!D:D=D322))"),"1130")</f>
        <v>1130</v>
      </c>
      <c r="G322" s="5" t="s">
        <v>187</v>
      </c>
      <c r="H322" s="15">
        <v>700.0</v>
      </c>
      <c r="I322" s="5"/>
    </row>
    <row r="323" ht="15.75" customHeight="1">
      <c r="A323" s="5" t="s">
        <v>107</v>
      </c>
      <c r="B323" s="9" t="str">
        <f>IFERROR(__xludf.DUMMYFUNCTION("if(isblank(A323),"""",filter(Moorings!A:A,Moorings!B:B=left(A323,14),Moorings!D:D=D323))"),"ATAPL-68870-001-0140")</f>
        <v>ATAPL-68870-001-0140</v>
      </c>
      <c r="C323" s="13" t="str">
        <f>IFERROR(__xludf.DUMMYFUNCTION("if(isblank(A323),"""",filter(Moorings!C:C,Moorings!B:B=left(A323,14),Moorings!D:D=D323))"),"SN0140")</f>
        <v>SN0140</v>
      </c>
      <c r="D323" s="16">
        <v>1.0</v>
      </c>
      <c r="E323" s="9" t="str">
        <f>IFERROR(__xludf.DUMMYFUNCTION("if(isblank(A323),"""",filter(Moorings!A:A,Moorings!B:B=A323,Moorings!D:D=D323))"),"ATAPL-58322-00003")</f>
        <v>ATAPL-58322-00003</v>
      </c>
      <c r="F323" s="12" t="str">
        <f>IFERROR(__xludf.DUMMYFUNCTION("if(isblank(A323),"""",filter(Moorings!C:C,Moorings!B:B=A323,Moorings!D:D=D323))"),"1130")</f>
        <v>1130</v>
      </c>
      <c r="G323" s="5" t="s">
        <v>188</v>
      </c>
      <c r="H323" s="15">
        <v>1.076</v>
      </c>
      <c r="I323" s="5"/>
    </row>
    <row r="324" ht="15.75" customHeight="1">
      <c r="A324" s="5" t="s">
        <v>107</v>
      </c>
      <c r="B324" s="9" t="str">
        <f>IFERROR(__xludf.DUMMYFUNCTION("if(isblank(A324),"""",filter(Moorings!A:A,Moorings!B:B=left(A324,14),Moorings!D:D=D324))"),"ATAPL-68870-001-0140")</f>
        <v>ATAPL-68870-001-0140</v>
      </c>
      <c r="C324" s="13" t="str">
        <f>IFERROR(__xludf.DUMMYFUNCTION("if(isblank(A324),"""",filter(Moorings!C:C,Moorings!B:B=left(A324,14),Moorings!D:D=D324))"),"SN0140")</f>
        <v>SN0140</v>
      </c>
      <c r="D324" s="16">
        <v>1.0</v>
      </c>
      <c r="E324" s="9" t="str">
        <f>IFERROR(__xludf.DUMMYFUNCTION("if(isblank(A324),"""",filter(Moorings!A:A,Moorings!B:B=A324,Moorings!D:D=D324))"),"ATAPL-58322-00003")</f>
        <v>ATAPL-58322-00003</v>
      </c>
      <c r="F324" s="12" t="str">
        <f>IFERROR(__xludf.DUMMYFUNCTION("if(isblank(A324),"""",filter(Moorings!C:C,Moorings!B:B=A324,Moorings!D:D=D324))"),"1130")</f>
        <v>1130</v>
      </c>
      <c r="G324" s="5" t="s">
        <v>189</v>
      </c>
      <c r="H324" s="15">
        <v>53.0</v>
      </c>
      <c r="I324" s="5" t="s">
        <v>190</v>
      </c>
    </row>
    <row r="325" ht="15.75" customHeight="1">
      <c r="A325" s="5" t="s">
        <v>107</v>
      </c>
      <c r="B325" s="9" t="str">
        <f>IFERROR(__xludf.DUMMYFUNCTION("if(isblank(A325),"""",filter(Moorings!A:A,Moorings!B:B=left(A325,14),Moorings!D:D=D325))"),"ATAPL-68870-001-0140")</f>
        <v>ATAPL-68870-001-0140</v>
      </c>
      <c r="C325" s="13" t="str">
        <f>IFERROR(__xludf.DUMMYFUNCTION("if(isblank(A325),"""",filter(Moorings!C:C,Moorings!B:B=left(A325,14),Moorings!D:D=D325))"),"SN0140")</f>
        <v>SN0140</v>
      </c>
      <c r="D325" s="16">
        <v>1.0</v>
      </c>
      <c r="E325" s="9" t="str">
        <f>IFERROR(__xludf.DUMMYFUNCTION("if(isblank(A325),"""",filter(Moorings!A:A,Moorings!B:B=A325,Moorings!D:D=D325))"),"ATAPL-58322-00003")</f>
        <v>ATAPL-58322-00003</v>
      </c>
      <c r="F325" s="12" t="str">
        <f>IFERROR(__xludf.DUMMYFUNCTION("if(isblank(A325),"""",filter(Moorings!C:C,Moorings!B:B=A325,Moorings!D:D=D325))"),"1130")</f>
        <v>1130</v>
      </c>
      <c r="G325" s="5" t="s">
        <v>191</v>
      </c>
      <c r="H325" s="56">
        <v>1.811E-6</v>
      </c>
      <c r="I325" s="5" t="s">
        <v>192</v>
      </c>
    </row>
    <row r="326" ht="15.75" customHeight="1">
      <c r="A326" s="5" t="s">
        <v>107</v>
      </c>
      <c r="B326" s="9" t="str">
        <f>IFERROR(__xludf.DUMMYFUNCTION("if(isblank(A326),"""",filter(Moorings!A:A,Moorings!B:B=left(A326,14),Moorings!D:D=D326))"),"ATAPL-68870-001-0140")</f>
        <v>ATAPL-68870-001-0140</v>
      </c>
      <c r="C326" s="13" t="str">
        <f>IFERROR(__xludf.DUMMYFUNCTION("if(isblank(A326),"""",filter(Moorings!C:C,Moorings!B:B=left(A326,14),Moorings!D:D=D326))"),"SN0140")</f>
        <v>SN0140</v>
      </c>
      <c r="D326" s="16">
        <v>1.0</v>
      </c>
      <c r="E326" s="9" t="str">
        <f>IFERROR(__xludf.DUMMYFUNCTION("if(isblank(A326),"""",filter(Moorings!A:A,Moorings!B:B=A326,Moorings!D:D=D326))"),"ATAPL-58322-00003")</f>
        <v>ATAPL-58322-00003</v>
      </c>
      <c r="F326" s="12" t="str">
        <f>IFERROR(__xludf.DUMMYFUNCTION("if(isblank(A326),"""",filter(Moorings!C:C,Moorings!B:B=A326,Moorings!D:D=D326))"),"1130")</f>
        <v>1130</v>
      </c>
      <c r="G326" s="5" t="s">
        <v>193</v>
      </c>
      <c r="H326" s="15">
        <v>58.0</v>
      </c>
      <c r="I326" s="5" t="s">
        <v>190</v>
      </c>
    </row>
    <row r="327" ht="15.75" customHeight="1">
      <c r="A327" s="5" t="s">
        <v>107</v>
      </c>
      <c r="B327" s="9" t="str">
        <f>IFERROR(__xludf.DUMMYFUNCTION("if(isblank(A327),"""",filter(Moorings!A:A,Moorings!B:B=left(A327,14),Moorings!D:D=D327))"),"ATAPL-68870-001-0140")</f>
        <v>ATAPL-68870-001-0140</v>
      </c>
      <c r="C327" s="13" t="str">
        <f>IFERROR(__xludf.DUMMYFUNCTION("if(isblank(A327),"""",filter(Moorings!C:C,Moorings!B:B=left(A327,14),Moorings!D:D=D327))"),"SN0140")</f>
        <v>SN0140</v>
      </c>
      <c r="D327" s="16">
        <v>1.0</v>
      </c>
      <c r="E327" s="9" t="str">
        <f>IFERROR(__xludf.DUMMYFUNCTION("if(isblank(A327),"""",filter(Moorings!A:A,Moorings!B:B=A327,Moorings!D:D=D327))"),"ATAPL-58322-00003")</f>
        <v>ATAPL-58322-00003</v>
      </c>
      <c r="F327" s="12" t="str">
        <f>IFERROR(__xludf.DUMMYFUNCTION("if(isblank(A327),"""",filter(Moorings!C:C,Moorings!B:B=A327,Moorings!D:D=D327))"),"1130")</f>
        <v>1130</v>
      </c>
      <c r="G327" s="5" t="s">
        <v>194</v>
      </c>
      <c r="H327" s="15">
        <v>0.0121</v>
      </c>
      <c r="I327" s="5" t="s">
        <v>195</v>
      </c>
    </row>
    <row r="328" ht="15.75" customHeight="1">
      <c r="A328" s="5" t="s">
        <v>107</v>
      </c>
      <c r="B328" s="9" t="str">
        <f>IFERROR(__xludf.DUMMYFUNCTION("if(isblank(A328),"""",filter(Moorings!A:A,Moorings!B:B=left(A328,14),Moorings!D:D=D328))"),"ATAPL-68870-001-0140")</f>
        <v>ATAPL-68870-001-0140</v>
      </c>
      <c r="C328" s="13" t="str">
        <f>IFERROR(__xludf.DUMMYFUNCTION("if(isblank(A328),"""",filter(Moorings!C:C,Moorings!B:B=left(A328,14),Moorings!D:D=D328))"),"SN0140")</f>
        <v>SN0140</v>
      </c>
      <c r="D328" s="16">
        <v>1.0</v>
      </c>
      <c r="E328" s="9" t="str">
        <f>IFERROR(__xludf.DUMMYFUNCTION("if(isblank(A328),"""",filter(Moorings!A:A,Moorings!B:B=A328,Moorings!D:D=D328))"),"ATAPL-58322-00003")</f>
        <v>ATAPL-58322-00003</v>
      </c>
      <c r="F328" s="12" t="str">
        <f>IFERROR(__xludf.DUMMYFUNCTION("if(isblank(A328),"""",filter(Moorings!C:C,Moorings!B:B=A328,Moorings!D:D=D328))"),"1130")</f>
        <v>1130</v>
      </c>
      <c r="G328" s="5" t="s">
        <v>196</v>
      </c>
      <c r="H328" s="15">
        <v>49.0</v>
      </c>
      <c r="I328" s="5" t="s">
        <v>190</v>
      </c>
    </row>
    <row r="329" ht="15.75" customHeight="1">
      <c r="A329" s="5" t="s">
        <v>107</v>
      </c>
      <c r="B329" s="9" t="str">
        <f>IFERROR(__xludf.DUMMYFUNCTION("if(isblank(A329),"""",filter(Moorings!A:A,Moorings!B:B=left(A329,14),Moorings!D:D=D329))"),"ATAPL-68870-001-0140")</f>
        <v>ATAPL-68870-001-0140</v>
      </c>
      <c r="C329" s="13" t="str">
        <f>IFERROR(__xludf.DUMMYFUNCTION("if(isblank(A329),"""",filter(Moorings!C:C,Moorings!B:B=left(A329,14),Moorings!D:D=D329))"),"SN0140")</f>
        <v>SN0140</v>
      </c>
      <c r="D329" s="16">
        <v>1.0</v>
      </c>
      <c r="E329" s="9" t="str">
        <f>IFERROR(__xludf.DUMMYFUNCTION("if(isblank(A329),"""",filter(Moorings!A:A,Moorings!B:B=A329,Moorings!D:D=D329))"),"ATAPL-58322-00003")</f>
        <v>ATAPL-58322-00003</v>
      </c>
      <c r="F329" s="12" t="str">
        <f>IFERROR(__xludf.DUMMYFUNCTION("if(isblank(A329),"""",filter(Moorings!C:C,Moorings!B:B=A329,Moorings!D:D=D329))"),"1130")</f>
        <v>1130</v>
      </c>
      <c r="G329" s="5" t="s">
        <v>197</v>
      </c>
      <c r="H329" s="15">
        <v>0.0913</v>
      </c>
      <c r="I329" s="5" t="s">
        <v>198</v>
      </c>
    </row>
    <row r="330" ht="15.75" customHeight="1">
      <c r="A330" s="5"/>
      <c r="B330" s="9" t="str">
        <f>IFERROR(__xludf.DUMMYFUNCTION("if(isblank(A330),"""",filter(Moorings!A:A,Moorings!B:B=left(A330,14),Moorings!D:D=D330))"),"")</f>
        <v/>
      </c>
      <c r="C330" s="13" t="str">
        <f>IFERROR(__xludf.DUMMYFUNCTION("if(isblank(A330),"""",filter(Moorings!C:C,Moorings!B:B=left(A330,14),Moorings!D:D=D330))"),"")</f>
        <v/>
      </c>
      <c r="D330" s="5"/>
      <c r="E330" s="9" t="str">
        <f>IFERROR(__xludf.DUMMYFUNCTION("if(isblank(A330),"""",filter(Moorings!A:A,Moorings!B:B=A330,Moorings!D:D=D330))"),"")</f>
        <v/>
      </c>
      <c r="F330" s="12" t="str">
        <f>IFERROR(__xludf.DUMMYFUNCTION("if(isblank(A330),"""",filter(Moorings!C:C,Moorings!B:B=A330,Moorings!D:D=D330))"),"")</f>
        <v/>
      </c>
      <c r="G330" s="5"/>
      <c r="H330" s="5"/>
      <c r="I330" s="5"/>
    </row>
    <row r="331" ht="15.75" customHeight="1">
      <c r="A331" s="5" t="s">
        <v>107</v>
      </c>
      <c r="B331" s="9" t="str">
        <f>IFERROR(__xludf.DUMMYFUNCTION("if(isblank(A331),"""",filter(Moorings!A:A,Moorings!B:B=left(A331,14),Moorings!D:D=D331))"),"ATAPL-68870-001-0143")</f>
        <v>ATAPL-68870-001-0143</v>
      </c>
      <c r="C331" s="13" t="str">
        <f>IFERROR(__xludf.DUMMYFUNCTION("if(isblank(A331),"""",filter(Moorings!C:C,Moorings!B:B=left(A331,14),Moorings!D:D=D331))"),"SN0143")</f>
        <v>SN0143</v>
      </c>
      <c r="D331" s="16">
        <v>2.0</v>
      </c>
      <c r="E331" s="9" t="str">
        <f>IFERROR(__xludf.DUMMYFUNCTION("if(isblank(A331),"""",filter(Moorings!A:A,Moorings!B:B=A331,Moorings!D:D=D331))"),"ATAPL-58322-00009")</f>
        <v>ATAPL-58322-00009</v>
      </c>
      <c r="F331" s="12" t="str">
        <f>IFERROR(__xludf.DUMMYFUNCTION("if(isblank(A331),"""",filter(Moorings!C:C,Moorings!B:B=A331,Moorings!D:D=D331))"),"1292")</f>
        <v>1292</v>
      </c>
      <c r="G331" s="5" t="s">
        <v>185</v>
      </c>
      <c r="H331" s="15">
        <v>0.039</v>
      </c>
      <c r="I331" s="5" t="s">
        <v>182</v>
      </c>
    </row>
    <row r="332" ht="15.75" customHeight="1">
      <c r="A332" s="5" t="s">
        <v>107</v>
      </c>
      <c r="B332" s="9" t="str">
        <f>IFERROR(__xludf.DUMMYFUNCTION("if(isblank(A332),"""",filter(Moorings!A:A,Moorings!B:B=left(A332,14),Moorings!D:D=D332))"),"ATAPL-68870-001-0143")</f>
        <v>ATAPL-68870-001-0143</v>
      </c>
      <c r="C332" s="13" t="str">
        <f>IFERROR(__xludf.DUMMYFUNCTION("if(isblank(A332),"""",filter(Moorings!C:C,Moorings!B:B=left(A332,14),Moorings!D:D=D332))"),"SN0143")</f>
        <v>SN0143</v>
      </c>
      <c r="D332" s="16">
        <v>2.0</v>
      </c>
      <c r="E332" s="9" t="str">
        <f>IFERROR(__xludf.DUMMYFUNCTION("if(isblank(A332),"""",filter(Moorings!A:A,Moorings!B:B=A332,Moorings!D:D=D332))"),"ATAPL-58322-00009")</f>
        <v>ATAPL-58322-00009</v>
      </c>
      <c r="F332" s="12" t="str">
        <f>IFERROR(__xludf.DUMMYFUNCTION("if(isblank(A332),"""",filter(Moorings!C:C,Moorings!B:B=A332,Moorings!D:D=D332))"),"1292")</f>
        <v>1292</v>
      </c>
      <c r="G332" s="5" t="s">
        <v>186</v>
      </c>
      <c r="H332" s="15">
        <v>124.0</v>
      </c>
      <c r="I332" s="5" t="s">
        <v>182</v>
      </c>
    </row>
    <row r="333" ht="15.75" customHeight="1">
      <c r="A333" s="5" t="s">
        <v>107</v>
      </c>
      <c r="B333" s="9" t="str">
        <f>IFERROR(__xludf.DUMMYFUNCTION("if(isblank(A333),"""",filter(Moorings!A:A,Moorings!B:B=left(A333,14),Moorings!D:D=D333))"),"ATAPL-68870-001-0143")</f>
        <v>ATAPL-68870-001-0143</v>
      </c>
      <c r="C333" s="13" t="str">
        <f>IFERROR(__xludf.DUMMYFUNCTION("if(isblank(A333),"""",filter(Moorings!C:C,Moorings!B:B=left(A333,14),Moorings!D:D=D333))"),"SN0143")</f>
        <v>SN0143</v>
      </c>
      <c r="D333" s="16">
        <v>2.0</v>
      </c>
      <c r="E333" s="9" t="str">
        <f>IFERROR(__xludf.DUMMYFUNCTION("if(isblank(A333),"""",filter(Moorings!A:A,Moorings!B:B=A333,Moorings!D:D=D333))"),"ATAPL-58322-00009")</f>
        <v>ATAPL-58322-00009</v>
      </c>
      <c r="F333" s="12" t="str">
        <f>IFERROR(__xludf.DUMMYFUNCTION("if(isblank(A333),"""",filter(Moorings!C:C,Moorings!B:B=A333,Moorings!D:D=D333))"),"1292")</f>
        <v>1292</v>
      </c>
      <c r="G333" s="5" t="s">
        <v>187</v>
      </c>
      <c r="H333" s="15">
        <v>700.0</v>
      </c>
      <c r="I333" s="5" t="s">
        <v>182</v>
      </c>
    </row>
    <row r="334" ht="15.75" customHeight="1">
      <c r="A334" s="5" t="s">
        <v>107</v>
      </c>
      <c r="B334" s="9" t="str">
        <f>IFERROR(__xludf.DUMMYFUNCTION("if(isblank(A334),"""",filter(Moorings!A:A,Moorings!B:B=left(A334,14),Moorings!D:D=D334))"),"ATAPL-68870-001-0143")</f>
        <v>ATAPL-68870-001-0143</v>
      </c>
      <c r="C334" s="13" t="str">
        <f>IFERROR(__xludf.DUMMYFUNCTION("if(isblank(A334),"""",filter(Moorings!C:C,Moorings!B:B=left(A334,14),Moorings!D:D=D334))"),"SN0143")</f>
        <v>SN0143</v>
      </c>
      <c r="D334" s="16">
        <v>2.0</v>
      </c>
      <c r="E334" s="9" t="str">
        <f>IFERROR(__xludf.DUMMYFUNCTION("if(isblank(A334),"""",filter(Moorings!A:A,Moorings!B:B=A334,Moorings!D:D=D334))"),"ATAPL-58322-00009")</f>
        <v>ATAPL-58322-00009</v>
      </c>
      <c r="F334" s="12" t="str">
        <f>IFERROR(__xludf.DUMMYFUNCTION("if(isblank(A334),"""",filter(Moorings!C:C,Moorings!B:B=A334,Moorings!D:D=D334))"),"1292")</f>
        <v>1292</v>
      </c>
      <c r="G334" s="5" t="s">
        <v>188</v>
      </c>
      <c r="H334" s="15">
        <v>1.076</v>
      </c>
      <c r="I334" s="5" t="s">
        <v>182</v>
      </c>
    </row>
    <row r="335" ht="15.75" customHeight="1">
      <c r="A335" s="5" t="s">
        <v>107</v>
      </c>
      <c r="B335" s="9" t="str">
        <f>IFERROR(__xludf.DUMMYFUNCTION("if(isblank(A335),"""",filter(Moorings!A:A,Moorings!B:B=left(A335,14),Moorings!D:D=D335))"),"ATAPL-68870-001-0143")</f>
        <v>ATAPL-68870-001-0143</v>
      </c>
      <c r="C335" s="13" t="str">
        <f>IFERROR(__xludf.DUMMYFUNCTION("if(isblank(A335),"""",filter(Moorings!C:C,Moorings!B:B=left(A335,14),Moorings!D:D=D335))"),"SN0143")</f>
        <v>SN0143</v>
      </c>
      <c r="D335" s="16">
        <v>2.0</v>
      </c>
      <c r="E335" s="9" t="str">
        <f>IFERROR(__xludf.DUMMYFUNCTION("if(isblank(A335),"""",filter(Moorings!A:A,Moorings!B:B=A335,Moorings!D:D=D335))"),"ATAPL-58322-00009")</f>
        <v>ATAPL-58322-00009</v>
      </c>
      <c r="F335" s="12" t="str">
        <f>IFERROR(__xludf.DUMMYFUNCTION("if(isblank(A335),"""",filter(Moorings!C:C,Moorings!B:B=A335,Moorings!D:D=D335))"),"1292")</f>
        <v>1292</v>
      </c>
      <c r="G335" s="5" t="s">
        <v>189</v>
      </c>
      <c r="H335" s="15">
        <v>51.0</v>
      </c>
      <c r="I335" s="5" t="s">
        <v>190</v>
      </c>
    </row>
    <row r="336" ht="15.75" customHeight="1">
      <c r="A336" s="5" t="s">
        <v>107</v>
      </c>
      <c r="B336" s="9" t="str">
        <f>IFERROR(__xludf.DUMMYFUNCTION("if(isblank(A336),"""",filter(Moorings!A:A,Moorings!B:B=left(A336,14),Moorings!D:D=D336))"),"ATAPL-68870-001-0143")</f>
        <v>ATAPL-68870-001-0143</v>
      </c>
      <c r="C336" s="13" t="str">
        <f>IFERROR(__xludf.DUMMYFUNCTION("if(isblank(A336),"""",filter(Moorings!C:C,Moorings!B:B=left(A336,14),Moorings!D:D=D336))"),"SN0143")</f>
        <v>SN0143</v>
      </c>
      <c r="D336" s="16">
        <v>2.0</v>
      </c>
      <c r="E336" s="9" t="str">
        <f>IFERROR(__xludf.DUMMYFUNCTION("if(isblank(A336),"""",filter(Moorings!A:A,Moorings!B:B=A336,Moorings!D:D=D336))"),"ATAPL-58322-00009")</f>
        <v>ATAPL-58322-00009</v>
      </c>
      <c r="F336" s="12" t="str">
        <f>IFERROR(__xludf.DUMMYFUNCTION("if(isblank(A336),"""",filter(Moorings!C:C,Moorings!B:B=A336,Moorings!D:D=D336))"),"1292")</f>
        <v>1292</v>
      </c>
      <c r="G336" s="5" t="s">
        <v>191</v>
      </c>
      <c r="H336" s="56">
        <v>1.842E-6</v>
      </c>
      <c r="I336" s="5" t="s">
        <v>192</v>
      </c>
    </row>
    <row r="337" ht="15.75" customHeight="1">
      <c r="A337" s="5" t="s">
        <v>107</v>
      </c>
      <c r="B337" s="9" t="str">
        <f>IFERROR(__xludf.DUMMYFUNCTION("if(isblank(A337),"""",filter(Moorings!A:A,Moorings!B:B=left(A337,14),Moorings!D:D=D337))"),"ATAPL-68870-001-0143")</f>
        <v>ATAPL-68870-001-0143</v>
      </c>
      <c r="C337" s="13" t="str">
        <f>IFERROR(__xludf.DUMMYFUNCTION("if(isblank(A337),"""",filter(Moorings!C:C,Moorings!B:B=left(A337,14),Moorings!D:D=D337))"),"SN0143")</f>
        <v>SN0143</v>
      </c>
      <c r="D337" s="16">
        <v>2.0</v>
      </c>
      <c r="E337" s="9" t="str">
        <f>IFERROR(__xludf.DUMMYFUNCTION("if(isblank(A337),"""",filter(Moorings!A:A,Moorings!B:B=A337,Moorings!D:D=D337))"),"ATAPL-58322-00009")</f>
        <v>ATAPL-58322-00009</v>
      </c>
      <c r="F337" s="12" t="str">
        <f>IFERROR(__xludf.DUMMYFUNCTION("if(isblank(A337),"""",filter(Moorings!C:C,Moorings!B:B=A337,Moorings!D:D=D337))"),"1292")</f>
        <v>1292</v>
      </c>
      <c r="G337" s="5" t="s">
        <v>193</v>
      </c>
      <c r="H337" s="15">
        <v>52.0</v>
      </c>
      <c r="I337" s="5" t="s">
        <v>190</v>
      </c>
    </row>
    <row r="338" ht="15.75" customHeight="1">
      <c r="A338" s="5" t="s">
        <v>107</v>
      </c>
      <c r="B338" s="9" t="str">
        <f>IFERROR(__xludf.DUMMYFUNCTION("if(isblank(A338),"""",filter(Moorings!A:A,Moorings!B:B=left(A338,14),Moorings!D:D=D338))"),"ATAPL-68870-001-0143")</f>
        <v>ATAPL-68870-001-0143</v>
      </c>
      <c r="C338" s="13" t="str">
        <f>IFERROR(__xludf.DUMMYFUNCTION("if(isblank(A338),"""",filter(Moorings!C:C,Moorings!B:B=left(A338,14),Moorings!D:D=D338))"),"SN0143")</f>
        <v>SN0143</v>
      </c>
      <c r="D338" s="16">
        <v>2.0</v>
      </c>
      <c r="E338" s="9" t="str">
        <f>IFERROR(__xludf.DUMMYFUNCTION("if(isblank(A338),"""",filter(Moorings!A:A,Moorings!B:B=A338,Moorings!D:D=D338))"),"ATAPL-58322-00009")</f>
        <v>ATAPL-58322-00009</v>
      </c>
      <c r="F338" s="12" t="str">
        <f>IFERROR(__xludf.DUMMYFUNCTION("if(isblank(A338),"""",filter(Moorings!C:C,Moorings!B:B=A338,Moorings!D:D=D338))"),"1292")</f>
        <v>1292</v>
      </c>
      <c r="G338" s="5" t="s">
        <v>194</v>
      </c>
      <c r="H338" s="15">
        <v>0.0121</v>
      </c>
      <c r="I338" s="5" t="s">
        <v>195</v>
      </c>
    </row>
    <row r="339" ht="15.75" customHeight="1">
      <c r="A339" s="5" t="s">
        <v>107</v>
      </c>
      <c r="B339" s="9" t="str">
        <f>IFERROR(__xludf.DUMMYFUNCTION("if(isblank(A339),"""",filter(Moorings!A:A,Moorings!B:B=left(A339,14),Moorings!D:D=D339))"),"ATAPL-68870-001-0143")</f>
        <v>ATAPL-68870-001-0143</v>
      </c>
      <c r="C339" s="13" t="str">
        <f>IFERROR(__xludf.DUMMYFUNCTION("if(isblank(A339),"""",filter(Moorings!C:C,Moorings!B:B=left(A339,14),Moorings!D:D=D339))"),"SN0143")</f>
        <v>SN0143</v>
      </c>
      <c r="D339" s="16">
        <v>2.0</v>
      </c>
      <c r="E339" s="9" t="str">
        <f>IFERROR(__xludf.DUMMYFUNCTION("if(isblank(A339),"""",filter(Moorings!A:A,Moorings!B:B=A339,Moorings!D:D=D339))"),"ATAPL-58322-00009")</f>
        <v>ATAPL-58322-00009</v>
      </c>
      <c r="F339" s="12" t="str">
        <f>IFERROR(__xludf.DUMMYFUNCTION("if(isblank(A339),"""",filter(Moorings!C:C,Moorings!B:B=A339,Moorings!D:D=D339))"),"1292")</f>
        <v>1292</v>
      </c>
      <c r="G339" s="5" t="s">
        <v>196</v>
      </c>
      <c r="H339" s="15">
        <v>45.0</v>
      </c>
      <c r="I339" s="5" t="s">
        <v>190</v>
      </c>
    </row>
    <row r="340" ht="15.75" customHeight="1">
      <c r="A340" s="5" t="s">
        <v>107</v>
      </c>
      <c r="B340" s="9" t="str">
        <f>IFERROR(__xludf.DUMMYFUNCTION("if(isblank(A340),"""",filter(Moorings!A:A,Moorings!B:B=left(A340,14),Moorings!D:D=D340))"),"ATAPL-68870-001-0143")</f>
        <v>ATAPL-68870-001-0143</v>
      </c>
      <c r="C340" s="13" t="str">
        <f>IFERROR(__xludf.DUMMYFUNCTION("if(isblank(A340),"""",filter(Moorings!C:C,Moorings!B:B=left(A340,14),Moorings!D:D=D340))"),"SN0143")</f>
        <v>SN0143</v>
      </c>
      <c r="D340" s="16">
        <v>2.0</v>
      </c>
      <c r="E340" s="9" t="str">
        <f>IFERROR(__xludf.DUMMYFUNCTION("if(isblank(A340),"""",filter(Moorings!A:A,Moorings!B:B=A340,Moorings!D:D=D340))"),"ATAPL-58322-00009")</f>
        <v>ATAPL-58322-00009</v>
      </c>
      <c r="F340" s="12" t="str">
        <f>IFERROR(__xludf.DUMMYFUNCTION("if(isblank(A340),"""",filter(Moorings!C:C,Moorings!B:B=A340,Moorings!D:D=D340))"),"1292")</f>
        <v>1292</v>
      </c>
      <c r="G340" s="5" t="s">
        <v>197</v>
      </c>
      <c r="H340" s="15">
        <v>0.0906</v>
      </c>
      <c r="I340" s="5" t="s">
        <v>198</v>
      </c>
    </row>
    <row r="341" ht="15.75" customHeight="1">
      <c r="A341" s="5"/>
      <c r="B341" s="9"/>
      <c r="C341" s="13"/>
      <c r="D341" s="5"/>
      <c r="E341" s="9"/>
      <c r="F341" s="12"/>
      <c r="G341" s="5"/>
      <c r="H341" s="5"/>
      <c r="I341" s="5"/>
    </row>
    <row r="342" ht="15.75" customHeight="1">
      <c r="A342" s="20" t="s">
        <v>107</v>
      </c>
      <c r="B342" s="9" t="str">
        <f>IFERROR(__xludf.DUMMYFUNCTION("if(isblank(A342),"""",filter(Moorings!A:A,Moorings!B:B=left(A342,14),Moorings!D:D=D342))"),"ATAPL-68870-001-0140")</f>
        <v>ATAPL-68870-001-0140</v>
      </c>
      <c r="C342" s="13" t="str">
        <f>IFERROR(__xludf.DUMMYFUNCTION("if(isblank(A342),"""",filter(Moorings!C:C,Moorings!B:B=left(A342,14),Moorings!D:D=D342))"),"SN0140")</f>
        <v>SN0140</v>
      </c>
      <c r="D342" s="46">
        <v>3.0</v>
      </c>
      <c r="E342" s="9" t="str">
        <f>IFERROR(__xludf.DUMMYFUNCTION("if(isblank(A342),"""",filter(Moorings!A:A,Moorings!B:B=A342,Moorings!D:D=D342))"),"ATAPL-58322-00003")</f>
        <v>ATAPL-58322-00003</v>
      </c>
      <c r="F342" s="12" t="str">
        <f>IFERROR(__xludf.DUMMYFUNCTION("if(isblank(A342),"""",filter(Moorings!C:C,Moorings!B:B=A342,Moorings!D:D=D342))"),"1130")</f>
        <v>1130</v>
      </c>
      <c r="G342" s="20" t="s">
        <v>185</v>
      </c>
      <c r="H342" s="28">
        <v>0.039</v>
      </c>
      <c r="I342" s="24" t="s">
        <v>220</v>
      </c>
    </row>
    <row r="343" ht="15.75" customHeight="1">
      <c r="A343" s="20" t="s">
        <v>107</v>
      </c>
      <c r="B343" s="9" t="str">
        <f>IFERROR(__xludf.DUMMYFUNCTION("if(isblank(A343),"""",filter(Moorings!A:A,Moorings!B:B=left(A343,14),Moorings!D:D=D343))"),"ATAPL-68870-001-0140")</f>
        <v>ATAPL-68870-001-0140</v>
      </c>
      <c r="C343" s="13" t="str">
        <f>IFERROR(__xludf.DUMMYFUNCTION("if(isblank(A343),"""",filter(Moorings!C:C,Moorings!B:B=left(A343,14),Moorings!D:D=D343))"),"SN0140")</f>
        <v>SN0140</v>
      </c>
      <c r="D343" s="46">
        <v>3.0</v>
      </c>
      <c r="E343" s="9" t="str">
        <f>IFERROR(__xludf.DUMMYFUNCTION("if(isblank(A343),"""",filter(Moorings!A:A,Moorings!B:B=A343,Moorings!D:D=D343))"),"ATAPL-58322-00003")</f>
        <v>ATAPL-58322-00003</v>
      </c>
      <c r="F343" s="12" t="str">
        <f>IFERROR(__xludf.DUMMYFUNCTION("if(isblank(A343),"""",filter(Moorings!C:C,Moorings!B:B=A343,Moorings!D:D=D343))"),"1130")</f>
        <v>1130</v>
      </c>
      <c r="G343" s="20" t="s">
        <v>186</v>
      </c>
      <c r="H343" s="28">
        <v>124.0</v>
      </c>
      <c r="I343" s="24"/>
    </row>
    <row r="344" ht="15.75" customHeight="1">
      <c r="A344" s="20" t="s">
        <v>107</v>
      </c>
      <c r="B344" s="9" t="str">
        <f>IFERROR(__xludf.DUMMYFUNCTION("if(isblank(A344),"""",filter(Moorings!A:A,Moorings!B:B=left(A344,14),Moorings!D:D=D344))"),"ATAPL-68870-001-0140")</f>
        <v>ATAPL-68870-001-0140</v>
      </c>
      <c r="C344" s="13" t="str">
        <f>IFERROR(__xludf.DUMMYFUNCTION("if(isblank(A344),"""",filter(Moorings!C:C,Moorings!B:B=left(A344,14),Moorings!D:D=D344))"),"SN0140")</f>
        <v>SN0140</v>
      </c>
      <c r="D344" s="46">
        <v>3.0</v>
      </c>
      <c r="E344" s="9" t="str">
        <f>IFERROR(__xludf.DUMMYFUNCTION("if(isblank(A344),"""",filter(Moorings!A:A,Moorings!B:B=A344,Moorings!D:D=D344))"),"ATAPL-58322-00003")</f>
        <v>ATAPL-58322-00003</v>
      </c>
      <c r="F344" s="12" t="str">
        <f>IFERROR(__xludf.DUMMYFUNCTION("if(isblank(A344),"""",filter(Moorings!C:C,Moorings!B:B=A344,Moorings!D:D=D344))"),"1130")</f>
        <v>1130</v>
      </c>
      <c r="G344" s="20" t="s">
        <v>187</v>
      </c>
      <c r="H344" s="28">
        <v>700.0</v>
      </c>
      <c r="I344" s="24"/>
    </row>
    <row r="345" ht="15.75" customHeight="1">
      <c r="A345" s="20" t="s">
        <v>107</v>
      </c>
      <c r="B345" s="9" t="str">
        <f>IFERROR(__xludf.DUMMYFUNCTION("if(isblank(A345),"""",filter(Moorings!A:A,Moorings!B:B=left(A345,14),Moorings!D:D=D345))"),"ATAPL-68870-001-0140")</f>
        <v>ATAPL-68870-001-0140</v>
      </c>
      <c r="C345" s="13" t="str">
        <f>IFERROR(__xludf.DUMMYFUNCTION("if(isblank(A345),"""",filter(Moorings!C:C,Moorings!B:B=left(A345,14),Moorings!D:D=D345))"),"SN0140")</f>
        <v>SN0140</v>
      </c>
      <c r="D345" s="46">
        <v>3.0</v>
      </c>
      <c r="E345" s="9" t="str">
        <f>IFERROR(__xludf.DUMMYFUNCTION("if(isblank(A345),"""",filter(Moorings!A:A,Moorings!B:B=A345,Moorings!D:D=D345))"),"ATAPL-58322-00003")</f>
        <v>ATAPL-58322-00003</v>
      </c>
      <c r="F345" s="12" t="str">
        <f>IFERROR(__xludf.DUMMYFUNCTION("if(isblank(A345),"""",filter(Moorings!C:C,Moorings!B:B=A345,Moorings!D:D=D345))"),"1130")</f>
        <v>1130</v>
      </c>
      <c r="G345" s="20" t="s">
        <v>188</v>
      </c>
      <c r="H345" s="28">
        <v>1.076</v>
      </c>
      <c r="I345" s="24"/>
    </row>
    <row r="346" ht="15.75" customHeight="1">
      <c r="A346" s="20" t="s">
        <v>107</v>
      </c>
      <c r="B346" s="9" t="str">
        <f>IFERROR(__xludf.DUMMYFUNCTION("if(isblank(A346),"""",filter(Moorings!A:A,Moorings!B:B=left(A346,14),Moorings!D:D=D346))"),"ATAPL-68870-001-0140")</f>
        <v>ATAPL-68870-001-0140</v>
      </c>
      <c r="C346" s="13" t="str">
        <f>IFERROR(__xludf.DUMMYFUNCTION("if(isblank(A346),"""",filter(Moorings!C:C,Moorings!B:B=left(A346,14),Moorings!D:D=D346))"),"SN0140")</f>
        <v>SN0140</v>
      </c>
      <c r="D346" s="46">
        <v>3.0</v>
      </c>
      <c r="E346" s="9" t="str">
        <f>IFERROR(__xludf.DUMMYFUNCTION("if(isblank(A346),"""",filter(Moorings!A:A,Moorings!B:B=A346,Moorings!D:D=D346))"),"ATAPL-58322-00003")</f>
        <v>ATAPL-58322-00003</v>
      </c>
      <c r="F346" s="12" t="str">
        <f>IFERROR(__xludf.DUMMYFUNCTION("if(isblank(A346),"""",filter(Moorings!C:C,Moorings!B:B=A346,Moorings!D:D=D346))"),"1130")</f>
        <v>1130</v>
      </c>
      <c r="G346" s="20" t="s">
        <v>189</v>
      </c>
      <c r="H346" s="55">
        <v>44.0</v>
      </c>
      <c r="I346" s="24" t="s">
        <v>224</v>
      </c>
    </row>
    <row r="347" ht="15.75" customHeight="1">
      <c r="A347" s="20" t="s">
        <v>107</v>
      </c>
      <c r="B347" s="9" t="str">
        <f>IFERROR(__xludf.DUMMYFUNCTION("if(isblank(A347),"""",filter(Moorings!A:A,Moorings!B:B=left(A347,14),Moorings!D:D=D347))"),"ATAPL-68870-001-0140")</f>
        <v>ATAPL-68870-001-0140</v>
      </c>
      <c r="C347" s="13" t="str">
        <f>IFERROR(__xludf.DUMMYFUNCTION("if(isblank(A347),"""",filter(Moorings!C:C,Moorings!B:B=left(A347,14),Moorings!D:D=D347))"),"SN0140")</f>
        <v>SN0140</v>
      </c>
      <c r="D347" s="46">
        <v>3.0</v>
      </c>
      <c r="E347" s="9" t="str">
        <f>IFERROR(__xludf.DUMMYFUNCTION("if(isblank(A347),"""",filter(Moorings!A:A,Moorings!B:B=A347,Moorings!D:D=D347))"),"ATAPL-58322-00003")</f>
        <v>ATAPL-58322-00003</v>
      </c>
      <c r="F347" s="12" t="str">
        <f>IFERROR(__xludf.DUMMYFUNCTION("if(isblank(A347),"""",filter(Moorings!C:C,Moorings!B:B=A347,Moorings!D:D=D347))"),"1130")</f>
        <v>1130</v>
      </c>
      <c r="G347" s="20" t="s">
        <v>191</v>
      </c>
      <c r="H347" s="57">
        <v>1.753E-6</v>
      </c>
      <c r="I347" s="24" t="s">
        <v>192</v>
      </c>
    </row>
    <row r="348" ht="15.75" customHeight="1">
      <c r="A348" s="20" t="s">
        <v>107</v>
      </c>
      <c r="B348" s="9" t="str">
        <f>IFERROR(__xludf.DUMMYFUNCTION("if(isblank(A348),"""",filter(Moorings!A:A,Moorings!B:B=left(A348,14),Moorings!D:D=D348))"),"ATAPL-68870-001-0140")</f>
        <v>ATAPL-68870-001-0140</v>
      </c>
      <c r="C348" s="13" t="str">
        <f>IFERROR(__xludf.DUMMYFUNCTION("if(isblank(A348),"""",filter(Moorings!C:C,Moorings!B:B=left(A348,14),Moorings!D:D=D348))"),"SN0140")</f>
        <v>SN0140</v>
      </c>
      <c r="D348" s="46">
        <v>3.0</v>
      </c>
      <c r="E348" s="9" t="str">
        <f>IFERROR(__xludf.DUMMYFUNCTION("if(isblank(A348),"""",filter(Moorings!A:A,Moorings!B:B=A348,Moorings!D:D=D348))"),"ATAPL-58322-00003")</f>
        <v>ATAPL-58322-00003</v>
      </c>
      <c r="F348" s="12" t="str">
        <f>IFERROR(__xludf.DUMMYFUNCTION("if(isblank(A348),"""",filter(Moorings!C:C,Moorings!B:B=A348,Moorings!D:D=D348))"),"1130")</f>
        <v>1130</v>
      </c>
      <c r="G348" s="20" t="s">
        <v>193</v>
      </c>
      <c r="H348" s="55">
        <v>46.0</v>
      </c>
      <c r="I348" s="24" t="s">
        <v>190</v>
      </c>
    </row>
    <row r="349" ht="15.75" customHeight="1">
      <c r="A349" s="20" t="s">
        <v>107</v>
      </c>
      <c r="B349" s="9" t="str">
        <f>IFERROR(__xludf.DUMMYFUNCTION("if(isblank(A349),"""",filter(Moorings!A:A,Moorings!B:B=left(A349,14),Moorings!D:D=D349))"),"ATAPL-68870-001-0140")</f>
        <v>ATAPL-68870-001-0140</v>
      </c>
      <c r="C349" s="13" t="str">
        <f>IFERROR(__xludf.DUMMYFUNCTION("if(isblank(A349),"""",filter(Moorings!C:C,Moorings!B:B=left(A349,14),Moorings!D:D=D349))"),"SN0140")</f>
        <v>SN0140</v>
      </c>
      <c r="D349" s="46">
        <v>3.0</v>
      </c>
      <c r="E349" s="9" t="str">
        <f>IFERROR(__xludf.DUMMYFUNCTION("if(isblank(A349),"""",filter(Moorings!A:A,Moorings!B:B=A349,Moorings!D:D=D349))"),"ATAPL-58322-00003")</f>
        <v>ATAPL-58322-00003</v>
      </c>
      <c r="F349" s="12" t="str">
        <f>IFERROR(__xludf.DUMMYFUNCTION("if(isblank(A349),"""",filter(Moorings!C:C,Moorings!B:B=A349,Moorings!D:D=D349))"),"1130")</f>
        <v>1130</v>
      </c>
      <c r="G349" s="20" t="s">
        <v>194</v>
      </c>
      <c r="H349" s="55">
        <v>0.0119</v>
      </c>
      <c r="I349" s="24" t="s">
        <v>195</v>
      </c>
    </row>
    <row r="350" ht="15.75" customHeight="1">
      <c r="A350" s="20" t="s">
        <v>107</v>
      </c>
      <c r="B350" s="9" t="str">
        <f>IFERROR(__xludf.DUMMYFUNCTION("if(isblank(A350),"""",filter(Moorings!A:A,Moorings!B:B=left(A350,14),Moorings!D:D=D350))"),"ATAPL-68870-001-0140")</f>
        <v>ATAPL-68870-001-0140</v>
      </c>
      <c r="C350" s="13" t="str">
        <f>IFERROR(__xludf.DUMMYFUNCTION("if(isblank(A350),"""",filter(Moorings!C:C,Moorings!B:B=left(A350,14),Moorings!D:D=D350))"),"SN0140")</f>
        <v>SN0140</v>
      </c>
      <c r="D350" s="46">
        <v>3.0</v>
      </c>
      <c r="E350" s="9" t="str">
        <f>IFERROR(__xludf.DUMMYFUNCTION("if(isblank(A350),"""",filter(Moorings!A:A,Moorings!B:B=A350,Moorings!D:D=D350))"),"ATAPL-58322-00003")</f>
        <v>ATAPL-58322-00003</v>
      </c>
      <c r="F350" s="12" t="str">
        <f>IFERROR(__xludf.DUMMYFUNCTION("if(isblank(A350),"""",filter(Moorings!C:C,Moorings!B:B=A350,Moorings!D:D=D350))"),"1130")</f>
        <v>1130</v>
      </c>
      <c r="G350" s="20" t="s">
        <v>196</v>
      </c>
      <c r="H350" s="55">
        <v>40.0</v>
      </c>
      <c r="I350" s="24" t="s">
        <v>190</v>
      </c>
    </row>
    <row r="351" ht="15.75" customHeight="1">
      <c r="A351" s="20" t="s">
        <v>107</v>
      </c>
      <c r="B351" s="9" t="str">
        <f>IFERROR(__xludf.DUMMYFUNCTION("if(isblank(A351),"""",filter(Moorings!A:A,Moorings!B:B=left(A351,14),Moorings!D:D=D351))"),"ATAPL-68870-001-0140")</f>
        <v>ATAPL-68870-001-0140</v>
      </c>
      <c r="C351" s="13" t="str">
        <f>IFERROR(__xludf.DUMMYFUNCTION("if(isblank(A351),"""",filter(Moorings!C:C,Moorings!B:B=left(A351,14),Moorings!D:D=D351))"),"SN0140")</f>
        <v>SN0140</v>
      </c>
      <c r="D351" s="46">
        <v>3.0</v>
      </c>
      <c r="E351" s="9" t="str">
        <f>IFERROR(__xludf.DUMMYFUNCTION("if(isblank(A351),"""",filter(Moorings!A:A,Moorings!B:B=A351,Moorings!D:D=D351))"),"ATAPL-58322-00003")</f>
        <v>ATAPL-58322-00003</v>
      </c>
      <c r="F351" s="12" t="str">
        <f>IFERROR(__xludf.DUMMYFUNCTION("if(isblank(A351),"""",filter(Moorings!C:C,Moorings!B:B=A351,Moorings!D:D=D351))"),"1130")</f>
        <v>1130</v>
      </c>
      <c r="G351" s="20" t="s">
        <v>197</v>
      </c>
      <c r="H351" s="55">
        <v>0.0724</v>
      </c>
      <c r="I351" s="24" t="s">
        <v>198</v>
      </c>
    </row>
    <row r="352" ht="15.75" customHeight="1">
      <c r="A352" s="5"/>
      <c r="B352" s="9"/>
      <c r="C352" s="13"/>
      <c r="D352" s="5"/>
      <c r="E352" s="9"/>
      <c r="F352" s="12"/>
      <c r="G352" s="5"/>
      <c r="H352" s="5"/>
      <c r="I352" s="5"/>
    </row>
    <row r="353" ht="15.75" customHeight="1">
      <c r="A353" s="73" t="s">
        <v>103</v>
      </c>
      <c r="B353" s="9" t="str">
        <f>IFERROR(__xludf.DUMMYFUNCTION("if(isblank(A353),"""",filter(Moorings!A:A,Moorings!B:B=left(A353,14),Moorings!D:D=D353))"),"ATAPL-68870-001-0140")</f>
        <v>ATAPL-68870-001-0140</v>
      </c>
      <c r="C353" s="13" t="str">
        <f>IFERROR(__xludf.DUMMYFUNCTION("if(isblank(A353),"""",filter(Moorings!C:C,Moorings!B:B=left(A353,14),Moorings!D:D=D353))"),"SN0140")</f>
        <v>SN0140</v>
      </c>
      <c r="D353" s="74">
        <v>1.0</v>
      </c>
      <c r="E353" s="9" t="str">
        <f>IFERROR(__xludf.DUMMYFUNCTION("if(isblank(A353),"""",filter(Moorings!A:A,Moorings!B:B=A353,Moorings!D:D=D353))"),"ATAPL-58332-00001")</f>
        <v>ATAPL-58332-00001</v>
      </c>
      <c r="F353" s="12" t="str">
        <f>IFERROR(__xludf.DUMMYFUNCTION("if(isblank(A353),"""",filter(Moorings!C:C,Moorings!B:B=A353,Moorings!D:D=D353))"),"ACS-134")</f>
        <v>ACS-134</v>
      </c>
      <c r="G353" s="5" t="s">
        <v>225</v>
      </c>
      <c r="H353" s="15" t="s">
        <v>226</v>
      </c>
      <c r="I353" s="5"/>
    </row>
    <row r="354" ht="15.75" customHeight="1">
      <c r="A354" s="73" t="s">
        <v>103</v>
      </c>
      <c r="B354" s="9" t="str">
        <f>IFERROR(__xludf.DUMMYFUNCTION("if(isblank(A354),"""",filter(Moorings!A:A,Moorings!B:B=left(A354,14),Moorings!D:D=D354))"),"ATAPL-68870-001-0140")</f>
        <v>ATAPL-68870-001-0140</v>
      </c>
      <c r="C354" s="13" t="str">
        <f>IFERROR(__xludf.DUMMYFUNCTION("if(isblank(A354),"""",filter(Moorings!C:C,Moorings!B:B=left(A354,14),Moorings!D:D=D354))"),"SN0140")</f>
        <v>SN0140</v>
      </c>
      <c r="D354" s="74">
        <v>1.0</v>
      </c>
      <c r="E354" s="9" t="str">
        <f>IFERROR(__xludf.DUMMYFUNCTION("if(isblank(A354),"""",filter(Moorings!A:A,Moorings!B:B=A354,Moorings!D:D=D354))"),"ATAPL-58332-00001")</f>
        <v>ATAPL-58332-00001</v>
      </c>
      <c r="F354" s="12" t="str">
        <f>IFERROR(__xludf.DUMMYFUNCTION("if(isblank(A354),"""",filter(Moorings!C:C,Moorings!B:B=A354,Moorings!D:D=D354))"),"ACS-134")</f>
        <v>ACS-134</v>
      </c>
      <c r="G354" s="5" t="s">
        <v>227</v>
      </c>
      <c r="H354" s="15" t="s">
        <v>228</v>
      </c>
      <c r="I354" s="5"/>
    </row>
    <row r="355" ht="15.75" customHeight="1">
      <c r="A355" s="73" t="s">
        <v>103</v>
      </c>
      <c r="B355" s="9" t="str">
        <f>IFERROR(__xludf.DUMMYFUNCTION("if(isblank(A355),"""",filter(Moorings!A:A,Moorings!B:B=left(A355,14),Moorings!D:D=D355))"),"ATAPL-68870-001-0140")</f>
        <v>ATAPL-68870-001-0140</v>
      </c>
      <c r="C355" s="13" t="str">
        <f>IFERROR(__xludf.DUMMYFUNCTION("if(isblank(A355),"""",filter(Moorings!C:C,Moorings!B:B=left(A355,14),Moorings!D:D=D355))"),"SN0140")</f>
        <v>SN0140</v>
      </c>
      <c r="D355" s="74">
        <v>1.0</v>
      </c>
      <c r="E355" s="9" t="str">
        <f>IFERROR(__xludf.DUMMYFUNCTION("if(isblank(A355),"""",filter(Moorings!A:A,Moorings!B:B=A355,Moorings!D:D=D355))"),"ATAPL-58332-00001")</f>
        <v>ATAPL-58332-00001</v>
      </c>
      <c r="F355" s="12" t="str">
        <f>IFERROR(__xludf.DUMMYFUNCTION("if(isblank(A355),"""",filter(Moorings!C:C,Moorings!B:B=A355,Moorings!D:D=D355))"),"ACS-134")</f>
        <v>ACS-134</v>
      </c>
      <c r="G355" s="5" t="s">
        <v>229</v>
      </c>
      <c r="H355" s="15">
        <v>22.0</v>
      </c>
      <c r="I355" s="5"/>
    </row>
    <row r="356" ht="15.75" customHeight="1">
      <c r="A356" s="73" t="s">
        <v>103</v>
      </c>
      <c r="B356" s="9" t="str">
        <f>IFERROR(__xludf.DUMMYFUNCTION("if(isblank(A356),"""",filter(Moorings!A:A,Moorings!B:B=left(A356,14),Moorings!D:D=D356))"),"ATAPL-68870-001-0140")</f>
        <v>ATAPL-68870-001-0140</v>
      </c>
      <c r="C356" s="13" t="str">
        <f>IFERROR(__xludf.DUMMYFUNCTION("if(isblank(A356),"""",filter(Moorings!C:C,Moorings!B:B=left(A356,14),Moorings!D:D=D356))"),"SN0140")</f>
        <v>SN0140</v>
      </c>
      <c r="D356" s="74">
        <v>1.0</v>
      </c>
      <c r="E356" s="9" t="str">
        <f>IFERROR(__xludf.DUMMYFUNCTION("if(isblank(A356),"""",filter(Moorings!A:A,Moorings!B:B=A356,Moorings!D:D=D356))"),"ATAPL-58332-00001")</f>
        <v>ATAPL-58332-00001</v>
      </c>
      <c r="F356" s="12" t="str">
        <f>IFERROR(__xludf.DUMMYFUNCTION("if(isblank(A356),"""",filter(Moorings!C:C,Moorings!B:B=A356,Moorings!D:D=D356))"),"ACS-134")</f>
        <v>ACS-134</v>
      </c>
      <c r="G356" s="5" t="s">
        <v>230</v>
      </c>
      <c r="H356" s="15" t="s">
        <v>231</v>
      </c>
      <c r="I356" s="5"/>
    </row>
    <row r="357" ht="15.75" customHeight="1">
      <c r="A357" s="73" t="s">
        <v>103</v>
      </c>
      <c r="B357" s="9" t="str">
        <f>IFERROR(__xludf.DUMMYFUNCTION("if(isblank(A357),"""",filter(Moorings!A:A,Moorings!B:B=left(A357,14),Moorings!D:D=D357))"),"ATAPL-68870-001-0140")</f>
        <v>ATAPL-68870-001-0140</v>
      </c>
      <c r="C357" s="13" t="str">
        <f>IFERROR(__xludf.DUMMYFUNCTION("if(isblank(A357),"""",filter(Moorings!C:C,Moorings!B:B=left(A357,14),Moorings!D:D=D357))"),"SN0140")</f>
        <v>SN0140</v>
      </c>
      <c r="D357" s="74">
        <v>1.0</v>
      </c>
      <c r="E357" s="9" t="str">
        <f>IFERROR(__xludf.DUMMYFUNCTION("if(isblank(A357),"""",filter(Moorings!A:A,Moorings!B:B=A357,Moorings!D:D=D357))"),"ATAPL-58332-00001")</f>
        <v>ATAPL-58332-00001</v>
      </c>
      <c r="F357" s="12" t="str">
        <f>IFERROR(__xludf.DUMMYFUNCTION("if(isblank(A357),"""",filter(Moorings!C:C,Moorings!B:B=A357,Moorings!D:D=D357))"),"ACS-134")</f>
        <v>ACS-134</v>
      </c>
      <c r="G357" s="15" t="s">
        <v>232</v>
      </c>
      <c r="H357" s="15" t="s">
        <v>233</v>
      </c>
      <c r="I357" s="5"/>
    </row>
    <row r="358" ht="15.75" customHeight="1">
      <c r="A358" s="73" t="s">
        <v>103</v>
      </c>
      <c r="B358" s="9" t="str">
        <f>IFERROR(__xludf.DUMMYFUNCTION("if(isblank(A358),"""",filter(Moorings!A:A,Moorings!B:B=left(A358,14),Moorings!D:D=D358))"),"ATAPL-68870-001-0140")</f>
        <v>ATAPL-68870-001-0140</v>
      </c>
      <c r="C358" s="13" t="str">
        <f>IFERROR(__xludf.DUMMYFUNCTION("if(isblank(A358),"""",filter(Moorings!C:C,Moorings!B:B=left(A358,14),Moorings!D:D=D358))"),"SN0140")</f>
        <v>SN0140</v>
      </c>
      <c r="D358" s="74">
        <v>1.0</v>
      </c>
      <c r="E358" s="9" t="str">
        <f>IFERROR(__xludf.DUMMYFUNCTION("if(isblank(A358),"""",filter(Moorings!A:A,Moorings!B:B=A358,Moorings!D:D=D358))"),"ATAPL-58332-00001")</f>
        <v>ATAPL-58332-00001</v>
      </c>
      <c r="F358" s="12" t="str">
        <f>IFERROR(__xludf.DUMMYFUNCTION("if(isblank(A358),"""",filter(Moorings!C:C,Moorings!B:B=A358,Moorings!D:D=D358))"),"ACS-134")</f>
        <v>ACS-134</v>
      </c>
      <c r="G358" s="5" t="s">
        <v>234</v>
      </c>
      <c r="H358" s="15" t="s">
        <v>235</v>
      </c>
      <c r="I358" s="5"/>
    </row>
    <row r="359" ht="15.75" customHeight="1">
      <c r="A359" s="73" t="s">
        <v>103</v>
      </c>
      <c r="B359" s="9" t="str">
        <f>IFERROR(__xludf.DUMMYFUNCTION("if(isblank(A359),"""",filter(Moorings!A:A,Moorings!B:B=left(A359,14),Moorings!D:D=D359))"),"ATAPL-68870-001-0140")</f>
        <v>ATAPL-68870-001-0140</v>
      </c>
      <c r="C359" s="13" t="str">
        <f>IFERROR(__xludf.DUMMYFUNCTION("if(isblank(A359),"""",filter(Moorings!C:C,Moorings!B:B=left(A359,14),Moorings!D:D=D359))"),"SN0140")</f>
        <v>SN0140</v>
      </c>
      <c r="D359" s="74">
        <v>1.0</v>
      </c>
      <c r="E359" s="9" t="str">
        <f>IFERROR(__xludf.DUMMYFUNCTION("if(isblank(A359),"""",filter(Moorings!A:A,Moorings!B:B=A359,Moorings!D:D=D359))"),"ATAPL-58332-00001")</f>
        <v>ATAPL-58332-00001</v>
      </c>
      <c r="F359" s="12" t="str">
        <f>IFERROR(__xludf.DUMMYFUNCTION("if(isblank(A359),"""",filter(Moorings!C:C,Moorings!B:B=A359,Moorings!D:D=D359))"),"ACS-134")</f>
        <v>ACS-134</v>
      </c>
      <c r="G359" s="75" t="s">
        <v>236</v>
      </c>
      <c r="H359" s="15" t="s">
        <v>237</v>
      </c>
      <c r="I359" s="5"/>
    </row>
    <row r="360" ht="15.75" customHeight="1">
      <c r="A360" s="73" t="s">
        <v>103</v>
      </c>
      <c r="B360" s="9" t="str">
        <f>IFERROR(__xludf.DUMMYFUNCTION("if(isblank(A360),"""",filter(Moorings!A:A,Moorings!B:B=left(A360,14),Moorings!D:D=D360))"),"ATAPL-68870-001-0140")</f>
        <v>ATAPL-68870-001-0140</v>
      </c>
      <c r="C360" s="13" t="str">
        <f>IFERROR(__xludf.DUMMYFUNCTION("if(isblank(A360),"""",filter(Moorings!C:C,Moorings!B:B=left(A360,14),Moorings!D:D=D360))"),"SN0140")</f>
        <v>SN0140</v>
      </c>
      <c r="D360" s="74">
        <v>1.0</v>
      </c>
      <c r="E360" s="9" t="str">
        <f>IFERROR(__xludf.DUMMYFUNCTION("if(isblank(A360),"""",filter(Moorings!A:A,Moorings!B:B=A360,Moorings!D:D=D360))"),"ATAPL-58332-00001")</f>
        <v>ATAPL-58332-00001</v>
      </c>
      <c r="F360" s="12" t="str">
        <f>IFERROR(__xludf.DUMMYFUNCTION("if(isblank(A360),"""",filter(Moorings!C:C,Moorings!B:B=A360,Moorings!D:D=D360))"),"ACS-134")</f>
        <v>ACS-134</v>
      </c>
      <c r="G360" s="75" t="s">
        <v>238</v>
      </c>
      <c r="H360" s="15" t="s">
        <v>239</v>
      </c>
      <c r="I360" s="5"/>
    </row>
    <row r="361" ht="15.75" customHeight="1">
      <c r="A361" s="5"/>
      <c r="B361" s="9" t="str">
        <f>IFERROR(__xludf.DUMMYFUNCTION("if(isblank(A361),"""",filter(Moorings!A:A,Moorings!B:B=left(A361,14),Moorings!D:D=D361))"),"")</f>
        <v/>
      </c>
      <c r="C361" s="13" t="str">
        <f>IFERROR(__xludf.DUMMYFUNCTION("if(isblank(A361),"""",filter(Moorings!C:C,Moorings!B:B=left(A361,14),Moorings!D:D=D361))"),"")</f>
        <v/>
      </c>
      <c r="D361" s="5"/>
      <c r="E361" s="9" t="str">
        <f>IFERROR(__xludf.DUMMYFUNCTION("if(isblank(A361),"""",filter(Moorings!A:A,Moorings!B:B=A361,Moorings!D:D=D361))"),"")</f>
        <v/>
      </c>
      <c r="F361" s="12" t="str">
        <f>IFERROR(__xludf.DUMMYFUNCTION("if(isblank(A361),"""",filter(Moorings!C:C,Moorings!B:B=A361,Moorings!D:D=D361))"),"")</f>
        <v/>
      </c>
      <c r="G361" s="5"/>
      <c r="H361" s="5"/>
      <c r="I361" s="5"/>
    </row>
    <row r="362" ht="15.75" customHeight="1">
      <c r="A362" s="73" t="s">
        <v>103</v>
      </c>
      <c r="B362" s="9" t="str">
        <f>IFERROR(__xludf.DUMMYFUNCTION("if(isblank(A362),"""",filter(Moorings!A:A,Moorings!B:B=left(A362,14),Moorings!D:D=D362))"),"ATAPL-68870-001-0143")</f>
        <v>ATAPL-68870-001-0143</v>
      </c>
      <c r="C362" s="13" t="str">
        <f>IFERROR(__xludf.DUMMYFUNCTION("if(isblank(A362),"""",filter(Moorings!C:C,Moorings!B:B=left(A362,14),Moorings!D:D=D362))"),"SN0143")</f>
        <v>SN0143</v>
      </c>
      <c r="D362" s="16">
        <v>2.0</v>
      </c>
      <c r="E362" s="9" t="str">
        <f>IFERROR(__xludf.DUMMYFUNCTION("if(isblank(A362),"""",filter(Moorings!A:A,Moorings!B:B=A362,Moorings!D:D=D362))"),"ATAPL-58332-00005")</f>
        <v>ATAPL-58332-00005</v>
      </c>
      <c r="F362" s="12" t="str">
        <f>IFERROR(__xludf.DUMMYFUNCTION("if(isblank(A362),"""",filter(Moorings!C:C,Moorings!B:B=A362,Moorings!D:D=D362))"),"244")</f>
        <v>244</v>
      </c>
      <c r="G362" s="5" t="s">
        <v>225</v>
      </c>
      <c r="H362" s="15" t="s">
        <v>240</v>
      </c>
      <c r="I362" s="5"/>
    </row>
    <row r="363" ht="15.75" customHeight="1">
      <c r="A363" s="73" t="s">
        <v>103</v>
      </c>
      <c r="B363" s="9" t="str">
        <f>IFERROR(__xludf.DUMMYFUNCTION("if(isblank(A363),"""",filter(Moorings!A:A,Moorings!B:B=left(A363,14),Moorings!D:D=D363))"),"ATAPL-68870-001-0143")</f>
        <v>ATAPL-68870-001-0143</v>
      </c>
      <c r="C363" s="13" t="str">
        <f>IFERROR(__xludf.DUMMYFUNCTION("if(isblank(A363),"""",filter(Moorings!C:C,Moorings!B:B=left(A363,14),Moorings!D:D=D363))"),"SN0143")</f>
        <v>SN0143</v>
      </c>
      <c r="D363" s="16">
        <v>2.0</v>
      </c>
      <c r="E363" s="9" t="str">
        <f>IFERROR(__xludf.DUMMYFUNCTION("if(isblank(A363),"""",filter(Moorings!A:A,Moorings!B:B=A363,Moorings!D:D=D363))"),"ATAPL-58332-00005")</f>
        <v>ATAPL-58332-00005</v>
      </c>
      <c r="F363" s="12" t="str">
        <f>IFERROR(__xludf.DUMMYFUNCTION("if(isblank(A363),"""",filter(Moorings!C:C,Moorings!B:B=A363,Moorings!D:D=D363))"),"244")</f>
        <v>244</v>
      </c>
      <c r="G363" s="5" t="s">
        <v>227</v>
      </c>
      <c r="H363" s="15" t="s">
        <v>241</v>
      </c>
      <c r="I363" s="5"/>
    </row>
    <row r="364" ht="15.75" customHeight="1">
      <c r="A364" s="73" t="s">
        <v>103</v>
      </c>
      <c r="B364" s="9" t="str">
        <f>IFERROR(__xludf.DUMMYFUNCTION("if(isblank(A364),"""",filter(Moorings!A:A,Moorings!B:B=left(A364,14),Moorings!D:D=D364))"),"ATAPL-68870-001-0143")</f>
        <v>ATAPL-68870-001-0143</v>
      </c>
      <c r="C364" s="13" t="str">
        <f>IFERROR(__xludf.DUMMYFUNCTION("if(isblank(A364),"""",filter(Moorings!C:C,Moorings!B:B=left(A364,14),Moorings!D:D=D364))"),"SN0143")</f>
        <v>SN0143</v>
      </c>
      <c r="D364" s="16">
        <v>2.0</v>
      </c>
      <c r="E364" s="9" t="str">
        <f>IFERROR(__xludf.DUMMYFUNCTION("if(isblank(A364),"""",filter(Moorings!A:A,Moorings!B:B=A364,Moorings!D:D=D364))"),"ATAPL-58332-00005")</f>
        <v>ATAPL-58332-00005</v>
      </c>
      <c r="F364" s="12" t="str">
        <f>IFERROR(__xludf.DUMMYFUNCTION("if(isblank(A364),"""",filter(Moorings!C:C,Moorings!B:B=A364,Moorings!D:D=D364))"),"244")</f>
        <v>244</v>
      </c>
      <c r="G364" s="5" t="s">
        <v>229</v>
      </c>
      <c r="H364" s="15">
        <v>18.6</v>
      </c>
      <c r="I364" s="5"/>
    </row>
    <row r="365" ht="15.75" customHeight="1">
      <c r="A365" s="73" t="s">
        <v>103</v>
      </c>
      <c r="B365" s="9" t="str">
        <f>IFERROR(__xludf.DUMMYFUNCTION("if(isblank(A365),"""",filter(Moorings!A:A,Moorings!B:B=left(A365,14),Moorings!D:D=D365))"),"ATAPL-68870-001-0143")</f>
        <v>ATAPL-68870-001-0143</v>
      </c>
      <c r="C365" s="13" t="str">
        <f>IFERROR(__xludf.DUMMYFUNCTION("if(isblank(A365),"""",filter(Moorings!C:C,Moorings!B:B=left(A365,14),Moorings!D:D=D365))"),"SN0143")</f>
        <v>SN0143</v>
      </c>
      <c r="D365" s="16">
        <v>2.0</v>
      </c>
      <c r="E365" s="9" t="str">
        <f>IFERROR(__xludf.DUMMYFUNCTION("if(isblank(A365),"""",filter(Moorings!A:A,Moorings!B:B=A365,Moorings!D:D=D365))"),"ATAPL-58332-00005")</f>
        <v>ATAPL-58332-00005</v>
      </c>
      <c r="F365" s="12" t="str">
        <f>IFERROR(__xludf.DUMMYFUNCTION("if(isblank(A365),"""",filter(Moorings!C:C,Moorings!B:B=A365,Moorings!D:D=D365))"),"244")</f>
        <v>244</v>
      </c>
      <c r="G365" s="5" t="s">
        <v>230</v>
      </c>
      <c r="H365" s="15" t="s">
        <v>242</v>
      </c>
      <c r="I365" s="5"/>
    </row>
    <row r="366" ht="15.75" customHeight="1">
      <c r="A366" s="73" t="s">
        <v>103</v>
      </c>
      <c r="B366" s="9" t="str">
        <f>IFERROR(__xludf.DUMMYFUNCTION("if(isblank(A366),"""",filter(Moorings!A:A,Moorings!B:B=left(A366,14),Moorings!D:D=D366))"),"ATAPL-68870-001-0143")</f>
        <v>ATAPL-68870-001-0143</v>
      </c>
      <c r="C366" s="13" t="str">
        <f>IFERROR(__xludf.DUMMYFUNCTION("if(isblank(A366),"""",filter(Moorings!C:C,Moorings!B:B=left(A366,14),Moorings!D:D=D366))"),"SN0143")</f>
        <v>SN0143</v>
      </c>
      <c r="D366" s="16">
        <v>2.0</v>
      </c>
      <c r="E366" s="9" t="str">
        <f>IFERROR(__xludf.DUMMYFUNCTION("if(isblank(A366),"""",filter(Moorings!A:A,Moorings!B:B=A366,Moorings!D:D=D366))"),"ATAPL-58332-00005")</f>
        <v>ATAPL-58332-00005</v>
      </c>
      <c r="F366" s="12" t="str">
        <f>IFERROR(__xludf.DUMMYFUNCTION("if(isblank(A366),"""",filter(Moorings!C:C,Moorings!B:B=A366,Moorings!D:D=D366))"),"244")</f>
        <v>244</v>
      </c>
      <c r="G366" s="15" t="s">
        <v>232</v>
      </c>
      <c r="H366" s="15" t="s">
        <v>243</v>
      </c>
      <c r="I366" s="5"/>
    </row>
    <row r="367" ht="15.75" customHeight="1">
      <c r="A367" s="73" t="s">
        <v>103</v>
      </c>
      <c r="B367" s="9" t="str">
        <f>IFERROR(__xludf.DUMMYFUNCTION("if(isblank(A367),"""",filter(Moorings!A:A,Moorings!B:B=left(A367,14),Moorings!D:D=D367))"),"ATAPL-68870-001-0143")</f>
        <v>ATAPL-68870-001-0143</v>
      </c>
      <c r="C367" s="13" t="str">
        <f>IFERROR(__xludf.DUMMYFUNCTION("if(isblank(A367),"""",filter(Moorings!C:C,Moorings!B:B=left(A367,14),Moorings!D:D=D367))"),"SN0143")</f>
        <v>SN0143</v>
      </c>
      <c r="D367" s="16">
        <v>2.0</v>
      </c>
      <c r="E367" s="9" t="str">
        <f>IFERROR(__xludf.DUMMYFUNCTION("if(isblank(A367),"""",filter(Moorings!A:A,Moorings!B:B=A367,Moorings!D:D=D367))"),"ATAPL-58332-00005")</f>
        <v>ATAPL-58332-00005</v>
      </c>
      <c r="F367" s="12" t="str">
        <f>IFERROR(__xludf.DUMMYFUNCTION("if(isblank(A367),"""",filter(Moorings!C:C,Moorings!B:B=A367,Moorings!D:D=D367))"),"244")</f>
        <v>244</v>
      </c>
      <c r="G367" s="5" t="s">
        <v>234</v>
      </c>
      <c r="H367" s="15" t="s">
        <v>244</v>
      </c>
      <c r="I367" s="5"/>
    </row>
    <row r="368" ht="15.75" customHeight="1">
      <c r="A368" s="73" t="s">
        <v>103</v>
      </c>
      <c r="B368" s="9" t="str">
        <f>IFERROR(__xludf.DUMMYFUNCTION("if(isblank(A368),"""",filter(Moorings!A:A,Moorings!B:B=left(A368,14),Moorings!D:D=D368))"),"ATAPL-68870-001-0143")</f>
        <v>ATAPL-68870-001-0143</v>
      </c>
      <c r="C368" s="13" t="str">
        <f>IFERROR(__xludf.DUMMYFUNCTION("if(isblank(A368),"""",filter(Moorings!C:C,Moorings!B:B=left(A368,14),Moorings!D:D=D368))"),"SN0143")</f>
        <v>SN0143</v>
      </c>
      <c r="D368" s="16">
        <v>2.0</v>
      </c>
      <c r="E368" s="9" t="str">
        <f>IFERROR(__xludf.DUMMYFUNCTION("if(isblank(A368),"""",filter(Moorings!A:A,Moorings!B:B=A368,Moorings!D:D=D368))"),"ATAPL-58332-00005")</f>
        <v>ATAPL-58332-00005</v>
      </c>
      <c r="F368" s="12" t="str">
        <f>IFERROR(__xludf.DUMMYFUNCTION("if(isblank(A368),"""",filter(Moorings!C:C,Moorings!B:B=A368,Moorings!D:D=D368))"),"244")</f>
        <v>244</v>
      </c>
      <c r="G368" s="75" t="s">
        <v>236</v>
      </c>
      <c r="H368" s="60" t="s">
        <v>245</v>
      </c>
      <c r="I368" s="5"/>
    </row>
    <row r="369" ht="15.75" customHeight="1">
      <c r="A369" s="73" t="s">
        <v>103</v>
      </c>
      <c r="B369" s="9" t="str">
        <f>IFERROR(__xludf.DUMMYFUNCTION("if(isblank(A369),"""",filter(Moorings!A:A,Moorings!B:B=left(A369,14),Moorings!D:D=D369))"),"ATAPL-68870-001-0143")</f>
        <v>ATAPL-68870-001-0143</v>
      </c>
      <c r="C369" s="13" t="str">
        <f>IFERROR(__xludf.DUMMYFUNCTION("if(isblank(A369),"""",filter(Moorings!C:C,Moorings!B:B=left(A369,14),Moorings!D:D=D369))"),"SN0143")</f>
        <v>SN0143</v>
      </c>
      <c r="D369" s="16">
        <v>2.0</v>
      </c>
      <c r="E369" s="9" t="str">
        <f>IFERROR(__xludf.DUMMYFUNCTION("if(isblank(A369),"""",filter(Moorings!A:A,Moorings!B:B=A369,Moorings!D:D=D369))"),"ATAPL-58332-00005")</f>
        <v>ATAPL-58332-00005</v>
      </c>
      <c r="F369" s="12" t="str">
        <f>IFERROR(__xludf.DUMMYFUNCTION("if(isblank(A369),"""",filter(Moorings!C:C,Moorings!B:B=A369,Moorings!D:D=D369))"),"244")</f>
        <v>244</v>
      </c>
      <c r="G369" s="75" t="s">
        <v>238</v>
      </c>
      <c r="H369" s="60" t="s">
        <v>246</v>
      </c>
      <c r="I369" s="5"/>
    </row>
    <row r="370" ht="15.75" customHeight="1">
      <c r="A370" s="5"/>
      <c r="B370" s="9"/>
      <c r="C370" s="13"/>
      <c r="D370" s="5"/>
      <c r="E370" s="9"/>
      <c r="F370" s="12"/>
      <c r="G370" s="5"/>
      <c r="H370" s="5"/>
      <c r="I370" s="5"/>
    </row>
    <row r="371" ht="15.75" customHeight="1">
      <c r="A371" s="76" t="s">
        <v>103</v>
      </c>
      <c r="B371" s="9" t="str">
        <f>IFERROR(__xludf.DUMMYFUNCTION("if(isblank(A371),"""",filter(Moorings!A:A,Moorings!B:B=left(A371,14),Moorings!D:D=D371))"),"ATAPL-68870-001-0140")</f>
        <v>ATAPL-68870-001-0140</v>
      </c>
      <c r="C371" s="13" t="str">
        <f>IFERROR(__xludf.DUMMYFUNCTION("if(isblank(A371),"""",filter(Moorings!C:C,Moorings!B:B=left(A371,14),Moorings!D:D=D371))"),"SN0140")</f>
        <v>SN0140</v>
      </c>
      <c r="D371" s="46">
        <v>3.0</v>
      </c>
      <c r="E371" s="9" t="str">
        <f>IFERROR(__xludf.DUMMYFUNCTION("if(isblank(A371),"""",filter(Moorings!A:A,Moorings!B:B=A371,Moorings!D:D=D371))"),"ATOSU-58332-00009")</f>
        <v>ATOSU-58332-00009</v>
      </c>
      <c r="F371" s="12" t="str">
        <f>IFERROR(__xludf.DUMMYFUNCTION("if(isblank(A371),"""",filter(Moorings!C:C,Moorings!B:B=A371,Moorings!D:D=D371))"),"169")</f>
        <v>169</v>
      </c>
      <c r="G371" s="24" t="s">
        <v>225</v>
      </c>
      <c r="H371" s="55" t="s">
        <v>247</v>
      </c>
      <c r="I371" s="5"/>
    </row>
    <row r="372" ht="15.75" customHeight="1">
      <c r="A372" s="76" t="s">
        <v>103</v>
      </c>
      <c r="B372" s="9" t="str">
        <f>IFERROR(__xludf.DUMMYFUNCTION("if(isblank(A372),"""",filter(Moorings!A:A,Moorings!B:B=left(A372,14),Moorings!D:D=D372))"),"ATAPL-68870-001-0140")</f>
        <v>ATAPL-68870-001-0140</v>
      </c>
      <c r="C372" s="13" t="str">
        <f>IFERROR(__xludf.DUMMYFUNCTION("if(isblank(A372),"""",filter(Moorings!C:C,Moorings!B:B=left(A372,14),Moorings!D:D=D372))"),"SN0140")</f>
        <v>SN0140</v>
      </c>
      <c r="D372" s="46">
        <v>3.0</v>
      </c>
      <c r="E372" s="9" t="str">
        <f>IFERROR(__xludf.DUMMYFUNCTION("if(isblank(A372),"""",filter(Moorings!A:A,Moorings!B:B=A372,Moorings!D:D=D372))"),"ATOSU-58332-00009")</f>
        <v>ATOSU-58332-00009</v>
      </c>
      <c r="F372" s="12" t="str">
        <f>IFERROR(__xludf.DUMMYFUNCTION("if(isblank(A372),"""",filter(Moorings!C:C,Moorings!B:B=A372,Moorings!D:D=D372))"),"169")</f>
        <v>169</v>
      </c>
      <c r="G372" s="24" t="s">
        <v>227</v>
      </c>
      <c r="H372" s="55" t="s">
        <v>248</v>
      </c>
      <c r="I372" s="5"/>
    </row>
    <row r="373" ht="15.75" customHeight="1">
      <c r="A373" s="76" t="s">
        <v>103</v>
      </c>
      <c r="B373" s="9" t="str">
        <f>IFERROR(__xludf.DUMMYFUNCTION("if(isblank(A373),"""",filter(Moorings!A:A,Moorings!B:B=left(A373,14),Moorings!D:D=D373))"),"ATAPL-68870-001-0140")</f>
        <v>ATAPL-68870-001-0140</v>
      </c>
      <c r="C373" s="13" t="str">
        <f>IFERROR(__xludf.DUMMYFUNCTION("if(isblank(A373),"""",filter(Moorings!C:C,Moorings!B:B=left(A373,14),Moorings!D:D=D373))"),"SN0140")</f>
        <v>SN0140</v>
      </c>
      <c r="D373" s="46">
        <v>3.0</v>
      </c>
      <c r="E373" s="9" t="str">
        <f>IFERROR(__xludf.DUMMYFUNCTION("if(isblank(A373),"""",filter(Moorings!A:A,Moorings!B:B=A373,Moorings!D:D=D373))"),"ATOSU-58332-00009")</f>
        <v>ATOSU-58332-00009</v>
      </c>
      <c r="F373" s="12" t="str">
        <f>IFERROR(__xludf.DUMMYFUNCTION("if(isblank(A373),"""",filter(Moorings!C:C,Moorings!B:B=A373,Moorings!D:D=D373))"),"169")</f>
        <v>169</v>
      </c>
      <c r="G373" s="24" t="s">
        <v>229</v>
      </c>
      <c r="H373" s="55">
        <v>19.1</v>
      </c>
      <c r="I373" s="5"/>
    </row>
    <row r="374" ht="15.75" customHeight="1">
      <c r="A374" s="76" t="s">
        <v>103</v>
      </c>
      <c r="B374" s="9" t="str">
        <f>IFERROR(__xludf.DUMMYFUNCTION("if(isblank(A374),"""",filter(Moorings!A:A,Moorings!B:B=left(A374,14),Moorings!D:D=D374))"),"ATAPL-68870-001-0140")</f>
        <v>ATAPL-68870-001-0140</v>
      </c>
      <c r="C374" s="13" t="str">
        <f>IFERROR(__xludf.DUMMYFUNCTION("if(isblank(A374),"""",filter(Moorings!C:C,Moorings!B:B=left(A374,14),Moorings!D:D=D374))"),"SN0140")</f>
        <v>SN0140</v>
      </c>
      <c r="D374" s="46">
        <v>3.0</v>
      </c>
      <c r="E374" s="9" t="str">
        <f>IFERROR(__xludf.DUMMYFUNCTION("if(isblank(A374),"""",filter(Moorings!A:A,Moorings!B:B=A374,Moorings!D:D=D374))"),"ATOSU-58332-00009")</f>
        <v>ATOSU-58332-00009</v>
      </c>
      <c r="F374" s="12" t="str">
        <f>IFERROR(__xludf.DUMMYFUNCTION("if(isblank(A374),"""",filter(Moorings!C:C,Moorings!B:B=A374,Moorings!D:D=D374))"),"169")</f>
        <v>169</v>
      </c>
      <c r="G374" s="24" t="s">
        <v>230</v>
      </c>
      <c r="H374" s="55" t="s">
        <v>249</v>
      </c>
      <c r="I374" s="5"/>
    </row>
    <row r="375" ht="15.75" customHeight="1">
      <c r="A375" s="76" t="s">
        <v>103</v>
      </c>
      <c r="B375" s="9" t="str">
        <f>IFERROR(__xludf.DUMMYFUNCTION("if(isblank(A375),"""",filter(Moorings!A:A,Moorings!B:B=left(A375,14),Moorings!D:D=D375))"),"ATAPL-68870-001-0140")</f>
        <v>ATAPL-68870-001-0140</v>
      </c>
      <c r="C375" s="13" t="str">
        <f>IFERROR(__xludf.DUMMYFUNCTION("if(isblank(A375),"""",filter(Moorings!C:C,Moorings!B:B=left(A375,14),Moorings!D:D=D375))"),"SN0140")</f>
        <v>SN0140</v>
      </c>
      <c r="D375" s="46">
        <v>3.0</v>
      </c>
      <c r="E375" s="9" t="str">
        <f>IFERROR(__xludf.DUMMYFUNCTION("if(isblank(A375),"""",filter(Moorings!A:A,Moorings!B:B=A375,Moorings!D:D=D375))"),"ATOSU-58332-00009")</f>
        <v>ATOSU-58332-00009</v>
      </c>
      <c r="F375" s="12" t="str">
        <f>IFERROR(__xludf.DUMMYFUNCTION("if(isblank(A375),"""",filter(Moorings!C:C,Moorings!B:B=A375,Moorings!D:D=D375))"),"169")</f>
        <v>169</v>
      </c>
      <c r="G375" s="55" t="s">
        <v>232</v>
      </c>
      <c r="H375" s="55" t="s">
        <v>250</v>
      </c>
      <c r="I375" s="5"/>
    </row>
    <row r="376" ht="15.75" customHeight="1">
      <c r="A376" s="76" t="s">
        <v>103</v>
      </c>
      <c r="B376" s="9" t="str">
        <f>IFERROR(__xludf.DUMMYFUNCTION("if(isblank(A376),"""",filter(Moorings!A:A,Moorings!B:B=left(A376,14),Moorings!D:D=D376))"),"ATAPL-68870-001-0140")</f>
        <v>ATAPL-68870-001-0140</v>
      </c>
      <c r="C376" s="13" t="str">
        <f>IFERROR(__xludf.DUMMYFUNCTION("if(isblank(A376),"""",filter(Moorings!C:C,Moorings!B:B=left(A376,14),Moorings!D:D=D376))"),"SN0140")</f>
        <v>SN0140</v>
      </c>
      <c r="D376" s="46">
        <v>3.0</v>
      </c>
      <c r="E376" s="9" t="str">
        <f>IFERROR(__xludf.DUMMYFUNCTION("if(isblank(A376),"""",filter(Moorings!A:A,Moorings!B:B=A376,Moorings!D:D=D376))"),"ATOSU-58332-00009")</f>
        <v>ATOSU-58332-00009</v>
      </c>
      <c r="F376" s="12" t="str">
        <f>IFERROR(__xludf.DUMMYFUNCTION("if(isblank(A376),"""",filter(Moorings!C:C,Moorings!B:B=A376,Moorings!D:D=D376))"),"169")</f>
        <v>169</v>
      </c>
      <c r="G376" s="24" t="s">
        <v>234</v>
      </c>
      <c r="H376" s="55" t="s">
        <v>251</v>
      </c>
      <c r="I376" s="5"/>
    </row>
    <row r="377" ht="15.75" customHeight="1">
      <c r="A377" s="76" t="s">
        <v>103</v>
      </c>
      <c r="B377" s="9" t="str">
        <f>IFERROR(__xludf.DUMMYFUNCTION("if(isblank(A377),"""",filter(Moorings!A:A,Moorings!B:B=left(A377,14),Moorings!D:D=D377))"),"ATAPL-68870-001-0140")</f>
        <v>ATAPL-68870-001-0140</v>
      </c>
      <c r="C377" s="13" t="str">
        <f>IFERROR(__xludf.DUMMYFUNCTION("if(isblank(A377),"""",filter(Moorings!C:C,Moorings!B:B=left(A377,14),Moorings!D:D=D377))"),"SN0140")</f>
        <v>SN0140</v>
      </c>
      <c r="D377" s="46">
        <v>3.0</v>
      </c>
      <c r="E377" s="9" t="str">
        <f>IFERROR(__xludf.DUMMYFUNCTION("if(isblank(A377),"""",filter(Moorings!A:A,Moorings!B:B=A377,Moorings!D:D=D377))"),"ATOSU-58332-00009")</f>
        <v>ATOSU-58332-00009</v>
      </c>
      <c r="F377" s="12" t="str">
        <f>IFERROR(__xludf.DUMMYFUNCTION("if(isblank(A377),"""",filter(Moorings!C:C,Moorings!B:B=A377,Moorings!D:D=D377))"),"169")</f>
        <v>169</v>
      </c>
      <c r="G377" s="77" t="s">
        <v>236</v>
      </c>
      <c r="H377" s="78" t="s">
        <v>252</v>
      </c>
      <c r="I377" s="5"/>
    </row>
    <row r="378" ht="15.75" customHeight="1">
      <c r="A378" s="76" t="s">
        <v>103</v>
      </c>
      <c r="B378" s="9" t="str">
        <f>IFERROR(__xludf.DUMMYFUNCTION("if(isblank(A378),"""",filter(Moorings!A:A,Moorings!B:B=left(A378,14),Moorings!D:D=D378))"),"ATAPL-68870-001-0140")</f>
        <v>ATAPL-68870-001-0140</v>
      </c>
      <c r="C378" s="13" t="str">
        <f>IFERROR(__xludf.DUMMYFUNCTION("if(isblank(A378),"""",filter(Moorings!C:C,Moorings!B:B=left(A378,14),Moorings!D:D=D378))"),"SN0140")</f>
        <v>SN0140</v>
      </c>
      <c r="D378" s="46">
        <v>3.0</v>
      </c>
      <c r="E378" s="9" t="str">
        <f>IFERROR(__xludf.DUMMYFUNCTION("if(isblank(A378),"""",filter(Moorings!A:A,Moorings!B:B=A378,Moorings!D:D=D378))"),"ATOSU-58332-00009")</f>
        <v>ATOSU-58332-00009</v>
      </c>
      <c r="F378" s="12" t="str">
        <f>IFERROR(__xludf.DUMMYFUNCTION("if(isblank(A378),"""",filter(Moorings!C:C,Moorings!B:B=A378,Moorings!D:D=D378))"),"169")</f>
        <v>169</v>
      </c>
      <c r="G378" s="77" t="s">
        <v>238</v>
      </c>
      <c r="H378" s="78" t="s">
        <v>253</v>
      </c>
      <c r="I378" s="5"/>
    </row>
    <row r="379" ht="15.75" customHeight="1">
      <c r="A379" s="5"/>
      <c r="B379" s="9"/>
      <c r="C379" s="13"/>
      <c r="D379" s="5"/>
      <c r="E379" s="9"/>
      <c r="F379" s="12"/>
      <c r="G379" s="5"/>
      <c r="H379" s="5"/>
      <c r="I379" s="5"/>
    </row>
    <row r="380" ht="15.75" customHeight="1">
      <c r="A380" s="15" t="s">
        <v>100</v>
      </c>
      <c r="B380" s="9" t="str">
        <f>IFERROR(__xludf.DUMMYFUNCTION("if(isblank(A380),"""",filter(Moorings!A:A,Moorings!B:B=left(A380,14),Moorings!D:D=D380))"),"ATAPL-68870-001-0140")</f>
        <v>ATAPL-68870-001-0140</v>
      </c>
      <c r="C380" s="13" t="str">
        <f>IFERROR(__xludf.DUMMYFUNCTION("if(isblank(A380),"""",filter(Moorings!C:C,Moorings!B:B=left(A380,14),Moorings!D:D=D380))"),"SN0140")</f>
        <v>SN0140</v>
      </c>
      <c r="D380" s="16">
        <v>1.0</v>
      </c>
      <c r="E380" s="9" t="str">
        <f>IFERROR(__xludf.DUMMYFUNCTION("if(isblank(A380),"""",filter(Moorings!A:A,Moorings!B:B=A380,Moorings!D:D=D380))"),"ATAPL-66645-00003")</f>
        <v>ATAPL-66645-00003</v>
      </c>
      <c r="F380" s="12" t="str">
        <f>IFERROR(__xludf.DUMMYFUNCTION("if(isblank(A380),"""",filter(Moorings!C:C,Moorings!B:B=A380,Moorings!D:D=D380))"),"464")</f>
        <v>464</v>
      </c>
      <c r="G380" s="5" t="s">
        <v>30</v>
      </c>
      <c r="H380" s="15">
        <v>2.1574072518E9</v>
      </c>
      <c r="I380" s="5"/>
    </row>
    <row r="381" ht="15.75" customHeight="1">
      <c r="A381" s="15" t="s">
        <v>100</v>
      </c>
      <c r="B381" s="9" t="str">
        <f>IFERROR(__xludf.DUMMYFUNCTION("if(isblank(A381),"""",filter(Moorings!A:A,Moorings!B:B=left(A381,14),Moorings!D:D=D381))"),"ATAPL-68870-001-0140")</f>
        <v>ATAPL-68870-001-0140</v>
      </c>
      <c r="C381" s="13" t="str">
        <f>IFERROR(__xludf.DUMMYFUNCTION("if(isblank(A381),"""",filter(Moorings!C:C,Moorings!B:B=left(A381,14),Moorings!D:D=D381))"),"SN0140")</f>
        <v>SN0140</v>
      </c>
      <c r="D381" s="16">
        <v>1.0</v>
      </c>
      <c r="E381" s="9" t="str">
        <f>IFERROR(__xludf.DUMMYFUNCTION("if(isblank(A381),"""",filter(Moorings!A:A,Moorings!B:B=A381,Moorings!D:D=D381))"),"ATAPL-66645-00003")</f>
        <v>ATAPL-66645-00003</v>
      </c>
      <c r="F381" s="12" t="str">
        <f>IFERROR(__xludf.DUMMYFUNCTION("if(isblank(A381),"""",filter(Moorings!C:C,Moorings!B:B=A381,Moorings!D:D=D381))"),"464")</f>
        <v>464</v>
      </c>
      <c r="G381" s="5" t="s">
        <v>31</v>
      </c>
      <c r="H381" s="15">
        <v>2.4517782299611E-6</v>
      </c>
      <c r="I381" s="5"/>
    </row>
    <row r="382" ht="15.75" customHeight="1">
      <c r="A382" s="15" t="s">
        <v>100</v>
      </c>
      <c r="B382" s="9" t="str">
        <f>IFERROR(__xludf.DUMMYFUNCTION("if(isblank(A382),"""",filter(Moorings!A:A,Moorings!B:B=left(A382,14),Moorings!D:D=D382))"),"ATAPL-68870-001-0140")</f>
        <v>ATAPL-68870-001-0140</v>
      </c>
      <c r="C382" s="13" t="str">
        <f>IFERROR(__xludf.DUMMYFUNCTION("if(isblank(A382),"""",filter(Moorings!C:C,Moorings!B:B=left(A382,14),Moorings!D:D=D382))"),"SN0140")</f>
        <v>SN0140</v>
      </c>
      <c r="D382" s="16">
        <v>1.0</v>
      </c>
      <c r="E382" s="9" t="str">
        <f>IFERROR(__xludf.DUMMYFUNCTION("if(isblank(A382),"""",filter(Moorings!A:A,Moorings!B:B=A382,Moorings!D:D=D382))"),"ATAPL-66645-00003")</f>
        <v>ATAPL-66645-00003</v>
      </c>
      <c r="F382" s="12" t="str">
        <f>IFERROR(__xludf.DUMMYFUNCTION("if(isblank(A382),"""",filter(Moorings!C:C,Moorings!B:B=A382,Moorings!D:D=D382))"),"464")</f>
        <v>464</v>
      </c>
      <c r="G382" s="15" t="s">
        <v>254</v>
      </c>
      <c r="H382" s="15">
        <v>1.3589</v>
      </c>
      <c r="I382" s="5"/>
    </row>
    <row r="383" ht="15.75" customHeight="1">
      <c r="A383" s="5"/>
      <c r="B383" s="9" t="str">
        <f>IFERROR(__xludf.DUMMYFUNCTION("if(isblank(A383),"""",filter(Moorings!A:A,Moorings!B:B=left(A383,14),Moorings!D:D=D383))"),"")</f>
        <v/>
      </c>
      <c r="C383" s="13" t="str">
        <f>IFERROR(__xludf.DUMMYFUNCTION("if(isblank(A383),"""",filter(Moorings!C:C,Moorings!B:B=left(A383,14),Moorings!D:D=D383))"),"")</f>
        <v/>
      </c>
      <c r="D383" s="5"/>
      <c r="E383" s="9" t="str">
        <f>IFERROR(__xludf.DUMMYFUNCTION("if(isblank(A383),"""",filter(Moorings!A:A,Moorings!B:B=A383,Moorings!D:D=D383))"),"")</f>
        <v/>
      </c>
      <c r="F383" s="12" t="str">
        <f>IFERROR(__xludf.DUMMYFUNCTION("if(isblank(A383),"""",filter(Moorings!C:C,Moorings!B:B=A383,Moorings!D:D=D383))"),"")</f>
        <v/>
      </c>
      <c r="G383" s="5"/>
      <c r="H383" s="5"/>
      <c r="I383" s="5"/>
    </row>
    <row r="384" ht="15.75" customHeight="1">
      <c r="A384" s="15" t="s">
        <v>100</v>
      </c>
      <c r="B384" s="9" t="str">
        <f>IFERROR(__xludf.DUMMYFUNCTION("if(isblank(A384),"""",filter(Moorings!A:A,Moorings!B:B=left(A384,14),Moorings!D:D=D384))"),"ATAPL-68870-001-0143")</f>
        <v>ATAPL-68870-001-0143</v>
      </c>
      <c r="C384" s="13" t="str">
        <f>IFERROR(__xludf.DUMMYFUNCTION("if(isblank(A384),"""",filter(Moorings!C:C,Moorings!B:B=left(A384,14),Moorings!D:D=D384))"),"SN0143")</f>
        <v>SN0143</v>
      </c>
      <c r="D384" s="16">
        <v>2.0</v>
      </c>
      <c r="E384" s="9" t="str">
        <f>IFERROR(__xludf.DUMMYFUNCTION("if(isblank(A384),"""",filter(Moorings!A:A,Moorings!B:B=A384,Moorings!D:D=D384))"),"ATAPL-66645-00006")</f>
        <v>ATAPL-66645-00006</v>
      </c>
      <c r="F384" s="12" t="str">
        <f>IFERROR(__xludf.DUMMYFUNCTION("if(isblank(A384),"""",filter(Moorings!C:C,Moorings!B:B=A384,Moorings!D:D=D384))"),"556")</f>
        <v>556</v>
      </c>
      <c r="G384" s="5" t="s">
        <v>30</v>
      </c>
      <c r="H384" s="15">
        <v>2.1567521688E9</v>
      </c>
      <c r="I384" s="5"/>
    </row>
    <row r="385" ht="15.75" customHeight="1">
      <c r="A385" s="15" t="s">
        <v>100</v>
      </c>
      <c r="B385" s="9" t="str">
        <f>IFERROR(__xludf.DUMMYFUNCTION("if(isblank(A385),"""",filter(Moorings!A:A,Moorings!B:B=left(A385,14),Moorings!D:D=D385))"),"ATAPL-68870-001-0143")</f>
        <v>ATAPL-68870-001-0143</v>
      </c>
      <c r="C385" s="13" t="str">
        <f>IFERROR(__xludf.DUMMYFUNCTION("if(isblank(A385),"""",filter(Moorings!C:C,Moorings!B:B=left(A385,14),Moorings!D:D=D385))"),"SN0143")</f>
        <v>SN0143</v>
      </c>
      <c r="D385" s="16">
        <v>2.0</v>
      </c>
      <c r="E385" s="9" t="str">
        <f>IFERROR(__xludf.DUMMYFUNCTION("if(isblank(A385),"""",filter(Moorings!A:A,Moorings!B:B=A385,Moorings!D:D=D385))"),"ATAPL-66645-00006")</f>
        <v>ATAPL-66645-00006</v>
      </c>
      <c r="F385" s="12" t="str">
        <f>IFERROR(__xludf.DUMMYFUNCTION("if(isblank(A385),"""",filter(Moorings!C:C,Moorings!B:B=A385,Moorings!D:D=D385))"),"556")</f>
        <v>556</v>
      </c>
      <c r="G385" s="5" t="s">
        <v>31</v>
      </c>
      <c r="H385" s="15">
        <v>2.43051298442E-6</v>
      </c>
      <c r="I385" s="5"/>
    </row>
    <row r="386" ht="15.75" customHeight="1">
      <c r="A386" s="15" t="s">
        <v>100</v>
      </c>
      <c r="B386" s="9" t="str">
        <f>IFERROR(__xludf.DUMMYFUNCTION("if(isblank(A386),"""",filter(Moorings!A:A,Moorings!B:B=left(A386,14),Moorings!D:D=D386))"),"ATAPL-68870-001-0143")</f>
        <v>ATAPL-68870-001-0143</v>
      </c>
      <c r="C386" s="13" t="str">
        <f>IFERROR(__xludf.DUMMYFUNCTION("if(isblank(A386),"""",filter(Moorings!C:C,Moorings!B:B=left(A386,14),Moorings!D:D=D386))"),"SN0143")</f>
        <v>SN0143</v>
      </c>
      <c r="D386" s="16">
        <v>2.0</v>
      </c>
      <c r="E386" s="9" t="str">
        <f>IFERROR(__xludf.DUMMYFUNCTION("if(isblank(A386),"""",filter(Moorings!A:A,Moorings!B:B=A386,Moorings!D:D=D386))"),"ATAPL-66645-00006")</f>
        <v>ATAPL-66645-00006</v>
      </c>
      <c r="F386" s="12" t="str">
        <f>IFERROR(__xludf.DUMMYFUNCTION("if(isblank(A386),"""",filter(Moorings!C:C,Moorings!B:B=A386,Moorings!D:D=D386))"),"556")</f>
        <v>556</v>
      </c>
      <c r="G386" s="15" t="s">
        <v>254</v>
      </c>
      <c r="H386" s="15">
        <v>1.3589</v>
      </c>
      <c r="I386" s="5"/>
    </row>
    <row r="387" ht="15.75" customHeight="1">
      <c r="A387" s="15"/>
      <c r="B387" s="9" t="str">
        <f>IFERROR(__xludf.DUMMYFUNCTION("if(isblank(A387),"""",filter(Moorings!A:A,Moorings!B:B=left(A387,14),Moorings!D:D=D387))"),"")</f>
        <v/>
      </c>
      <c r="C387" s="13" t="str">
        <f>IFERROR(__xludf.DUMMYFUNCTION("if(isblank(A387),"""",filter(Moorings!C:C,Moorings!B:B=left(A387,14),Moorings!D:D=D387))"),"")</f>
        <v/>
      </c>
      <c r="D387" s="16"/>
      <c r="E387" s="9" t="str">
        <f>IFERROR(__xludf.DUMMYFUNCTION("if(isblank(A387),"""",filter(Moorings!A:A,Moorings!B:B=A387,Moorings!D:D=D387))"),"")</f>
        <v/>
      </c>
      <c r="F387" s="12" t="str">
        <f>IFERROR(__xludf.DUMMYFUNCTION("if(isblank(A387),"""",filter(Moorings!C:C,Moorings!B:B=A387,Moorings!D:D=D387))"),"")</f>
        <v/>
      </c>
      <c r="G387" s="5"/>
      <c r="H387" s="15"/>
      <c r="I387" s="5"/>
    </row>
    <row r="388" ht="15.75" customHeight="1">
      <c r="A388" s="76" t="s">
        <v>100</v>
      </c>
      <c r="B388" s="9" t="str">
        <f>IFERROR(__xludf.DUMMYFUNCTION("if(isblank(A388),"""",filter(Moorings!A:A,Moorings!B:B=left(A388,14),Moorings!D:D=D388))"),"ATAPL-68870-001-0140")</f>
        <v>ATAPL-68870-001-0140</v>
      </c>
      <c r="C388" s="13" t="str">
        <f>IFERROR(__xludf.DUMMYFUNCTION("if(isblank(A388),"""",filter(Moorings!C:C,Moorings!B:B=left(A388,14),Moorings!D:D=D388))"),"SN0140")</f>
        <v>SN0140</v>
      </c>
      <c r="D388" s="46">
        <v>3.0</v>
      </c>
      <c r="E388" s="9" t="str">
        <f>IFERROR(__xludf.DUMMYFUNCTION("if(isblank(A388),"""",filter(Moorings!A:A,Moorings!B:B=A388,Moorings!D:D=D388))"),"ATAPL-66645-00003")</f>
        <v>ATAPL-66645-00003</v>
      </c>
      <c r="F388" s="12" t="str">
        <f>IFERROR(__xludf.DUMMYFUNCTION("if(isblank(A388),"""",filter(Moorings!C:C,Moorings!B:B=A388,Moorings!D:D=D388))"),"464")</f>
        <v>464</v>
      </c>
      <c r="G388" s="77" t="s">
        <v>30</v>
      </c>
      <c r="H388" s="78">
        <v>2.157371163E9</v>
      </c>
      <c r="I388" s="24" t="s">
        <v>255</v>
      </c>
    </row>
    <row r="389" ht="15.75" customHeight="1">
      <c r="A389" s="76" t="s">
        <v>100</v>
      </c>
      <c r="B389" s="9" t="str">
        <f>IFERROR(__xludf.DUMMYFUNCTION("if(isblank(A389),"""",filter(Moorings!A:A,Moorings!B:B=left(A389,14),Moorings!D:D=D389))"),"ATAPL-68870-001-0140")</f>
        <v>ATAPL-68870-001-0140</v>
      </c>
      <c r="C389" s="13" t="str">
        <f>IFERROR(__xludf.DUMMYFUNCTION("if(isblank(A389),"""",filter(Moorings!C:C,Moorings!B:B=left(A389,14),Moorings!D:D=D389))"),"SN0140")</f>
        <v>SN0140</v>
      </c>
      <c r="D389" s="46">
        <v>3.0</v>
      </c>
      <c r="E389" s="9" t="str">
        <f>IFERROR(__xludf.DUMMYFUNCTION("if(isblank(A389),"""",filter(Moorings!A:A,Moorings!B:B=A389,Moorings!D:D=D389))"),"ATAPL-66645-00003")</f>
        <v>ATAPL-66645-00003</v>
      </c>
      <c r="F389" s="12" t="str">
        <f>IFERROR(__xludf.DUMMYFUNCTION("if(isblank(A389),"""",filter(Moorings!C:C,Moorings!B:B=A389,Moorings!D:D=D389))"),"464")</f>
        <v>464</v>
      </c>
      <c r="G389" s="77" t="s">
        <v>31</v>
      </c>
      <c r="H389" s="72">
        <v>2.496245E-6</v>
      </c>
      <c r="I389" s="5"/>
    </row>
    <row r="390" ht="15.75" customHeight="1">
      <c r="A390" s="76" t="s">
        <v>100</v>
      </c>
      <c r="B390" s="9" t="str">
        <f>IFERROR(__xludf.DUMMYFUNCTION("if(isblank(A390),"""",filter(Moorings!A:A,Moorings!B:B=left(A390,14),Moorings!D:D=D390))"),"ATAPL-68870-001-0140")</f>
        <v>ATAPL-68870-001-0140</v>
      </c>
      <c r="C390" s="13" t="str">
        <f>IFERROR(__xludf.DUMMYFUNCTION("if(isblank(A390),"""",filter(Moorings!C:C,Moorings!B:B=left(A390,14),Moorings!D:D=D390))"),"SN0140")</f>
        <v>SN0140</v>
      </c>
      <c r="D390" s="46">
        <v>3.0</v>
      </c>
      <c r="E390" s="9" t="str">
        <f>IFERROR(__xludf.DUMMYFUNCTION("if(isblank(A390),"""",filter(Moorings!A:A,Moorings!B:B=A390,Moorings!D:D=D390))"),"ATAPL-66645-00003")</f>
        <v>ATAPL-66645-00003</v>
      </c>
      <c r="F390" s="12" t="str">
        <f>IFERROR(__xludf.DUMMYFUNCTION("if(isblank(A390),"""",filter(Moorings!C:C,Moorings!B:B=A390,Moorings!D:D=D390))"),"464")</f>
        <v>464</v>
      </c>
      <c r="G390" s="77" t="s">
        <v>254</v>
      </c>
      <c r="H390" s="78">
        <v>1.3589</v>
      </c>
      <c r="I390" s="5"/>
    </row>
    <row r="391" ht="15.75" customHeight="1">
      <c r="A391" s="5"/>
      <c r="B391" s="9"/>
      <c r="C391" s="13"/>
      <c r="D391" s="5"/>
      <c r="E391" s="9"/>
      <c r="F391" s="12"/>
      <c r="G391" s="5"/>
      <c r="H391" s="5"/>
      <c r="I391" s="5"/>
    </row>
    <row r="392" ht="15.75" customHeight="1">
      <c r="A392" s="15" t="s">
        <v>98</v>
      </c>
      <c r="B392" s="9" t="str">
        <f>IFERROR(__xludf.DUMMYFUNCTION("if(isblank(A392),"""",filter(Moorings!A:A,Moorings!B:B=left(A392,14),Moorings!D:D=D392))"),"ATAPL-68870-001-0140")</f>
        <v>ATAPL-68870-001-0140</v>
      </c>
      <c r="C392" s="13" t="str">
        <f>IFERROR(__xludf.DUMMYFUNCTION("if(isblank(A392),"""",filter(Moorings!C:C,Moorings!B:B=left(A392,14),Moorings!D:D=D392))"),"SN0140")</f>
        <v>SN0140</v>
      </c>
      <c r="D392" s="16">
        <v>1.0</v>
      </c>
      <c r="E392" s="9" t="str">
        <f>IFERROR(__xludf.DUMMYFUNCTION("if(isblank(A392),"""",filter(Moorings!A:A,Moorings!B:B=A392,Moorings!D:D=D392))"),"ATAPL-58341-00003")</f>
        <v>ATAPL-58341-00003</v>
      </c>
      <c r="F392" s="12" t="str">
        <f>IFERROR(__xludf.DUMMYFUNCTION("if(isblank(A392),"""",filter(Moorings!C:C,Moorings!B:B=A392,Moorings!D:D=D392))"),"245")</f>
        <v>245</v>
      </c>
      <c r="G392" s="5" t="s">
        <v>256</v>
      </c>
      <c r="H392" s="15" t="s">
        <v>257</v>
      </c>
      <c r="I392" s="5"/>
    </row>
    <row r="393" ht="15.75" customHeight="1">
      <c r="A393" s="15" t="s">
        <v>98</v>
      </c>
      <c r="B393" s="9" t="str">
        <f>IFERROR(__xludf.DUMMYFUNCTION("if(isblank(A393),"""",filter(Moorings!A:A,Moorings!B:B=left(A393,14),Moorings!D:D=D393))"),"ATAPL-68870-001-0140")</f>
        <v>ATAPL-68870-001-0140</v>
      </c>
      <c r="C393" s="13" t="str">
        <f>IFERROR(__xludf.DUMMYFUNCTION("if(isblank(A393),"""",filter(Moorings!C:C,Moorings!B:B=left(A393,14),Moorings!D:D=D393))"),"SN0140")</f>
        <v>SN0140</v>
      </c>
      <c r="D393" s="16">
        <v>1.0</v>
      </c>
      <c r="E393" s="9" t="str">
        <f>IFERROR(__xludf.DUMMYFUNCTION("if(isblank(A393),"""",filter(Moorings!A:A,Moorings!B:B=A393,Moorings!D:D=D393))"),"ATAPL-58341-00003")</f>
        <v>ATAPL-58341-00003</v>
      </c>
      <c r="F393" s="12" t="str">
        <f>IFERROR(__xludf.DUMMYFUNCTION("if(isblank(A393),"""",filter(Moorings!C:C,Moorings!B:B=A393,Moorings!D:D=D393))"),"245")</f>
        <v>245</v>
      </c>
      <c r="G393" s="5" t="s">
        <v>258</v>
      </c>
      <c r="H393" s="15" t="s">
        <v>259</v>
      </c>
      <c r="I393" s="5"/>
    </row>
    <row r="394" ht="15.75" customHeight="1">
      <c r="A394" s="15" t="s">
        <v>98</v>
      </c>
      <c r="B394" s="9" t="str">
        <f>IFERROR(__xludf.DUMMYFUNCTION("if(isblank(A394),"""",filter(Moorings!A:A,Moorings!B:B=left(A394,14),Moorings!D:D=D394))"),"ATAPL-68870-001-0140")</f>
        <v>ATAPL-68870-001-0140</v>
      </c>
      <c r="C394" s="13" t="str">
        <f>IFERROR(__xludf.DUMMYFUNCTION("if(isblank(A394),"""",filter(Moorings!C:C,Moorings!B:B=left(A394,14),Moorings!D:D=D394))"),"SN0140")</f>
        <v>SN0140</v>
      </c>
      <c r="D394" s="16">
        <v>1.0</v>
      </c>
      <c r="E394" s="9" t="str">
        <f>IFERROR(__xludf.DUMMYFUNCTION("if(isblank(A394),"""",filter(Moorings!A:A,Moorings!B:B=A394,Moorings!D:D=D394))"),"ATAPL-58341-00003")</f>
        <v>ATAPL-58341-00003</v>
      </c>
      <c r="F394" s="12" t="str">
        <f>IFERROR(__xludf.DUMMYFUNCTION("if(isblank(A394),"""",filter(Moorings!C:C,Moorings!B:B=A394,Moorings!D:D=D394))"),"245")</f>
        <v>245</v>
      </c>
      <c r="G394" s="5" t="s">
        <v>260</v>
      </c>
      <c r="H394" s="15" t="s">
        <v>261</v>
      </c>
      <c r="I394" s="5"/>
    </row>
    <row r="395" ht="15.75" customHeight="1">
      <c r="A395" s="5"/>
      <c r="B395" s="9" t="str">
        <f>IFERROR(__xludf.DUMMYFUNCTION("if(isblank(A395),"""",filter(Moorings!A:A,Moorings!B:B=left(A395,14),Moorings!D:D=D395))"),"")</f>
        <v/>
      </c>
      <c r="C395" s="13" t="str">
        <f>IFERROR(__xludf.DUMMYFUNCTION("if(isblank(A395),"""",filter(Moorings!C:C,Moorings!B:B=left(A395,14),Moorings!D:D=D395))"),"")</f>
        <v/>
      </c>
      <c r="D395" s="5"/>
      <c r="E395" s="9" t="str">
        <f>IFERROR(__xludf.DUMMYFUNCTION("if(isblank(A395),"""",filter(Moorings!A:A,Moorings!B:B=A395,Moorings!D:D=D395))"),"")</f>
        <v/>
      </c>
      <c r="F395" s="12" t="str">
        <f>IFERROR(__xludf.DUMMYFUNCTION("if(isblank(A395),"""",filter(Moorings!C:C,Moorings!B:B=A395,Moorings!D:D=D395))"),"")</f>
        <v/>
      </c>
      <c r="G395" s="5"/>
      <c r="H395" s="5"/>
      <c r="I395" s="5"/>
    </row>
    <row r="396" ht="15.75" customHeight="1">
      <c r="A396" s="15" t="s">
        <v>98</v>
      </c>
      <c r="B396" s="9" t="str">
        <f>IFERROR(__xludf.DUMMYFUNCTION("if(isblank(A396),"""",filter(Moorings!A:A,Moorings!B:B=left(A396,14),Moorings!D:D=D396))"),"ATAPL-68870-001-0143")</f>
        <v>ATAPL-68870-001-0143</v>
      </c>
      <c r="C396" s="13" t="str">
        <f>IFERROR(__xludf.DUMMYFUNCTION("if(isblank(A396),"""",filter(Moorings!C:C,Moorings!B:B=left(A396,14),Moorings!D:D=D396))"),"SN0143")</f>
        <v>SN0143</v>
      </c>
      <c r="D396" s="16">
        <v>2.0</v>
      </c>
      <c r="E396" s="9" t="str">
        <f>IFERROR(__xludf.DUMMYFUNCTION("if(isblank(A396),"""",filter(Moorings!A:A,Moorings!B:B=A396,Moorings!D:D=D396))"),"ATAPL-58341-00006")</f>
        <v>ATAPL-58341-00006</v>
      </c>
      <c r="F396" s="12" t="str">
        <f>IFERROR(__xludf.DUMMYFUNCTION("if(isblank(A396),"""",filter(Moorings!C:C,Moorings!B:B=A396,Moorings!D:D=D396))"),"292")</f>
        <v>292</v>
      </c>
      <c r="G396" s="5" t="s">
        <v>256</v>
      </c>
      <c r="H396" s="15" t="s">
        <v>262</v>
      </c>
      <c r="I396" s="5"/>
    </row>
    <row r="397" ht="15.75" customHeight="1">
      <c r="A397" s="15" t="s">
        <v>98</v>
      </c>
      <c r="B397" s="9" t="str">
        <f>IFERROR(__xludf.DUMMYFUNCTION("if(isblank(A397),"""",filter(Moorings!A:A,Moorings!B:B=left(A397,14),Moorings!D:D=D397))"),"ATAPL-68870-001-0143")</f>
        <v>ATAPL-68870-001-0143</v>
      </c>
      <c r="C397" s="13" t="str">
        <f>IFERROR(__xludf.DUMMYFUNCTION("if(isblank(A397),"""",filter(Moorings!C:C,Moorings!B:B=left(A397,14),Moorings!D:D=D397))"),"SN0143")</f>
        <v>SN0143</v>
      </c>
      <c r="D397" s="16">
        <v>2.0</v>
      </c>
      <c r="E397" s="9" t="str">
        <f>IFERROR(__xludf.DUMMYFUNCTION("if(isblank(A397),"""",filter(Moorings!A:A,Moorings!B:B=A397,Moorings!D:D=D397))"),"ATAPL-58341-00006")</f>
        <v>ATAPL-58341-00006</v>
      </c>
      <c r="F397" s="12" t="str">
        <f>IFERROR(__xludf.DUMMYFUNCTION("if(isblank(A397),"""",filter(Moorings!C:C,Moorings!B:B=A397,Moorings!D:D=D397))"),"292")</f>
        <v>292</v>
      </c>
      <c r="G397" s="5" t="s">
        <v>258</v>
      </c>
      <c r="H397" s="15" t="s">
        <v>263</v>
      </c>
      <c r="I397" s="5"/>
    </row>
    <row r="398" ht="15.75" customHeight="1">
      <c r="A398" s="15" t="s">
        <v>98</v>
      </c>
      <c r="B398" s="9" t="str">
        <f>IFERROR(__xludf.DUMMYFUNCTION("if(isblank(A398),"""",filter(Moorings!A:A,Moorings!B:B=left(A398,14),Moorings!D:D=D398))"),"ATAPL-68870-001-0143")</f>
        <v>ATAPL-68870-001-0143</v>
      </c>
      <c r="C398" s="13" t="str">
        <f>IFERROR(__xludf.DUMMYFUNCTION("if(isblank(A398),"""",filter(Moorings!C:C,Moorings!B:B=left(A398,14),Moorings!D:D=D398))"),"SN0143")</f>
        <v>SN0143</v>
      </c>
      <c r="D398" s="16">
        <v>2.0</v>
      </c>
      <c r="E398" s="9" t="str">
        <f>IFERROR(__xludf.DUMMYFUNCTION("if(isblank(A398),"""",filter(Moorings!A:A,Moorings!B:B=A398,Moorings!D:D=D398))"),"ATAPL-58341-00006")</f>
        <v>ATAPL-58341-00006</v>
      </c>
      <c r="F398" s="12" t="str">
        <f>IFERROR(__xludf.DUMMYFUNCTION("if(isblank(A398),"""",filter(Moorings!C:C,Moorings!B:B=A398,Moorings!D:D=D398))"),"292")</f>
        <v>292</v>
      </c>
      <c r="G398" s="5" t="s">
        <v>260</v>
      </c>
      <c r="H398" s="15" t="s">
        <v>264</v>
      </c>
      <c r="I398" s="5" t="s">
        <v>265</v>
      </c>
    </row>
    <row r="399" ht="15.75" customHeight="1">
      <c r="A399" s="15"/>
      <c r="B399" s="9" t="str">
        <f>IFERROR(__xludf.DUMMYFUNCTION("if(isblank(A399),"""",filter(Moorings!A:A,Moorings!B:B=left(A399,14),Moorings!D:D=D399))"),"")</f>
        <v/>
      </c>
      <c r="C399" s="13" t="str">
        <f>IFERROR(__xludf.DUMMYFUNCTION("if(isblank(A399),"""",filter(Moorings!C:C,Moorings!B:B=left(A399,14),Moorings!D:D=D399))"),"")</f>
        <v/>
      </c>
      <c r="D399" s="16"/>
      <c r="E399" s="9" t="str">
        <f>IFERROR(__xludf.DUMMYFUNCTION("if(isblank(A399),"""",filter(Moorings!A:A,Moorings!B:B=A399,Moorings!D:D=D399))"),"")</f>
        <v/>
      </c>
      <c r="F399" s="12" t="str">
        <f>IFERROR(__xludf.DUMMYFUNCTION("if(isblank(A399),"""",filter(Moorings!C:C,Moorings!B:B=A399,Moorings!D:D=D399))"),"")</f>
        <v/>
      </c>
      <c r="G399" s="5"/>
      <c r="H399" s="15"/>
      <c r="I399" s="5"/>
    </row>
    <row r="400" ht="15.75" customHeight="1">
      <c r="A400" s="76" t="s">
        <v>98</v>
      </c>
      <c r="B400" s="9" t="str">
        <f>IFERROR(__xludf.DUMMYFUNCTION("if(isblank(A400),"""",filter(Moorings!A:A,Moorings!B:B=left(A400,14),Moorings!D:D=D400))"),"ATAPL-68870-001-0140")</f>
        <v>ATAPL-68870-001-0140</v>
      </c>
      <c r="C400" s="13" t="str">
        <f>IFERROR(__xludf.DUMMYFUNCTION("if(isblank(A400),"""",filter(Moorings!C:C,Moorings!B:B=left(A400,14),Moorings!D:D=D400))"),"SN0140")</f>
        <v>SN0140</v>
      </c>
      <c r="D400" s="46">
        <v>3.0</v>
      </c>
      <c r="E400" s="9" t="str">
        <f>IFERROR(__xludf.DUMMYFUNCTION("if(isblank(A400),"""",filter(Moorings!A:A,Moorings!B:B=A400,Moorings!D:D=D400))"),"ATAPL-58341-00003")</f>
        <v>ATAPL-58341-00003</v>
      </c>
      <c r="F400" s="12" t="str">
        <f>IFERROR(__xludf.DUMMYFUNCTION("if(isblank(A400),"""",filter(Moorings!C:C,Moorings!B:B=A400,Moorings!D:D=D400))"),"245")</f>
        <v>245</v>
      </c>
      <c r="G400" s="77" t="s">
        <v>256</v>
      </c>
      <c r="H400" s="78" t="s">
        <v>266</v>
      </c>
      <c r="I400" s="24" t="s">
        <v>267</v>
      </c>
    </row>
    <row r="401" ht="15.75" customHeight="1">
      <c r="A401" s="76" t="s">
        <v>98</v>
      </c>
      <c r="B401" s="9" t="str">
        <f>IFERROR(__xludf.DUMMYFUNCTION("if(isblank(A401),"""",filter(Moorings!A:A,Moorings!B:B=left(A401,14),Moorings!D:D=D401))"),"ATAPL-68870-001-0140")</f>
        <v>ATAPL-68870-001-0140</v>
      </c>
      <c r="C401" s="13" t="str">
        <f>IFERROR(__xludf.DUMMYFUNCTION("if(isblank(A401),"""",filter(Moorings!C:C,Moorings!B:B=left(A401,14),Moorings!D:D=D401))"),"SN0140")</f>
        <v>SN0140</v>
      </c>
      <c r="D401" s="46">
        <v>3.0</v>
      </c>
      <c r="E401" s="9" t="str">
        <f>IFERROR(__xludf.DUMMYFUNCTION("if(isblank(A401),"""",filter(Moorings!A:A,Moorings!B:B=A401,Moorings!D:D=D401))"),"ATAPL-58341-00003")</f>
        <v>ATAPL-58341-00003</v>
      </c>
      <c r="F401" s="12" t="str">
        <f>IFERROR(__xludf.DUMMYFUNCTION("if(isblank(A401),"""",filter(Moorings!C:C,Moorings!B:B=A401,Moorings!D:D=D401))"),"245")</f>
        <v>245</v>
      </c>
      <c r="G401" s="77" t="s">
        <v>258</v>
      </c>
      <c r="H401" s="78" t="s">
        <v>268</v>
      </c>
      <c r="I401" s="5"/>
    </row>
    <row r="402" ht="15.75" customHeight="1">
      <c r="A402" s="76" t="s">
        <v>98</v>
      </c>
      <c r="B402" s="9" t="str">
        <f>IFERROR(__xludf.DUMMYFUNCTION("if(isblank(A402),"""",filter(Moorings!A:A,Moorings!B:B=left(A402,14),Moorings!D:D=D402))"),"ATAPL-68870-001-0140")</f>
        <v>ATAPL-68870-001-0140</v>
      </c>
      <c r="C402" s="13" t="str">
        <f>IFERROR(__xludf.DUMMYFUNCTION("if(isblank(A402),"""",filter(Moorings!C:C,Moorings!B:B=left(A402,14),Moorings!D:D=D402))"),"SN0140")</f>
        <v>SN0140</v>
      </c>
      <c r="D402" s="46">
        <v>3.0</v>
      </c>
      <c r="E402" s="9" t="str">
        <f>IFERROR(__xludf.DUMMYFUNCTION("if(isblank(A402),"""",filter(Moorings!A:A,Moorings!B:B=A402,Moorings!D:D=D402))"),"ATAPL-58341-00003")</f>
        <v>ATAPL-58341-00003</v>
      </c>
      <c r="F402" s="12" t="str">
        <f>IFERROR(__xludf.DUMMYFUNCTION("if(isblank(A402),"""",filter(Moorings!C:C,Moorings!B:B=A402,Moorings!D:D=D402))"),"245")</f>
        <v>245</v>
      </c>
      <c r="G402" s="77" t="s">
        <v>260</v>
      </c>
      <c r="H402" s="78" t="s">
        <v>269</v>
      </c>
      <c r="I402" s="5"/>
    </row>
    <row r="403" ht="15.75" customHeight="1">
      <c r="A403" s="5"/>
      <c r="B403" s="9"/>
      <c r="C403" s="13"/>
      <c r="D403" s="5"/>
      <c r="E403" s="9"/>
      <c r="F403" s="12"/>
      <c r="G403" s="5"/>
      <c r="H403" s="5"/>
      <c r="I403" s="5"/>
    </row>
    <row r="404" ht="15.75" customHeight="1">
      <c r="A404" s="15" t="s">
        <v>96</v>
      </c>
      <c r="B404" s="9" t="str">
        <f>IFERROR(__xludf.DUMMYFUNCTION("if(isblank(A404),"""",filter(Moorings!A:A,Moorings!B:B=left(A404,14),Moorings!D:D=D404))"),"ATAPL-68870-001-0140")</f>
        <v>ATAPL-68870-001-0140</v>
      </c>
      <c r="C404" s="13" t="str">
        <f>IFERROR(__xludf.DUMMYFUNCTION("if(isblank(A404),"""",filter(Moorings!C:C,Moorings!B:B=left(A404,14),Moorings!D:D=D404))"),"SN0140")</f>
        <v>SN0140</v>
      </c>
      <c r="D404" s="16">
        <v>1.0</v>
      </c>
      <c r="E404" s="9" t="str">
        <f>IFERROR(__xludf.DUMMYFUNCTION("if(isblank(A404),"""",filter(Moorings!A:A,Moorings!B:B=A404,Moorings!D:D=D404))"),"ATAPL-68020-00003")</f>
        <v>ATAPL-68020-00003</v>
      </c>
      <c r="F404" s="12" t="str">
        <f>IFERROR(__xludf.DUMMYFUNCTION("if(isblank(A404),"""",filter(Moorings!C:C,Moorings!B:B=A404,Moorings!D:D=D404))"),"380")</f>
        <v>380</v>
      </c>
      <c r="G404" s="5" t="s">
        <v>270</v>
      </c>
      <c r="H404" s="15">
        <v>20.02</v>
      </c>
      <c r="I404" s="5"/>
    </row>
    <row r="405" ht="15.75" customHeight="1">
      <c r="A405" s="15" t="s">
        <v>96</v>
      </c>
      <c r="B405" s="9" t="str">
        <f>IFERROR(__xludf.DUMMYFUNCTION("if(isblank(A405),"""",filter(Moorings!A:A,Moorings!B:B=left(A405,14),Moorings!D:D=D405))"),"ATAPL-68870-001-0140")</f>
        <v>ATAPL-68870-001-0140</v>
      </c>
      <c r="C405" s="13" t="str">
        <f>IFERROR(__xludf.DUMMYFUNCTION("if(isblank(A405),"""",filter(Moorings!C:C,Moorings!B:B=left(A405,14),Moorings!D:D=D405))"),"SN0140")</f>
        <v>SN0140</v>
      </c>
      <c r="D405" s="16">
        <v>1.0</v>
      </c>
      <c r="E405" s="9" t="str">
        <f>IFERROR(__xludf.DUMMYFUNCTION("if(isblank(A405),"""",filter(Moorings!A:A,Moorings!B:B=A405,Moorings!D:D=D405))"),"ATAPL-68020-00003")</f>
        <v>ATAPL-68020-00003</v>
      </c>
      <c r="F405" s="12" t="str">
        <f>IFERROR(__xludf.DUMMYFUNCTION("if(isblank(A405),"""",filter(Moorings!C:C,Moorings!B:B=A405,Moorings!D:D=D405))"),"380")</f>
        <v>380</v>
      </c>
      <c r="G405" s="5" t="s">
        <v>271</v>
      </c>
      <c r="H405" s="15" t="s">
        <v>272</v>
      </c>
      <c r="I405" s="5"/>
    </row>
    <row r="406" ht="15.75" customHeight="1">
      <c r="A406" s="15" t="s">
        <v>96</v>
      </c>
      <c r="B406" s="9" t="str">
        <f>IFERROR(__xludf.DUMMYFUNCTION("if(isblank(A406),"""",filter(Moorings!A:A,Moorings!B:B=left(A406,14),Moorings!D:D=D406))"),"ATAPL-68870-001-0140")</f>
        <v>ATAPL-68870-001-0140</v>
      </c>
      <c r="C406" s="13" t="str">
        <f>IFERROR(__xludf.DUMMYFUNCTION("if(isblank(A406),"""",filter(Moorings!C:C,Moorings!B:B=left(A406,14),Moorings!D:D=D406))"),"SN0140")</f>
        <v>SN0140</v>
      </c>
      <c r="D406" s="16">
        <v>1.0</v>
      </c>
      <c r="E406" s="9" t="str">
        <f>IFERROR(__xludf.DUMMYFUNCTION("if(isblank(A406),"""",filter(Moorings!A:A,Moorings!B:B=A406,Moorings!D:D=D406))"),"ATAPL-68020-00003")</f>
        <v>ATAPL-68020-00003</v>
      </c>
      <c r="F406" s="12" t="str">
        <f>IFERROR(__xludf.DUMMYFUNCTION("if(isblank(A406),"""",filter(Moorings!C:C,Moorings!B:B=A406,Moorings!D:D=D406))"),"380")</f>
        <v>380</v>
      </c>
      <c r="G406" s="15" t="s">
        <v>273</v>
      </c>
      <c r="H406" s="15" t="s">
        <v>274</v>
      </c>
      <c r="I406" s="5"/>
    </row>
    <row r="407" ht="15.75" customHeight="1">
      <c r="A407" s="15" t="s">
        <v>96</v>
      </c>
      <c r="B407" s="9" t="str">
        <f>IFERROR(__xludf.DUMMYFUNCTION("if(isblank(A407),"""",filter(Moorings!A:A,Moorings!B:B=left(A407,14),Moorings!D:D=D407))"),"ATAPL-68870-001-0140")</f>
        <v>ATAPL-68870-001-0140</v>
      </c>
      <c r="C407" s="13" t="str">
        <f>IFERROR(__xludf.DUMMYFUNCTION("if(isblank(A407),"""",filter(Moorings!C:C,Moorings!B:B=left(A407,14),Moorings!D:D=D407))"),"SN0140")</f>
        <v>SN0140</v>
      </c>
      <c r="D407" s="16">
        <v>1.0</v>
      </c>
      <c r="E407" s="9" t="str">
        <f>IFERROR(__xludf.DUMMYFUNCTION("if(isblank(A407),"""",filter(Moorings!A:A,Moorings!B:B=A407,Moorings!D:D=D407))"),"ATAPL-68020-00003")</f>
        <v>ATAPL-68020-00003</v>
      </c>
      <c r="F407" s="12" t="str">
        <f>IFERROR(__xludf.DUMMYFUNCTION("if(isblank(A407),"""",filter(Moorings!C:C,Moorings!B:B=A407,Moorings!D:D=D407))"),"380")</f>
        <v>380</v>
      </c>
      <c r="G407" s="5" t="s">
        <v>275</v>
      </c>
      <c r="H407" s="15" t="s">
        <v>276</v>
      </c>
      <c r="I407" s="5"/>
    </row>
    <row r="408" ht="15.75" customHeight="1">
      <c r="A408" s="15" t="s">
        <v>96</v>
      </c>
      <c r="B408" s="9" t="str">
        <f>IFERROR(__xludf.DUMMYFUNCTION("if(isblank(A408),"""",filter(Moorings!A:A,Moorings!B:B=left(A408,14),Moorings!D:D=D408))"),"ATAPL-68870-001-0140")</f>
        <v>ATAPL-68870-001-0140</v>
      </c>
      <c r="C408" s="13" t="str">
        <f>IFERROR(__xludf.DUMMYFUNCTION("if(isblank(A408),"""",filter(Moorings!C:C,Moorings!B:B=left(A408,14),Moorings!D:D=D408))"),"SN0140")</f>
        <v>SN0140</v>
      </c>
      <c r="D408" s="16">
        <v>1.0</v>
      </c>
      <c r="E408" s="9" t="str">
        <f>IFERROR(__xludf.DUMMYFUNCTION("if(isblank(A408),"""",filter(Moorings!A:A,Moorings!B:B=A408,Moorings!D:D=D408))"),"ATAPL-68020-00003")</f>
        <v>ATAPL-68020-00003</v>
      </c>
      <c r="F408" s="12" t="str">
        <f>IFERROR(__xludf.DUMMYFUNCTION("if(isblank(A408),"""",filter(Moorings!C:C,Moorings!B:B=A408,Moorings!D:D=D408))"),"380")</f>
        <v>380</v>
      </c>
      <c r="G408" s="5" t="s">
        <v>277</v>
      </c>
      <c r="H408" s="15" t="s">
        <v>278</v>
      </c>
      <c r="I408" s="5"/>
    </row>
    <row r="409" ht="15.75" customHeight="1">
      <c r="A409" s="15" t="s">
        <v>96</v>
      </c>
      <c r="B409" s="9" t="str">
        <f>IFERROR(__xludf.DUMMYFUNCTION("if(isblank(A409),"""",filter(Moorings!A:A,Moorings!B:B=left(A409,14),Moorings!D:D=D409))"),"ATAPL-68870-001-0140")</f>
        <v>ATAPL-68870-001-0140</v>
      </c>
      <c r="C409" s="13" t="str">
        <f>IFERROR(__xludf.DUMMYFUNCTION("if(isblank(A409),"""",filter(Moorings!C:C,Moorings!B:B=left(A409,14),Moorings!D:D=D409))"),"SN0140")</f>
        <v>SN0140</v>
      </c>
      <c r="D409" s="16">
        <v>1.0</v>
      </c>
      <c r="E409" s="9" t="str">
        <f>IFERROR(__xludf.DUMMYFUNCTION("if(isblank(A409),"""",filter(Moorings!A:A,Moorings!B:B=A409,Moorings!D:D=D409))"),"ATAPL-68020-00003")</f>
        <v>ATAPL-68020-00003</v>
      </c>
      <c r="F409" s="12" t="str">
        <f>IFERROR(__xludf.DUMMYFUNCTION("if(isblank(A409),"""",filter(Moorings!C:C,Moorings!B:B=A409,Moorings!D:D=D409))"),"380")</f>
        <v>380</v>
      </c>
      <c r="G409" s="5" t="s">
        <v>279</v>
      </c>
      <c r="H409" s="15">
        <v>217.0</v>
      </c>
      <c r="I409" s="5" t="s">
        <v>280</v>
      </c>
    </row>
    <row r="410" ht="15.75" customHeight="1">
      <c r="A410" s="15" t="s">
        <v>96</v>
      </c>
      <c r="B410" s="9" t="str">
        <f>IFERROR(__xludf.DUMMYFUNCTION("if(isblank(A410),"""",filter(Moorings!A:A,Moorings!B:B=left(A410,14),Moorings!D:D=D410))"),"ATAPL-68870-001-0140")</f>
        <v>ATAPL-68870-001-0140</v>
      </c>
      <c r="C410" s="13" t="str">
        <f>IFERROR(__xludf.DUMMYFUNCTION("if(isblank(A410),"""",filter(Moorings!C:C,Moorings!B:B=left(A410,14),Moorings!D:D=D410))"),"SN0140")</f>
        <v>SN0140</v>
      </c>
      <c r="D410" s="16">
        <v>1.0</v>
      </c>
      <c r="E410" s="9" t="str">
        <f>IFERROR(__xludf.DUMMYFUNCTION("if(isblank(A410),"""",filter(Moorings!A:A,Moorings!B:B=A410,Moorings!D:D=D410))"),"ATAPL-68020-00003")</f>
        <v>ATAPL-68020-00003</v>
      </c>
      <c r="F410" s="12" t="str">
        <f>IFERROR(__xludf.DUMMYFUNCTION("if(isblank(A410),"""",filter(Moorings!C:C,Moorings!B:B=A410,Moorings!D:D=D410))"),"380")</f>
        <v>380</v>
      </c>
      <c r="G410" s="5" t="s">
        <v>281</v>
      </c>
      <c r="H410" s="15">
        <v>240.0</v>
      </c>
      <c r="I410" s="5" t="s">
        <v>280</v>
      </c>
    </row>
    <row r="411" ht="15.75" customHeight="1">
      <c r="A411" s="5"/>
      <c r="B411" s="9" t="str">
        <f>IFERROR(__xludf.DUMMYFUNCTION("if(isblank(A411),"""",filter(Moorings!A:A,Moorings!B:B=left(A411,14),Moorings!D:D=D411))"),"")</f>
        <v/>
      </c>
      <c r="C411" s="13" t="str">
        <f>IFERROR(__xludf.DUMMYFUNCTION("if(isblank(A411),"""",filter(Moorings!C:C,Moorings!B:B=left(A411,14),Moorings!D:D=D411))"),"")</f>
        <v/>
      </c>
      <c r="D411" s="5"/>
      <c r="E411" s="9" t="str">
        <f>IFERROR(__xludf.DUMMYFUNCTION("if(isblank(A411),"""",filter(Moorings!A:A,Moorings!B:B=A411,Moorings!D:D=D411))"),"")</f>
        <v/>
      </c>
      <c r="F411" s="12" t="str">
        <f>IFERROR(__xludf.DUMMYFUNCTION("if(isblank(A411),"""",filter(Moorings!C:C,Moorings!B:B=A411,Moorings!D:D=D411))"),"")</f>
        <v/>
      </c>
      <c r="G411" s="5"/>
      <c r="H411" s="5"/>
      <c r="I411" s="5"/>
    </row>
    <row r="412" ht="15.75" customHeight="1">
      <c r="A412" s="15" t="s">
        <v>96</v>
      </c>
      <c r="B412" s="9" t="str">
        <f>IFERROR(__xludf.DUMMYFUNCTION("if(isblank(A412),"""",filter(Moorings!A:A,Moorings!B:B=left(A412,14),Moorings!D:D=D412))"),"ATAPL-68870-001-0143")</f>
        <v>ATAPL-68870-001-0143</v>
      </c>
      <c r="C412" s="13" t="str">
        <f>IFERROR(__xludf.DUMMYFUNCTION("if(isblank(A412),"""",filter(Moorings!C:C,Moorings!B:B=left(A412,14),Moorings!D:D=D412))"),"SN0143")</f>
        <v>SN0143</v>
      </c>
      <c r="D412" s="16">
        <v>2.0</v>
      </c>
      <c r="E412" s="9" t="str">
        <f>IFERROR(__xludf.DUMMYFUNCTION("if(isblank(A412),"""",filter(Moorings!A:A,Moorings!B:B=A412,Moorings!D:D=D412))"),"ATAPL-68020-00006")</f>
        <v>ATAPL-68020-00006</v>
      </c>
      <c r="F412" s="12" t="str">
        <f>IFERROR(__xludf.DUMMYFUNCTION("if(isblank(A412),"""",filter(Moorings!C:C,Moorings!B:B=A412,Moorings!D:D=D412))"),"617")</f>
        <v>617</v>
      </c>
      <c r="G412" s="5" t="s">
        <v>270</v>
      </c>
      <c r="H412" s="15">
        <v>19.98</v>
      </c>
      <c r="I412" s="5"/>
    </row>
    <row r="413" ht="15.75" customHeight="1">
      <c r="A413" s="15" t="s">
        <v>96</v>
      </c>
      <c r="B413" s="9" t="str">
        <f>IFERROR(__xludf.DUMMYFUNCTION("if(isblank(A413),"""",filter(Moorings!A:A,Moorings!B:B=left(A413,14),Moorings!D:D=D413))"),"ATAPL-68870-001-0143")</f>
        <v>ATAPL-68870-001-0143</v>
      </c>
      <c r="C413" s="13" t="str">
        <f>IFERROR(__xludf.DUMMYFUNCTION("if(isblank(A413),"""",filter(Moorings!C:C,Moorings!B:B=left(A413,14),Moorings!D:D=D413))"),"SN0143")</f>
        <v>SN0143</v>
      </c>
      <c r="D413" s="16">
        <v>2.0</v>
      </c>
      <c r="E413" s="9" t="str">
        <f>IFERROR(__xludf.DUMMYFUNCTION("if(isblank(A413),"""",filter(Moorings!A:A,Moorings!B:B=A413,Moorings!D:D=D413))"),"ATAPL-68020-00006")</f>
        <v>ATAPL-68020-00006</v>
      </c>
      <c r="F413" s="12" t="str">
        <f>IFERROR(__xludf.DUMMYFUNCTION("if(isblank(A413),"""",filter(Moorings!C:C,Moorings!B:B=A413,Moorings!D:D=D413))"),"617")</f>
        <v>617</v>
      </c>
      <c r="G413" s="5" t="s">
        <v>271</v>
      </c>
      <c r="H413" s="15" t="s">
        <v>282</v>
      </c>
      <c r="I413" s="5"/>
    </row>
    <row r="414" ht="15.75" customHeight="1">
      <c r="A414" s="15" t="s">
        <v>96</v>
      </c>
      <c r="B414" s="9" t="str">
        <f>IFERROR(__xludf.DUMMYFUNCTION("if(isblank(A414),"""",filter(Moorings!A:A,Moorings!B:B=left(A414,14),Moorings!D:D=D414))"),"ATAPL-68870-001-0143")</f>
        <v>ATAPL-68870-001-0143</v>
      </c>
      <c r="C414" s="13" t="str">
        <f>IFERROR(__xludf.DUMMYFUNCTION("if(isblank(A414),"""",filter(Moorings!C:C,Moorings!B:B=left(A414,14),Moorings!D:D=D414))"),"SN0143")</f>
        <v>SN0143</v>
      </c>
      <c r="D414" s="16">
        <v>2.0</v>
      </c>
      <c r="E414" s="9" t="str">
        <f>IFERROR(__xludf.DUMMYFUNCTION("if(isblank(A414),"""",filter(Moorings!A:A,Moorings!B:B=A414,Moorings!D:D=D414))"),"ATAPL-68020-00006")</f>
        <v>ATAPL-68020-00006</v>
      </c>
      <c r="F414" s="12" t="str">
        <f>IFERROR(__xludf.DUMMYFUNCTION("if(isblank(A414),"""",filter(Moorings!C:C,Moorings!B:B=A414,Moorings!D:D=D414))"),"617")</f>
        <v>617</v>
      </c>
      <c r="G414" s="15" t="s">
        <v>273</v>
      </c>
      <c r="H414" s="15" t="s">
        <v>283</v>
      </c>
      <c r="I414" s="5"/>
    </row>
    <row r="415" ht="15.75" customHeight="1">
      <c r="A415" s="15" t="s">
        <v>96</v>
      </c>
      <c r="B415" s="9" t="str">
        <f>IFERROR(__xludf.DUMMYFUNCTION("if(isblank(A415),"""",filter(Moorings!A:A,Moorings!B:B=left(A415,14),Moorings!D:D=D415))"),"ATAPL-68870-001-0143")</f>
        <v>ATAPL-68870-001-0143</v>
      </c>
      <c r="C415" s="13" t="str">
        <f>IFERROR(__xludf.DUMMYFUNCTION("if(isblank(A415),"""",filter(Moorings!C:C,Moorings!B:B=left(A415,14),Moorings!D:D=D415))"),"SN0143")</f>
        <v>SN0143</v>
      </c>
      <c r="D415" s="16">
        <v>2.0</v>
      </c>
      <c r="E415" s="9" t="str">
        <f>IFERROR(__xludf.DUMMYFUNCTION("if(isblank(A415),"""",filter(Moorings!A:A,Moorings!B:B=A415,Moorings!D:D=D415))"),"ATAPL-68020-00006")</f>
        <v>ATAPL-68020-00006</v>
      </c>
      <c r="F415" s="12" t="str">
        <f>IFERROR(__xludf.DUMMYFUNCTION("if(isblank(A415),"""",filter(Moorings!C:C,Moorings!B:B=A415,Moorings!D:D=D415))"),"617")</f>
        <v>617</v>
      </c>
      <c r="G415" s="5" t="s">
        <v>275</v>
      </c>
      <c r="H415" s="15" t="s">
        <v>284</v>
      </c>
      <c r="I415" s="5"/>
    </row>
    <row r="416" ht="15.75" customHeight="1">
      <c r="A416" s="15" t="s">
        <v>96</v>
      </c>
      <c r="B416" s="9" t="str">
        <f>IFERROR(__xludf.DUMMYFUNCTION("if(isblank(A416),"""",filter(Moorings!A:A,Moorings!B:B=left(A416,14),Moorings!D:D=D416))"),"ATAPL-68870-001-0143")</f>
        <v>ATAPL-68870-001-0143</v>
      </c>
      <c r="C416" s="13" t="str">
        <f>IFERROR(__xludf.DUMMYFUNCTION("if(isblank(A416),"""",filter(Moorings!C:C,Moorings!B:B=left(A416,14),Moorings!D:D=D416))"),"SN0143")</f>
        <v>SN0143</v>
      </c>
      <c r="D416" s="16">
        <v>2.0</v>
      </c>
      <c r="E416" s="9" t="str">
        <f>IFERROR(__xludf.DUMMYFUNCTION("if(isblank(A416),"""",filter(Moorings!A:A,Moorings!B:B=A416,Moorings!D:D=D416))"),"ATAPL-68020-00006")</f>
        <v>ATAPL-68020-00006</v>
      </c>
      <c r="F416" s="12" t="str">
        <f>IFERROR(__xludf.DUMMYFUNCTION("if(isblank(A416),"""",filter(Moorings!C:C,Moorings!B:B=A416,Moorings!D:D=D416))"),"617")</f>
        <v>617</v>
      </c>
      <c r="G416" s="5" t="s">
        <v>277</v>
      </c>
      <c r="H416" s="15" t="s">
        <v>285</v>
      </c>
      <c r="I416" s="5" t="s">
        <v>286</v>
      </c>
    </row>
    <row r="417" ht="15.75" customHeight="1">
      <c r="A417" s="15" t="s">
        <v>96</v>
      </c>
      <c r="B417" s="9" t="str">
        <f>IFERROR(__xludf.DUMMYFUNCTION("if(isblank(A417),"""",filter(Moorings!A:A,Moorings!B:B=left(A417,14),Moorings!D:D=D417))"),"ATAPL-68870-001-0143")</f>
        <v>ATAPL-68870-001-0143</v>
      </c>
      <c r="C417" s="13" t="str">
        <f>IFERROR(__xludf.DUMMYFUNCTION("if(isblank(A417),"""",filter(Moorings!C:C,Moorings!B:B=left(A417,14),Moorings!D:D=D417))"),"SN0143")</f>
        <v>SN0143</v>
      </c>
      <c r="D417" s="16">
        <v>2.0</v>
      </c>
      <c r="E417" s="9" t="str">
        <f>IFERROR(__xludf.DUMMYFUNCTION("if(isblank(A417),"""",filter(Moorings!A:A,Moorings!B:B=A417,Moorings!D:D=D417))"),"ATAPL-68020-00006")</f>
        <v>ATAPL-68020-00006</v>
      </c>
      <c r="F417" s="12" t="str">
        <f>IFERROR(__xludf.DUMMYFUNCTION("if(isblank(A417),"""",filter(Moorings!C:C,Moorings!B:B=A417,Moorings!D:D=D417))"),"617")</f>
        <v>617</v>
      </c>
      <c r="G417" s="5" t="s">
        <v>279</v>
      </c>
      <c r="H417" s="15">
        <v>217.0</v>
      </c>
      <c r="I417" s="5" t="s">
        <v>280</v>
      </c>
    </row>
    <row r="418" ht="15.75" customHeight="1">
      <c r="A418" s="15" t="s">
        <v>96</v>
      </c>
      <c r="B418" s="9" t="str">
        <f>IFERROR(__xludf.DUMMYFUNCTION("if(isblank(A418),"""",filter(Moorings!A:A,Moorings!B:B=left(A418,14),Moorings!D:D=D418))"),"ATAPL-68870-001-0143")</f>
        <v>ATAPL-68870-001-0143</v>
      </c>
      <c r="C418" s="13" t="str">
        <f>IFERROR(__xludf.DUMMYFUNCTION("if(isblank(A418),"""",filter(Moorings!C:C,Moorings!B:B=left(A418,14),Moorings!D:D=D418))"),"SN0143")</f>
        <v>SN0143</v>
      </c>
      <c r="D418" s="16">
        <v>2.0</v>
      </c>
      <c r="E418" s="9" t="str">
        <f>IFERROR(__xludf.DUMMYFUNCTION("if(isblank(A418),"""",filter(Moorings!A:A,Moorings!B:B=A418,Moorings!D:D=D418))"),"ATAPL-68020-00006")</f>
        <v>ATAPL-68020-00006</v>
      </c>
      <c r="F418" s="12" t="str">
        <f>IFERROR(__xludf.DUMMYFUNCTION("if(isblank(A418),"""",filter(Moorings!C:C,Moorings!B:B=A418,Moorings!D:D=D418))"),"617")</f>
        <v>617</v>
      </c>
      <c r="G418" s="5" t="s">
        <v>281</v>
      </c>
      <c r="H418" s="15">
        <v>240.0</v>
      </c>
      <c r="I418" s="5" t="s">
        <v>280</v>
      </c>
    </row>
    <row r="419" ht="15.75" customHeight="1">
      <c r="A419" s="5"/>
      <c r="B419" s="9"/>
      <c r="C419" s="13"/>
      <c r="D419" s="5"/>
      <c r="E419" s="9"/>
      <c r="F419" s="12"/>
      <c r="G419" s="5"/>
      <c r="H419" s="5"/>
      <c r="I419" s="5"/>
    </row>
    <row r="420" ht="15.75" customHeight="1">
      <c r="A420" s="28" t="s">
        <v>96</v>
      </c>
      <c r="B420" s="9" t="str">
        <f>IFERROR(__xludf.DUMMYFUNCTION("if(isblank(A420),"""",filter(Moorings!A:A,Moorings!B:B=left(A420,14),Moorings!D:D=D420))"),"ATAPL-68870-001-0140")</f>
        <v>ATAPL-68870-001-0140</v>
      </c>
      <c r="C420" s="13" t="str">
        <f>IFERROR(__xludf.DUMMYFUNCTION("if(isblank(A420),"""",filter(Moorings!C:C,Moorings!B:B=left(A420,14),Moorings!D:D=D420))"),"SN0140")</f>
        <v>SN0140</v>
      </c>
      <c r="D420" s="46">
        <v>3.0</v>
      </c>
      <c r="E420" s="9" t="str">
        <f>IFERROR(__xludf.DUMMYFUNCTION("if(isblank(A420),"""",filter(Moorings!A:A,Moorings!B:B=A420,Moorings!D:D=D420))"),"ATAPL-68020-00003")</f>
        <v>ATAPL-68020-00003</v>
      </c>
      <c r="F420" s="12" t="str">
        <f>IFERROR(__xludf.DUMMYFUNCTION("if(isblank(A420),"""",filter(Moorings!C:C,Moorings!B:B=A420,Moorings!D:D=D420))"),"380")</f>
        <v>380</v>
      </c>
      <c r="G420" s="24" t="s">
        <v>270</v>
      </c>
      <c r="H420" s="55">
        <v>19.97</v>
      </c>
      <c r="I420" s="24" t="s">
        <v>287</v>
      </c>
    </row>
    <row r="421" ht="15.75" customHeight="1">
      <c r="A421" s="28" t="s">
        <v>96</v>
      </c>
      <c r="B421" s="9" t="str">
        <f>IFERROR(__xludf.DUMMYFUNCTION("if(isblank(A421),"""",filter(Moorings!A:A,Moorings!B:B=left(A421,14),Moorings!D:D=D421))"),"ATAPL-68870-001-0140")</f>
        <v>ATAPL-68870-001-0140</v>
      </c>
      <c r="C421" s="13" t="str">
        <f>IFERROR(__xludf.DUMMYFUNCTION("if(isblank(A421),"""",filter(Moorings!C:C,Moorings!B:B=left(A421,14),Moorings!D:D=D421))"),"SN0140")</f>
        <v>SN0140</v>
      </c>
      <c r="D421" s="46">
        <v>3.0</v>
      </c>
      <c r="E421" s="9" t="str">
        <f>IFERROR(__xludf.DUMMYFUNCTION("if(isblank(A421),"""",filter(Moorings!A:A,Moorings!B:B=A421,Moorings!D:D=D421))"),"ATAPL-68020-00003")</f>
        <v>ATAPL-68020-00003</v>
      </c>
      <c r="F421" s="12" t="str">
        <f>IFERROR(__xludf.DUMMYFUNCTION("if(isblank(A421),"""",filter(Moorings!C:C,Moorings!B:B=A421,Moorings!D:D=D421))"),"380")</f>
        <v>380</v>
      </c>
      <c r="G421" s="24" t="s">
        <v>271</v>
      </c>
      <c r="H421" s="55" t="s">
        <v>272</v>
      </c>
      <c r="I421" s="5"/>
    </row>
    <row r="422" ht="15.75" customHeight="1">
      <c r="A422" s="28" t="s">
        <v>96</v>
      </c>
      <c r="B422" s="9" t="str">
        <f>IFERROR(__xludf.DUMMYFUNCTION("if(isblank(A422),"""",filter(Moorings!A:A,Moorings!B:B=left(A422,14),Moorings!D:D=D422))"),"ATAPL-68870-001-0140")</f>
        <v>ATAPL-68870-001-0140</v>
      </c>
      <c r="C422" s="13" t="str">
        <f>IFERROR(__xludf.DUMMYFUNCTION("if(isblank(A422),"""",filter(Moorings!C:C,Moorings!B:B=left(A422,14),Moorings!D:D=D422))"),"SN0140")</f>
        <v>SN0140</v>
      </c>
      <c r="D422" s="46">
        <v>3.0</v>
      </c>
      <c r="E422" s="9" t="str">
        <f>IFERROR(__xludf.DUMMYFUNCTION("if(isblank(A422),"""",filter(Moorings!A:A,Moorings!B:B=A422,Moorings!D:D=D422))"),"ATAPL-68020-00003")</f>
        <v>ATAPL-68020-00003</v>
      </c>
      <c r="F422" s="12" t="str">
        <f>IFERROR(__xludf.DUMMYFUNCTION("if(isblank(A422),"""",filter(Moorings!C:C,Moorings!B:B=A422,Moorings!D:D=D422))"),"380")</f>
        <v>380</v>
      </c>
      <c r="G422" s="55" t="s">
        <v>273</v>
      </c>
      <c r="H422" s="55" t="s">
        <v>288</v>
      </c>
      <c r="I422" s="5"/>
    </row>
    <row r="423" ht="15.75" customHeight="1">
      <c r="A423" s="28" t="s">
        <v>96</v>
      </c>
      <c r="B423" s="9" t="str">
        <f>IFERROR(__xludf.DUMMYFUNCTION("if(isblank(A423),"""",filter(Moorings!A:A,Moorings!B:B=left(A423,14),Moorings!D:D=D423))"),"ATAPL-68870-001-0140")</f>
        <v>ATAPL-68870-001-0140</v>
      </c>
      <c r="C423" s="13" t="str">
        <f>IFERROR(__xludf.DUMMYFUNCTION("if(isblank(A423),"""",filter(Moorings!C:C,Moorings!B:B=left(A423,14),Moorings!D:D=D423))"),"SN0140")</f>
        <v>SN0140</v>
      </c>
      <c r="D423" s="46">
        <v>3.0</v>
      </c>
      <c r="E423" s="9" t="str">
        <f>IFERROR(__xludf.DUMMYFUNCTION("if(isblank(A423),"""",filter(Moorings!A:A,Moorings!B:B=A423,Moorings!D:D=D423))"),"ATAPL-68020-00003")</f>
        <v>ATAPL-68020-00003</v>
      </c>
      <c r="F423" s="12" t="str">
        <f>IFERROR(__xludf.DUMMYFUNCTION("if(isblank(A423),"""",filter(Moorings!C:C,Moorings!B:B=A423,Moorings!D:D=D423))"),"380")</f>
        <v>380</v>
      </c>
      <c r="G423" s="24" t="s">
        <v>275</v>
      </c>
      <c r="H423" s="55" t="s">
        <v>289</v>
      </c>
      <c r="I423" s="5"/>
    </row>
    <row r="424" ht="15.75" customHeight="1">
      <c r="A424" s="28" t="s">
        <v>96</v>
      </c>
      <c r="B424" s="9" t="str">
        <f>IFERROR(__xludf.DUMMYFUNCTION("if(isblank(A424),"""",filter(Moorings!A:A,Moorings!B:B=left(A424,14),Moorings!D:D=D424))"),"ATAPL-68870-001-0140")</f>
        <v>ATAPL-68870-001-0140</v>
      </c>
      <c r="C424" s="13" t="str">
        <f>IFERROR(__xludf.DUMMYFUNCTION("if(isblank(A424),"""",filter(Moorings!C:C,Moorings!B:B=left(A424,14),Moorings!D:D=D424))"),"SN0140")</f>
        <v>SN0140</v>
      </c>
      <c r="D424" s="46">
        <v>3.0</v>
      </c>
      <c r="E424" s="9" t="str">
        <f>IFERROR(__xludf.DUMMYFUNCTION("if(isblank(A424),"""",filter(Moorings!A:A,Moorings!B:B=A424,Moorings!D:D=D424))"),"ATAPL-68020-00003")</f>
        <v>ATAPL-68020-00003</v>
      </c>
      <c r="F424" s="12" t="str">
        <f>IFERROR(__xludf.DUMMYFUNCTION("if(isblank(A424),"""",filter(Moorings!C:C,Moorings!B:B=A424,Moorings!D:D=D424))"),"380")</f>
        <v>380</v>
      </c>
      <c r="G424" s="24" t="s">
        <v>277</v>
      </c>
      <c r="H424" s="55" t="s">
        <v>290</v>
      </c>
      <c r="I424" s="5"/>
    </row>
    <row r="425" ht="15.75" customHeight="1">
      <c r="A425" s="28" t="s">
        <v>96</v>
      </c>
      <c r="B425" s="9" t="str">
        <f>IFERROR(__xludf.DUMMYFUNCTION("if(isblank(A425),"""",filter(Moorings!A:A,Moorings!B:B=left(A425,14),Moorings!D:D=D425))"),"ATAPL-68870-001-0140")</f>
        <v>ATAPL-68870-001-0140</v>
      </c>
      <c r="C425" s="13" t="str">
        <f>IFERROR(__xludf.DUMMYFUNCTION("if(isblank(A425),"""",filter(Moorings!C:C,Moorings!B:B=left(A425,14),Moorings!D:D=D425))"),"SN0140")</f>
        <v>SN0140</v>
      </c>
      <c r="D425" s="46">
        <v>3.0</v>
      </c>
      <c r="E425" s="9" t="str">
        <f>IFERROR(__xludf.DUMMYFUNCTION("if(isblank(A425),"""",filter(Moorings!A:A,Moorings!B:B=A425,Moorings!D:D=D425))"),"ATAPL-68020-00003")</f>
        <v>ATAPL-68020-00003</v>
      </c>
      <c r="F425" s="12" t="str">
        <f>IFERROR(__xludf.DUMMYFUNCTION("if(isblank(A425),"""",filter(Moorings!C:C,Moorings!B:B=A425,Moorings!D:D=D425))"),"380")</f>
        <v>380</v>
      </c>
      <c r="G425" s="58" t="s">
        <v>279</v>
      </c>
      <c r="H425" s="59">
        <v>217.0</v>
      </c>
      <c r="I425" s="5" t="s">
        <v>280</v>
      </c>
    </row>
    <row r="426" ht="15.75" customHeight="1">
      <c r="A426" s="28" t="s">
        <v>96</v>
      </c>
      <c r="B426" s="9" t="str">
        <f>IFERROR(__xludf.DUMMYFUNCTION("if(isblank(A426),"""",filter(Moorings!A:A,Moorings!B:B=left(A426,14),Moorings!D:D=D426))"),"ATAPL-68870-001-0140")</f>
        <v>ATAPL-68870-001-0140</v>
      </c>
      <c r="C426" s="13" t="str">
        <f>IFERROR(__xludf.DUMMYFUNCTION("if(isblank(A426),"""",filter(Moorings!C:C,Moorings!B:B=left(A426,14),Moorings!D:D=D426))"),"SN0140")</f>
        <v>SN0140</v>
      </c>
      <c r="D426" s="46">
        <v>3.0</v>
      </c>
      <c r="E426" s="9" t="str">
        <f>IFERROR(__xludf.DUMMYFUNCTION("if(isblank(A426),"""",filter(Moorings!A:A,Moorings!B:B=A426,Moorings!D:D=D426))"),"ATAPL-68020-00003")</f>
        <v>ATAPL-68020-00003</v>
      </c>
      <c r="F426" s="12" t="str">
        <f>IFERROR(__xludf.DUMMYFUNCTION("if(isblank(A426),"""",filter(Moorings!C:C,Moorings!B:B=A426,Moorings!D:D=D426))"),"380")</f>
        <v>380</v>
      </c>
      <c r="G426" s="58" t="s">
        <v>281</v>
      </c>
      <c r="H426" s="59">
        <v>240.0</v>
      </c>
      <c r="I426" s="5" t="s">
        <v>280</v>
      </c>
    </row>
    <row r="427" ht="15.75" customHeight="1">
      <c r="A427" s="5"/>
      <c r="B427" s="9"/>
      <c r="C427" s="13"/>
      <c r="D427" s="5"/>
      <c r="E427" s="9"/>
      <c r="F427" s="12"/>
      <c r="G427" s="5"/>
      <c r="H427" s="5"/>
      <c r="I427" s="5"/>
    </row>
    <row r="428" ht="15.75" customHeight="1">
      <c r="A428" s="5" t="s">
        <v>93</v>
      </c>
      <c r="B428" s="9" t="str">
        <f>IFERROR(__xludf.DUMMYFUNCTION("if(isblank(A428),"""",filter(Moorings!A:A,Moorings!B:B=left(A428,14),Moorings!D:D=D428))"),"ATAPL-68870-001-0140")</f>
        <v>ATAPL-68870-001-0140</v>
      </c>
      <c r="C428" s="13" t="str">
        <f>IFERROR(__xludf.DUMMYFUNCTION("if(isblank(A428),"""",filter(Moorings!C:C,Moorings!B:B=left(A428,14),Moorings!D:D=D428))"),"SN0140")</f>
        <v>SN0140</v>
      </c>
      <c r="D428" s="16">
        <v>1.0</v>
      </c>
      <c r="E428" s="9" t="str">
        <f>IFERROR(__xludf.DUMMYFUNCTION("if(isblank(A428),"""",filter(Moorings!A:A,Moorings!B:B=A428,Moorings!D:D=D428))"),"ATAPL-70114-00003")</f>
        <v>ATAPL-70114-00003</v>
      </c>
      <c r="F428" s="12" t="str">
        <f>IFERROR(__xludf.DUMMYFUNCTION("if(isblank(A428),"""",filter(Moorings!C:C,Moorings!B:B=A428,Moorings!D:D=D428))"),"AQS 6389/AQD 11641")</f>
        <v>AQS 6389/AQD 11641</v>
      </c>
      <c r="G428" s="5" t="s">
        <v>28</v>
      </c>
      <c r="H428" s="15">
        <v>44.5289666666667</v>
      </c>
      <c r="I428" s="5"/>
    </row>
    <row r="429" ht="15.75" customHeight="1">
      <c r="A429" s="5" t="s">
        <v>93</v>
      </c>
      <c r="B429" s="9" t="str">
        <f>IFERROR(__xludf.DUMMYFUNCTION("if(isblank(A429),"""",filter(Moorings!A:A,Moorings!B:B=left(A429,14),Moorings!D:D=D429))"),"ATAPL-68870-001-0140")</f>
        <v>ATAPL-68870-001-0140</v>
      </c>
      <c r="C429" s="13" t="str">
        <f>IFERROR(__xludf.DUMMYFUNCTION("if(isblank(A429),"""",filter(Moorings!C:C,Moorings!B:B=left(A429,14),Moorings!D:D=D429))"),"SN0140")</f>
        <v>SN0140</v>
      </c>
      <c r="D429" s="16">
        <v>1.0</v>
      </c>
      <c r="E429" s="9" t="str">
        <f>IFERROR(__xludf.DUMMYFUNCTION("if(isblank(A429),"""",filter(Moorings!A:A,Moorings!B:B=A429,Moorings!D:D=D429))"),"ATAPL-70114-00003")</f>
        <v>ATAPL-70114-00003</v>
      </c>
      <c r="F429" s="12" t="str">
        <f>IFERROR(__xludf.DUMMYFUNCTION("if(isblank(A429),"""",filter(Moorings!C:C,Moorings!B:B=A429,Moorings!D:D=D429))"),"AQS 6389/AQD 11641")</f>
        <v>AQS 6389/AQD 11641</v>
      </c>
      <c r="G429" s="5" t="s">
        <v>29</v>
      </c>
      <c r="H429" s="15">
        <v>-125.389783333333</v>
      </c>
      <c r="I429" s="5"/>
    </row>
    <row r="430" ht="15.75" customHeight="1">
      <c r="A430" s="5" t="s">
        <v>93</v>
      </c>
      <c r="B430" s="9" t="str">
        <f>IFERROR(__xludf.DUMMYFUNCTION("if(isblank(A430),"""",filter(Moorings!A:A,Moorings!B:B=left(A430,14),Moorings!D:D=D430))"),"ATAPL-68870-001-0143")</f>
        <v>ATAPL-68870-001-0143</v>
      </c>
      <c r="C430" s="13" t="str">
        <f>IFERROR(__xludf.DUMMYFUNCTION("if(isblank(A430),"""",filter(Moorings!C:C,Moorings!B:B=left(A430,14),Moorings!D:D=D430))"),"SN0143")</f>
        <v>SN0143</v>
      </c>
      <c r="D430" s="16">
        <v>2.0</v>
      </c>
      <c r="E430" s="9" t="str">
        <f>IFERROR(__xludf.DUMMYFUNCTION("if(isblank(A430),"""",filter(Moorings!A:A,Moorings!B:B=A430,Moorings!D:D=D430))"),"ATAPL-70114-00006")</f>
        <v>ATAPL-70114-00006</v>
      </c>
      <c r="F430" s="12" t="str">
        <f>IFERROR(__xludf.DUMMYFUNCTION("if(isblank(A430),"""",filter(Moorings!C:C,Moorings!B:B=A430,Moorings!D:D=D430))"),"AQS-7205
AQD-12227")</f>
        <v>AQS-7205
AQD-12227</v>
      </c>
      <c r="G430" s="5" t="s">
        <v>28</v>
      </c>
      <c r="H430" s="15">
        <v>44.52896666666667</v>
      </c>
      <c r="I430" s="5"/>
    </row>
    <row r="431" ht="15.75" customHeight="1">
      <c r="A431" s="5" t="s">
        <v>93</v>
      </c>
      <c r="B431" s="9" t="str">
        <f>IFERROR(__xludf.DUMMYFUNCTION("if(isblank(A431),"""",filter(Moorings!A:A,Moorings!B:B=left(A431,14),Moorings!D:D=D431))"),"ATAPL-68870-001-0143")</f>
        <v>ATAPL-68870-001-0143</v>
      </c>
      <c r="C431" s="13" t="str">
        <f>IFERROR(__xludf.DUMMYFUNCTION("if(isblank(A431),"""",filter(Moorings!C:C,Moorings!B:B=left(A431,14),Moorings!D:D=D431))"),"SN0143")</f>
        <v>SN0143</v>
      </c>
      <c r="D431" s="16">
        <v>2.0</v>
      </c>
      <c r="E431" s="9" t="str">
        <f>IFERROR(__xludf.DUMMYFUNCTION("if(isblank(A431),"""",filter(Moorings!A:A,Moorings!B:B=A431,Moorings!D:D=D431))"),"ATAPL-70114-00006")</f>
        <v>ATAPL-70114-00006</v>
      </c>
      <c r="F431" s="12" t="str">
        <f>IFERROR(__xludf.DUMMYFUNCTION("if(isblank(A431),"""",filter(Moorings!C:C,Moorings!B:B=A431,Moorings!D:D=D431))"),"AQS-7205
AQD-12227")</f>
        <v>AQS-7205
AQD-12227</v>
      </c>
      <c r="G431" s="5" t="s">
        <v>29</v>
      </c>
      <c r="H431" s="15">
        <v>-125.38978333333333</v>
      </c>
      <c r="I431" s="5"/>
    </row>
    <row r="432" ht="15.75" customHeight="1">
      <c r="A432" s="20" t="s">
        <v>93</v>
      </c>
      <c r="B432" s="9" t="str">
        <f>IFERROR(__xludf.DUMMYFUNCTION("if(isblank(A432),"""",filter(Moorings!A:A,Moorings!B:B=left(A432,14),Moorings!D:D=D432))"),"ATAPL-68870-001-0140")</f>
        <v>ATAPL-68870-001-0140</v>
      </c>
      <c r="C432" s="13" t="str">
        <f>IFERROR(__xludf.DUMMYFUNCTION("if(isblank(A432),"""",filter(Moorings!C:C,Moorings!B:B=left(A432,14),Moorings!D:D=D432))"),"SN0140")</f>
        <v>SN0140</v>
      </c>
      <c r="D432" s="46">
        <v>3.0</v>
      </c>
      <c r="E432" s="9" t="str">
        <f>IFERROR(__xludf.DUMMYFUNCTION("if(isblank(A432),"""",filter(Moorings!A:A,Moorings!B:B=A432,Moorings!D:D=D432))"),"ATAPL-70114-00003")</f>
        <v>ATAPL-70114-00003</v>
      </c>
      <c r="F432" s="12" t="str">
        <f>IFERROR(__xludf.DUMMYFUNCTION("if(isblank(A432),"""",filter(Moorings!C:C,Moorings!B:B=A432,Moorings!D:D=D432))"),"AQS 6389/AQD 11641")</f>
        <v>AQS 6389/AQD 11641</v>
      </c>
      <c r="G432" s="5" t="s">
        <v>28</v>
      </c>
      <c r="H432" s="15">
        <v>44.52896666666667</v>
      </c>
      <c r="I432" s="24" t="s">
        <v>220</v>
      </c>
    </row>
    <row r="433" ht="15.75" customHeight="1">
      <c r="A433" s="20" t="s">
        <v>93</v>
      </c>
      <c r="B433" s="9" t="str">
        <f>IFERROR(__xludf.DUMMYFUNCTION("if(isblank(A433),"""",filter(Moorings!A:A,Moorings!B:B=left(A433,14),Moorings!D:D=D433))"),"ATAPL-68870-001-0140")</f>
        <v>ATAPL-68870-001-0140</v>
      </c>
      <c r="C433" s="13" t="str">
        <f>IFERROR(__xludf.DUMMYFUNCTION("if(isblank(A433),"""",filter(Moorings!C:C,Moorings!B:B=left(A433,14),Moorings!D:D=D433))"),"SN0140")</f>
        <v>SN0140</v>
      </c>
      <c r="D433" s="46">
        <v>3.0</v>
      </c>
      <c r="E433" s="9" t="str">
        <f>IFERROR(__xludf.DUMMYFUNCTION("if(isblank(A433),"""",filter(Moorings!A:A,Moorings!B:B=A433,Moorings!D:D=D433))"),"ATAPL-70114-00003")</f>
        <v>ATAPL-70114-00003</v>
      </c>
      <c r="F433" s="12" t="str">
        <f>IFERROR(__xludf.DUMMYFUNCTION("if(isblank(A433),"""",filter(Moorings!C:C,Moorings!B:B=A433,Moorings!D:D=D433))"),"AQS 6389/AQD 11641")</f>
        <v>AQS 6389/AQD 11641</v>
      </c>
      <c r="G433" s="5" t="s">
        <v>29</v>
      </c>
      <c r="H433" s="15">
        <v>-125.38978333333333</v>
      </c>
      <c r="I433" s="5"/>
    </row>
    <row r="434" ht="15.75" customHeight="1">
      <c r="A434" s="5"/>
      <c r="B434" s="9" t="str">
        <f>IFERROR(__xludf.DUMMYFUNCTION("if(isblank(A434),"""",filter(Moorings!A:A,Moorings!B:B=left(A434,14),Moorings!D:D=D434))"),"")</f>
        <v/>
      </c>
      <c r="C434" s="13" t="str">
        <f>IFERROR(__xludf.DUMMYFUNCTION("if(isblank(A434),"""",filter(Moorings!C:C,Moorings!B:B=left(A434,14),Moorings!D:D=D434))"),"")</f>
        <v/>
      </c>
      <c r="D434" s="5"/>
      <c r="E434" s="9" t="str">
        <f>IFERROR(__xludf.DUMMYFUNCTION("if(isblank(A434),"""",filter(Moorings!A:A,Moorings!B:B=A434,Moorings!D:D=D434))"),"")</f>
        <v/>
      </c>
      <c r="F434" s="12" t="str">
        <f>IFERROR(__xludf.DUMMYFUNCTION("if(isblank(A434),"""",filter(Moorings!C:C,Moorings!B:B=A434,Moorings!D:D=D434))"),"")</f>
        <v/>
      </c>
      <c r="G434" s="5"/>
      <c r="H434" s="5"/>
      <c r="I434" s="5"/>
    </row>
    <row r="435" ht="15.75" customHeight="1">
      <c r="A435" s="6" t="s">
        <v>90</v>
      </c>
      <c r="B435" s="9" t="str">
        <f>IFERROR(__xludf.DUMMYFUNCTION("if(isblank(A435),"""",filter(Moorings!A:A,Moorings!B:B=left(A435,14),Moorings!D:D=D435))"),"ATAPL-68870-001-0140")</f>
        <v>ATAPL-68870-001-0140</v>
      </c>
      <c r="C435" s="13" t="str">
        <f>IFERROR(__xludf.DUMMYFUNCTION("if(isblank(A435),"""",filter(Moorings!C:C,Moorings!B:B=left(A435,14),Moorings!D:D=D435))"),"SN0140")</f>
        <v>SN0140</v>
      </c>
      <c r="D435" s="16">
        <v>1.0</v>
      </c>
      <c r="E435" s="9" t="str">
        <f>IFERROR(__xludf.DUMMYFUNCTION("if(isblank(A435),"""",filter(Moorings!A:A,Moorings!B:B=A435,Moorings!D:D=D435))"),"ATAPL-58336-00003")</f>
        <v>ATAPL-58336-00003</v>
      </c>
      <c r="F435" s="12" t="str">
        <f>IFERROR(__xludf.DUMMYFUNCTION("if(isblank(A435),"""",filter(Moorings!C:C,Moorings!B:B=A435,Moorings!D:D=D435))"),"C0076")</f>
        <v>C0076</v>
      </c>
      <c r="G435" s="6" t="s">
        <v>174</v>
      </c>
      <c r="H435" s="15">
        <v>3073.0</v>
      </c>
      <c r="I435" s="5"/>
    </row>
    <row r="436" ht="15.75" customHeight="1">
      <c r="A436" s="6" t="s">
        <v>90</v>
      </c>
      <c r="B436" s="9" t="str">
        <f>IFERROR(__xludf.DUMMYFUNCTION("if(isblank(A436),"""",filter(Moorings!A:A,Moorings!B:B=left(A436,14),Moorings!D:D=D436))"),"ATAPL-68870-001-0140")</f>
        <v>ATAPL-68870-001-0140</v>
      </c>
      <c r="C436" s="13" t="str">
        <f>IFERROR(__xludf.DUMMYFUNCTION("if(isblank(A436),"""",filter(Moorings!C:C,Moorings!B:B=left(A436,14),Moorings!D:D=D436))"),"SN0140")</f>
        <v>SN0140</v>
      </c>
      <c r="D436" s="16">
        <v>1.0</v>
      </c>
      <c r="E436" s="9" t="str">
        <f>IFERROR(__xludf.DUMMYFUNCTION("if(isblank(A436),"""",filter(Moorings!A:A,Moorings!B:B=A436,Moorings!D:D=D436))"),"ATAPL-58336-00003")</f>
        <v>ATAPL-58336-00003</v>
      </c>
      <c r="F436" s="12" t="str">
        <f>IFERROR(__xludf.DUMMYFUNCTION("if(isblank(A436),"""",filter(Moorings!C:C,Moorings!B:B=A436,Moorings!D:D=D436))"),"C0076")</f>
        <v>C0076</v>
      </c>
      <c r="G436" s="6" t="s">
        <v>291</v>
      </c>
      <c r="H436" s="15">
        <v>44327.0</v>
      </c>
      <c r="I436" s="5"/>
    </row>
    <row r="437" ht="15.75" customHeight="1">
      <c r="A437" s="6" t="s">
        <v>90</v>
      </c>
      <c r="B437" s="9" t="str">
        <f>IFERROR(__xludf.DUMMYFUNCTION("if(isblank(A437),"""",filter(Moorings!A:A,Moorings!B:B=left(A437,14),Moorings!D:D=D437))"),"ATAPL-68870-001-0140")</f>
        <v>ATAPL-68870-001-0140</v>
      </c>
      <c r="C437" s="13" t="str">
        <f>IFERROR(__xludf.DUMMYFUNCTION("if(isblank(A437),"""",filter(Moorings!C:C,Moorings!B:B=left(A437,14),Moorings!D:D=D437))"),"SN0140")</f>
        <v>SN0140</v>
      </c>
      <c r="D437" s="16">
        <v>1.0</v>
      </c>
      <c r="E437" s="9" t="str">
        <f>IFERROR(__xludf.DUMMYFUNCTION("if(isblank(A437),"""",filter(Moorings!A:A,Moorings!B:B=A437,Moorings!D:D=D437))"),"ATAPL-58336-00003")</f>
        <v>ATAPL-58336-00003</v>
      </c>
      <c r="F437" s="12" t="str">
        <f>IFERROR(__xludf.DUMMYFUNCTION("if(isblank(A437),"""",filter(Moorings!C:C,Moorings!B:B=A437,Moorings!D:D=D437))"),"C0076")</f>
        <v>C0076</v>
      </c>
      <c r="G437" s="6" t="s">
        <v>175</v>
      </c>
      <c r="H437" s="15">
        <v>19706.0</v>
      </c>
      <c r="I437" s="5"/>
    </row>
    <row r="438" ht="15.75" customHeight="1">
      <c r="A438" s="6" t="s">
        <v>90</v>
      </c>
      <c r="B438" s="9" t="str">
        <f>IFERROR(__xludf.DUMMYFUNCTION("if(isblank(A438),"""",filter(Moorings!A:A,Moorings!B:B=left(A438,14),Moorings!D:D=D438))"),"ATAPL-68870-001-0140")</f>
        <v>ATAPL-68870-001-0140</v>
      </c>
      <c r="C438" s="13" t="str">
        <f>IFERROR(__xludf.DUMMYFUNCTION("if(isblank(A438),"""",filter(Moorings!C:C,Moorings!B:B=left(A438,14),Moorings!D:D=D438))"),"SN0140")</f>
        <v>SN0140</v>
      </c>
      <c r="D438" s="16">
        <v>1.0</v>
      </c>
      <c r="E438" s="9" t="str">
        <f>IFERROR(__xludf.DUMMYFUNCTION("if(isblank(A438),"""",filter(Moorings!A:A,Moorings!B:B=A438,Moorings!D:D=D438))"),"ATAPL-58336-00003")</f>
        <v>ATAPL-58336-00003</v>
      </c>
      <c r="F438" s="12" t="str">
        <f>IFERROR(__xludf.DUMMYFUNCTION("if(isblank(A438),"""",filter(Moorings!C:C,Moorings!B:B=A438,Moorings!D:D=D438))"),"C0076")</f>
        <v>C0076</v>
      </c>
      <c r="G438" s="6" t="s">
        <v>292</v>
      </c>
      <c r="H438" s="15">
        <v>34.0</v>
      </c>
      <c r="I438" s="5"/>
    </row>
    <row r="439" ht="15.75" customHeight="1">
      <c r="A439" s="6" t="s">
        <v>90</v>
      </c>
      <c r="B439" s="9" t="str">
        <f>IFERROR(__xludf.DUMMYFUNCTION("if(isblank(A439),"""",filter(Moorings!A:A,Moorings!B:B=left(A439,14),Moorings!D:D=D439))"),"ATAPL-68870-001-0140")</f>
        <v>ATAPL-68870-001-0140</v>
      </c>
      <c r="C439" s="13" t="str">
        <f>IFERROR(__xludf.DUMMYFUNCTION("if(isblank(A439),"""",filter(Moorings!C:C,Moorings!B:B=left(A439,14),Moorings!D:D=D439))"),"SN0140")</f>
        <v>SN0140</v>
      </c>
      <c r="D439" s="16">
        <v>1.0</v>
      </c>
      <c r="E439" s="9" t="str">
        <f>IFERROR(__xludf.DUMMYFUNCTION("if(isblank(A439),"""",filter(Moorings!A:A,Moorings!B:B=A439,Moorings!D:D=D439))"),"ATAPL-58336-00003")</f>
        <v>ATAPL-58336-00003</v>
      </c>
      <c r="F439" s="12" t="str">
        <f>IFERROR(__xludf.DUMMYFUNCTION("if(isblank(A439),"""",filter(Moorings!C:C,Moorings!B:B=A439,Moorings!D:D=D439))"),"C0076")</f>
        <v>C0076</v>
      </c>
      <c r="G439" s="6" t="s">
        <v>293</v>
      </c>
      <c r="H439" s="15">
        <v>15.12</v>
      </c>
      <c r="I439" s="5"/>
    </row>
    <row r="440" ht="15.75" customHeight="1">
      <c r="A440" s="6" t="s">
        <v>90</v>
      </c>
      <c r="B440" s="9" t="str">
        <f>IFERROR(__xludf.DUMMYFUNCTION("if(isblank(A440),"""",filter(Moorings!A:A,Moorings!B:B=left(A440,14),Moorings!D:D=D440))"),"ATAPL-68870-001-0140")</f>
        <v>ATAPL-68870-001-0140</v>
      </c>
      <c r="C440" s="13" t="str">
        <f>IFERROR(__xludf.DUMMYFUNCTION("if(isblank(A440),"""",filter(Moorings!C:C,Moorings!B:B=left(A440,14),Moorings!D:D=D440))"),"SN0140")</f>
        <v>SN0140</v>
      </c>
      <c r="D440" s="16">
        <v>1.0</v>
      </c>
      <c r="E440" s="9" t="str">
        <f>IFERROR(__xludf.DUMMYFUNCTION("if(isblank(A440),"""",filter(Moorings!A:A,Moorings!B:B=A440,Moorings!D:D=D440))"),"ATAPL-58336-00003")</f>
        <v>ATAPL-58336-00003</v>
      </c>
      <c r="F440" s="12" t="str">
        <f>IFERROR(__xludf.DUMMYFUNCTION("if(isblank(A440),"""",filter(Moorings!C:C,Moorings!B:B=A440,Moorings!D:D=D440))"),"C0076")</f>
        <v>C0076</v>
      </c>
      <c r="G440" s="6" t="s">
        <v>294</v>
      </c>
      <c r="H440" s="15">
        <v>0.0192</v>
      </c>
      <c r="I440" s="5"/>
    </row>
    <row r="441" ht="15.75" customHeight="1">
      <c r="A441" s="6" t="s">
        <v>90</v>
      </c>
      <c r="B441" s="9" t="str">
        <f>IFERROR(__xludf.DUMMYFUNCTION("if(isblank(A441),"""",filter(Moorings!A:A,Moorings!B:B=left(A441,14),Moorings!D:D=D441))"),"ATAPL-68870-001-0140")</f>
        <v>ATAPL-68870-001-0140</v>
      </c>
      <c r="C441" s="13" t="str">
        <f>IFERROR(__xludf.DUMMYFUNCTION("if(isblank(A441),"""",filter(Moorings!C:C,Moorings!B:B=left(A441,14),Moorings!D:D=D441))"),"SN0140")</f>
        <v>SN0140</v>
      </c>
      <c r="D441" s="16">
        <v>1.0</v>
      </c>
      <c r="E441" s="9" t="str">
        <f>IFERROR(__xludf.DUMMYFUNCTION("if(isblank(A441),"""",filter(Moorings!A:A,Moorings!B:B=A441,Moorings!D:D=D441))"),"ATAPL-58336-00003")</f>
        <v>ATAPL-58336-00003</v>
      </c>
      <c r="F441" s="12" t="str">
        <f>IFERROR(__xludf.DUMMYFUNCTION("if(isblank(A441),"""",filter(Moorings!C:C,Moorings!B:B=A441,Moorings!D:D=D441))"),"C0076")</f>
        <v>C0076</v>
      </c>
      <c r="G441" s="6" t="s">
        <v>295</v>
      </c>
      <c r="H441" s="15">
        <v>0.7693</v>
      </c>
      <c r="I441" s="5"/>
    </row>
    <row r="442" ht="15.75" customHeight="1">
      <c r="A442" s="6" t="s">
        <v>90</v>
      </c>
      <c r="B442" s="9" t="str">
        <f>IFERROR(__xludf.DUMMYFUNCTION("if(isblank(A442),"""",filter(Moorings!A:A,Moorings!B:B=left(A442,14),Moorings!D:D=D442))"),"ATAPL-68870-001-0140")</f>
        <v>ATAPL-68870-001-0140</v>
      </c>
      <c r="C442" s="13" t="str">
        <f>IFERROR(__xludf.DUMMYFUNCTION("if(isblank(A442),"""",filter(Moorings!C:C,Moorings!B:B=left(A442,14),Moorings!D:D=D442))"),"SN0140")</f>
        <v>SN0140</v>
      </c>
      <c r="D442" s="16">
        <v>1.0</v>
      </c>
      <c r="E442" s="9" t="str">
        <f>IFERROR(__xludf.DUMMYFUNCTION("if(isblank(A442),"""",filter(Moorings!A:A,Moorings!B:B=A442,Moorings!D:D=D442))"),"ATAPL-58336-00003")</f>
        <v>ATAPL-58336-00003</v>
      </c>
      <c r="F442" s="12" t="str">
        <f>IFERROR(__xludf.DUMMYFUNCTION("if(isblank(A442),"""",filter(Moorings!C:C,Moorings!B:B=A442,Moorings!D:D=D442))"),"C0076")</f>
        <v>C0076</v>
      </c>
      <c r="G442" s="6" t="s">
        <v>296</v>
      </c>
      <c r="H442" s="15">
        <v>-1.7584</v>
      </c>
      <c r="I442" s="5"/>
    </row>
    <row r="443" ht="15.75" customHeight="1">
      <c r="A443" s="5"/>
      <c r="B443" s="9" t="str">
        <f>IFERROR(__xludf.DUMMYFUNCTION("if(isblank(A443),"""",filter(Moorings!A:A,Moorings!B:B=left(A443,14),Moorings!D:D=D443))"),"")</f>
        <v/>
      </c>
      <c r="C443" s="13" t="str">
        <f>IFERROR(__xludf.DUMMYFUNCTION("if(isblank(A443),"""",filter(Moorings!C:C,Moorings!B:B=left(A443,14),Moorings!D:D=D443))"),"")</f>
        <v/>
      </c>
      <c r="D443" s="5"/>
      <c r="E443" s="9" t="str">
        <f>IFERROR(__xludf.DUMMYFUNCTION("if(isblank(A443),"""",filter(Moorings!A:A,Moorings!B:B=A443,Moorings!D:D=D443))"),"")</f>
        <v/>
      </c>
      <c r="F443" s="12" t="str">
        <f>IFERROR(__xludf.DUMMYFUNCTION("if(isblank(A443),"""",filter(Moorings!C:C,Moorings!B:B=A443,Moorings!D:D=D443))"),"")</f>
        <v/>
      </c>
      <c r="G443" s="5"/>
      <c r="H443" s="5"/>
      <c r="I443" s="5"/>
    </row>
    <row r="444" ht="15.75" customHeight="1">
      <c r="A444" s="51" t="s">
        <v>90</v>
      </c>
      <c r="B444" s="9" t="str">
        <f>IFERROR(__xludf.DUMMYFUNCTION("if(isblank(A444),"""",filter(Moorings!A:A,Moorings!B:B=left(A444,14),Moorings!D:D=D444))"),"ATAPL-68870-001-0143")</f>
        <v>ATAPL-68870-001-0143</v>
      </c>
      <c r="C444" s="13" t="str">
        <f>IFERROR(__xludf.DUMMYFUNCTION("if(isblank(A444),"""",filter(Moorings!C:C,Moorings!B:B=left(A444,14),Moorings!D:D=D444))"),"SN0143")</f>
        <v>SN0143</v>
      </c>
      <c r="D444" s="16">
        <v>2.0</v>
      </c>
      <c r="E444" s="9" t="str">
        <f>IFERROR(__xludf.DUMMYFUNCTION("if(isblank(A444),"""",filter(Moorings!A:A,Moorings!B:B=A444,Moorings!D:D=D444))"),"ATAPL-58336-00004")</f>
        <v>ATAPL-58336-00004</v>
      </c>
      <c r="F444" s="12" t="str">
        <f>IFERROR(__xludf.DUMMYFUNCTION("if(isblank(A444),"""",filter(Moorings!C:C,Moorings!B:B=A444,Moorings!D:D=D444))"),"C0091")</f>
        <v>C0091</v>
      </c>
      <c r="G444" s="51" t="s">
        <v>174</v>
      </c>
      <c r="H444" s="15">
        <v>3073.0</v>
      </c>
      <c r="I444" s="5" t="s">
        <v>297</v>
      </c>
    </row>
    <row r="445" ht="15.75" customHeight="1">
      <c r="A445" s="51" t="s">
        <v>90</v>
      </c>
      <c r="B445" s="9" t="str">
        <f>IFERROR(__xludf.DUMMYFUNCTION("if(isblank(A445),"""",filter(Moorings!A:A,Moorings!B:B=left(A445,14),Moorings!D:D=D445))"),"ATAPL-68870-001-0143")</f>
        <v>ATAPL-68870-001-0143</v>
      </c>
      <c r="C445" s="13" t="str">
        <f>IFERROR(__xludf.DUMMYFUNCTION("if(isblank(A445),"""",filter(Moorings!C:C,Moorings!B:B=left(A445,14),Moorings!D:D=D445))"),"SN0143")</f>
        <v>SN0143</v>
      </c>
      <c r="D445" s="16">
        <v>2.0</v>
      </c>
      <c r="E445" s="9" t="str">
        <f>IFERROR(__xludf.DUMMYFUNCTION("if(isblank(A445),"""",filter(Moorings!A:A,Moorings!B:B=A445,Moorings!D:D=D445))"),"ATAPL-58336-00004")</f>
        <v>ATAPL-58336-00004</v>
      </c>
      <c r="F445" s="12" t="str">
        <f>IFERROR(__xludf.DUMMYFUNCTION("if(isblank(A445),"""",filter(Moorings!C:C,Moorings!B:B=A445,Moorings!D:D=D445))"),"C0091")</f>
        <v>C0091</v>
      </c>
      <c r="G445" s="51" t="s">
        <v>291</v>
      </c>
      <c r="H445" s="15">
        <v>44327.0</v>
      </c>
      <c r="I445" s="5" t="s">
        <v>297</v>
      </c>
    </row>
    <row r="446" ht="15.75" customHeight="1">
      <c r="A446" s="51" t="s">
        <v>90</v>
      </c>
      <c r="B446" s="9" t="str">
        <f>IFERROR(__xludf.DUMMYFUNCTION("if(isblank(A446),"""",filter(Moorings!A:A,Moorings!B:B=left(A446,14),Moorings!D:D=D446))"),"ATAPL-68870-001-0143")</f>
        <v>ATAPL-68870-001-0143</v>
      </c>
      <c r="C446" s="13" t="str">
        <f>IFERROR(__xludf.DUMMYFUNCTION("if(isblank(A446),"""",filter(Moorings!C:C,Moorings!B:B=left(A446,14),Moorings!D:D=D446))"),"SN0143")</f>
        <v>SN0143</v>
      </c>
      <c r="D446" s="16">
        <v>2.0</v>
      </c>
      <c r="E446" s="9" t="str">
        <f>IFERROR(__xludf.DUMMYFUNCTION("if(isblank(A446),"""",filter(Moorings!A:A,Moorings!B:B=A446,Moorings!D:D=D446))"),"ATAPL-58336-00004")</f>
        <v>ATAPL-58336-00004</v>
      </c>
      <c r="F446" s="12" t="str">
        <f>IFERROR(__xludf.DUMMYFUNCTION("if(isblank(A446),"""",filter(Moorings!C:C,Moorings!B:B=A446,Moorings!D:D=D446))"),"C0091")</f>
        <v>C0091</v>
      </c>
      <c r="G446" s="51" t="s">
        <v>175</v>
      </c>
      <c r="H446" s="15">
        <v>19706.0</v>
      </c>
      <c r="I446" s="5" t="s">
        <v>297</v>
      </c>
    </row>
    <row r="447" ht="15.75" customHeight="1">
      <c r="A447" s="51" t="s">
        <v>90</v>
      </c>
      <c r="B447" s="9" t="str">
        <f>IFERROR(__xludf.DUMMYFUNCTION("if(isblank(A447),"""",filter(Moorings!A:A,Moorings!B:B=left(A447,14),Moorings!D:D=D447))"),"ATAPL-68870-001-0143")</f>
        <v>ATAPL-68870-001-0143</v>
      </c>
      <c r="C447" s="13" t="str">
        <f>IFERROR(__xludf.DUMMYFUNCTION("if(isblank(A447),"""",filter(Moorings!C:C,Moorings!B:B=left(A447,14),Moorings!D:D=D447))"),"SN0143")</f>
        <v>SN0143</v>
      </c>
      <c r="D447" s="16">
        <v>2.0</v>
      </c>
      <c r="E447" s="9" t="str">
        <f>IFERROR(__xludf.DUMMYFUNCTION("if(isblank(A447),"""",filter(Moorings!A:A,Moorings!B:B=A447,Moorings!D:D=D447))"),"ATAPL-58336-00004")</f>
        <v>ATAPL-58336-00004</v>
      </c>
      <c r="F447" s="12" t="str">
        <f>IFERROR(__xludf.DUMMYFUNCTION("if(isblank(A447),"""",filter(Moorings!C:C,Moorings!B:B=A447,Moorings!D:D=D447))"),"C0091")</f>
        <v>C0091</v>
      </c>
      <c r="G447" s="51" t="s">
        <v>292</v>
      </c>
      <c r="H447" s="15">
        <v>34.0</v>
      </c>
      <c r="I447" s="5" t="s">
        <v>297</v>
      </c>
    </row>
    <row r="448" ht="15.75" customHeight="1">
      <c r="A448" s="51" t="s">
        <v>90</v>
      </c>
      <c r="B448" s="9" t="str">
        <f>IFERROR(__xludf.DUMMYFUNCTION("if(isblank(A448),"""",filter(Moorings!A:A,Moorings!B:B=left(A448,14),Moorings!D:D=D448))"),"ATAPL-68870-001-0143")</f>
        <v>ATAPL-68870-001-0143</v>
      </c>
      <c r="C448" s="13" t="str">
        <f>IFERROR(__xludf.DUMMYFUNCTION("if(isblank(A448),"""",filter(Moorings!C:C,Moorings!B:B=left(A448,14),Moorings!D:D=D448))"),"SN0143")</f>
        <v>SN0143</v>
      </c>
      <c r="D448" s="16">
        <v>2.0</v>
      </c>
      <c r="E448" s="9" t="str">
        <f>IFERROR(__xludf.DUMMYFUNCTION("if(isblank(A448),"""",filter(Moorings!A:A,Moorings!B:B=A448,Moorings!D:D=D448))"),"ATAPL-58336-00004")</f>
        <v>ATAPL-58336-00004</v>
      </c>
      <c r="F448" s="12" t="str">
        <f>IFERROR(__xludf.DUMMYFUNCTION("if(isblank(A448),"""",filter(Moorings!C:C,Moorings!B:B=A448,Moorings!D:D=D448))"),"C0091")</f>
        <v>C0091</v>
      </c>
      <c r="G448" s="51" t="s">
        <v>293</v>
      </c>
      <c r="H448" s="15">
        <v>14.89</v>
      </c>
      <c r="I448" s="73"/>
    </row>
    <row r="449" ht="15.75" customHeight="1">
      <c r="A449" s="51" t="s">
        <v>90</v>
      </c>
      <c r="B449" s="9" t="str">
        <f>IFERROR(__xludf.DUMMYFUNCTION("if(isblank(A449),"""",filter(Moorings!A:A,Moorings!B:B=left(A449,14),Moorings!D:D=D449))"),"ATAPL-68870-001-0143")</f>
        <v>ATAPL-68870-001-0143</v>
      </c>
      <c r="C449" s="13" t="str">
        <f>IFERROR(__xludf.DUMMYFUNCTION("if(isblank(A449),"""",filter(Moorings!C:C,Moorings!B:B=left(A449,14),Moorings!D:D=D449))"),"SN0143")</f>
        <v>SN0143</v>
      </c>
      <c r="D449" s="16">
        <v>2.0</v>
      </c>
      <c r="E449" s="9" t="str">
        <f>IFERROR(__xludf.DUMMYFUNCTION("if(isblank(A449),"""",filter(Moorings!A:A,Moorings!B:B=A449,Moorings!D:D=D449))"),"ATAPL-58336-00004")</f>
        <v>ATAPL-58336-00004</v>
      </c>
      <c r="F449" s="12" t="str">
        <f>IFERROR(__xludf.DUMMYFUNCTION("if(isblank(A449),"""",filter(Moorings!C:C,Moorings!B:B=A449,Moorings!D:D=D449))"),"C0091")</f>
        <v>C0091</v>
      </c>
      <c r="G449" s="51" t="s">
        <v>294</v>
      </c>
      <c r="H449" s="15">
        <v>-0.1533</v>
      </c>
      <c r="I449" s="5"/>
    </row>
    <row r="450" ht="15.75" customHeight="1">
      <c r="A450" s="51" t="s">
        <v>90</v>
      </c>
      <c r="B450" s="9" t="str">
        <f>IFERROR(__xludf.DUMMYFUNCTION("if(isblank(A450),"""",filter(Moorings!A:A,Moorings!B:B=left(A450,14),Moorings!D:D=D450))"),"ATAPL-68870-001-0143")</f>
        <v>ATAPL-68870-001-0143</v>
      </c>
      <c r="C450" s="13" t="str">
        <f>IFERROR(__xludf.DUMMYFUNCTION("if(isblank(A450),"""",filter(Moorings!C:C,Moorings!B:B=left(A450,14),Moorings!D:D=D450))"),"SN0143")</f>
        <v>SN0143</v>
      </c>
      <c r="D450" s="16">
        <v>2.0</v>
      </c>
      <c r="E450" s="9" t="str">
        <f>IFERROR(__xludf.DUMMYFUNCTION("if(isblank(A450),"""",filter(Moorings!A:A,Moorings!B:B=A450,Moorings!D:D=D450))"),"ATAPL-58336-00004")</f>
        <v>ATAPL-58336-00004</v>
      </c>
      <c r="F450" s="12" t="str">
        <f>IFERROR(__xludf.DUMMYFUNCTION("if(isblank(A450),"""",filter(Moorings!C:C,Moorings!B:B=A450,Moorings!D:D=D450))"),"C0091")</f>
        <v>C0091</v>
      </c>
      <c r="G450" s="51" t="s">
        <v>295</v>
      </c>
      <c r="H450" s="15">
        <v>1.6218</v>
      </c>
      <c r="I450" s="73"/>
    </row>
    <row r="451" ht="15.75" customHeight="1">
      <c r="A451" s="51" t="s">
        <v>90</v>
      </c>
      <c r="B451" s="9" t="str">
        <f>IFERROR(__xludf.DUMMYFUNCTION("if(isblank(A451),"""",filter(Moorings!A:A,Moorings!B:B=left(A451,14),Moorings!D:D=D451))"),"ATAPL-68870-001-0143")</f>
        <v>ATAPL-68870-001-0143</v>
      </c>
      <c r="C451" s="13" t="str">
        <f>IFERROR(__xludf.DUMMYFUNCTION("if(isblank(A451),"""",filter(Moorings!C:C,Moorings!B:B=left(A451,14),Moorings!D:D=D451))"),"SN0143")</f>
        <v>SN0143</v>
      </c>
      <c r="D451" s="16">
        <v>2.0</v>
      </c>
      <c r="E451" s="9" t="str">
        <f>IFERROR(__xludf.DUMMYFUNCTION("if(isblank(A451),"""",filter(Moorings!A:A,Moorings!B:B=A451,Moorings!D:D=D451))"),"ATAPL-58336-00004")</f>
        <v>ATAPL-58336-00004</v>
      </c>
      <c r="F451" s="12" t="str">
        <f>IFERROR(__xludf.DUMMYFUNCTION("if(isblank(A451),"""",filter(Moorings!C:C,Moorings!B:B=A451,Moorings!D:D=D451))"),"C0091")</f>
        <v>C0091</v>
      </c>
      <c r="G451" s="51" t="s">
        <v>296</v>
      </c>
      <c r="H451" s="15">
        <v>-2.8071</v>
      </c>
      <c r="I451" s="5"/>
    </row>
    <row r="452" ht="15.75" customHeight="1">
      <c r="A452" s="51"/>
      <c r="B452" s="9" t="str">
        <f>IFERROR(__xludf.DUMMYFUNCTION("if(isblank(A452),"""",filter(Moorings!A:A,Moorings!B:B=left(A452,14),Moorings!D:D=D452))"),"")</f>
        <v/>
      </c>
      <c r="C452" s="13" t="str">
        <f>IFERROR(__xludf.DUMMYFUNCTION("if(isblank(A452),"""",filter(Moorings!C:C,Moorings!B:B=left(A452,14),Moorings!D:D=D452))"),"")</f>
        <v/>
      </c>
      <c r="D452" s="79"/>
      <c r="E452" s="9" t="str">
        <f>IFERROR(__xludf.DUMMYFUNCTION("if(isblank(A452),"""",filter(Moorings!A:A,Moorings!B:B=A452,Moorings!D:D=D452))"),"")</f>
        <v/>
      </c>
      <c r="F452" s="12" t="str">
        <f>IFERROR(__xludf.DUMMYFUNCTION("if(isblank(A452),"""",filter(Moorings!C:C,Moorings!B:B=A452,Moorings!D:D=D452))"),"")</f>
        <v/>
      </c>
      <c r="G452" s="51"/>
      <c r="H452" s="15"/>
      <c r="I452" s="5"/>
    </row>
    <row r="453" ht="15.75" customHeight="1">
      <c r="A453" s="52" t="s">
        <v>90</v>
      </c>
      <c r="B453" s="9" t="str">
        <f>IFERROR(__xludf.DUMMYFUNCTION("if(isblank(A453),"""",filter(Moorings!A:A,Moorings!B:B=left(A453,14),Moorings!D:D=D453))"),"ATAPL-68870-001-0140")</f>
        <v>ATAPL-68870-001-0140</v>
      </c>
      <c r="C453" s="13" t="str">
        <f>IFERROR(__xludf.DUMMYFUNCTION("if(isblank(A453),"""",filter(Moorings!C:C,Moorings!B:B=left(A453,14),Moorings!D:D=D453))"),"SN0140")</f>
        <v>SN0140</v>
      </c>
      <c r="D453" s="46">
        <v>3.0</v>
      </c>
      <c r="E453" s="9" t="str">
        <f>IFERROR(__xludf.DUMMYFUNCTION("if(isblank(A453),"""",filter(Moorings!A:A,Moorings!B:B=A453,Moorings!D:D=D453))"),"ATAPL-58336-00010")</f>
        <v>ATAPL-58336-00010</v>
      </c>
      <c r="F453" s="12" t="str">
        <f>IFERROR(__xludf.DUMMYFUNCTION("if(isblank(A453),"""",filter(Moorings!C:C,Moorings!B:B=A453,Moorings!D:D=D453))"),"C0124")</f>
        <v>C0124</v>
      </c>
      <c r="G453" s="52" t="s">
        <v>174</v>
      </c>
      <c r="H453" s="55">
        <v>3246.0</v>
      </c>
      <c r="I453" s="24" t="s">
        <v>298</v>
      </c>
    </row>
    <row r="454" ht="15.75" customHeight="1">
      <c r="A454" s="52" t="s">
        <v>90</v>
      </c>
      <c r="B454" s="9" t="str">
        <f>IFERROR(__xludf.DUMMYFUNCTION("if(isblank(A454),"""",filter(Moorings!A:A,Moorings!B:B=left(A454,14),Moorings!D:D=D454))"),"ATAPL-68870-001-0140")</f>
        <v>ATAPL-68870-001-0140</v>
      </c>
      <c r="C454" s="13" t="str">
        <f>IFERROR(__xludf.DUMMYFUNCTION("if(isblank(A454),"""",filter(Moorings!C:C,Moorings!B:B=left(A454,14),Moorings!D:D=D454))"),"SN0140")</f>
        <v>SN0140</v>
      </c>
      <c r="D454" s="46">
        <v>3.0</v>
      </c>
      <c r="E454" s="9" t="str">
        <f>IFERROR(__xludf.DUMMYFUNCTION("if(isblank(A454),"""",filter(Moorings!A:A,Moorings!B:B=A454,Moorings!D:D=D454))"),"ATAPL-58336-00010")</f>
        <v>ATAPL-58336-00010</v>
      </c>
      <c r="F454" s="12" t="str">
        <f>IFERROR(__xludf.DUMMYFUNCTION("if(isblank(A454),"""",filter(Moorings!C:C,Moorings!B:B=A454,Moorings!D:D=D454))"),"C0124")</f>
        <v>C0124</v>
      </c>
      <c r="G454" s="52" t="s">
        <v>291</v>
      </c>
      <c r="H454" s="55">
        <v>1784.0</v>
      </c>
      <c r="I454" s="24" t="s">
        <v>299</v>
      </c>
    </row>
    <row r="455" ht="15.75" customHeight="1">
      <c r="A455" s="52" t="s">
        <v>90</v>
      </c>
      <c r="B455" s="9" t="str">
        <f>IFERROR(__xludf.DUMMYFUNCTION("if(isblank(A455),"""",filter(Moorings!A:A,Moorings!B:B=left(A455,14),Moorings!D:D=D455))"),"ATAPL-68870-001-0140")</f>
        <v>ATAPL-68870-001-0140</v>
      </c>
      <c r="C455" s="13" t="str">
        <f>IFERROR(__xludf.DUMMYFUNCTION("if(isblank(A455),"""",filter(Moorings!C:C,Moorings!B:B=left(A455,14),Moorings!D:D=D455))"),"SN0140")</f>
        <v>SN0140</v>
      </c>
      <c r="D455" s="46">
        <v>3.0</v>
      </c>
      <c r="E455" s="9" t="str">
        <f>IFERROR(__xludf.DUMMYFUNCTION("if(isblank(A455),"""",filter(Moorings!A:A,Moorings!B:B=A455,Moorings!D:D=D455))"),"ATAPL-58336-00010")</f>
        <v>ATAPL-58336-00010</v>
      </c>
      <c r="F455" s="12" t="str">
        <f>IFERROR(__xludf.DUMMYFUNCTION("if(isblank(A455),"""",filter(Moorings!C:C,Moorings!B:B=A455,Moorings!D:D=D455))"),"C0124")</f>
        <v>C0124</v>
      </c>
      <c r="G455" s="52" t="s">
        <v>175</v>
      </c>
      <c r="H455" s="55">
        <v>2030.0</v>
      </c>
      <c r="I455" s="24" t="s">
        <v>300</v>
      </c>
    </row>
    <row r="456" ht="15.75" customHeight="1">
      <c r="A456" s="52" t="s">
        <v>90</v>
      </c>
      <c r="B456" s="9" t="str">
        <f>IFERROR(__xludf.DUMMYFUNCTION("if(isblank(A456),"""",filter(Moorings!A:A,Moorings!B:B=left(A456,14),Moorings!D:D=D456))"),"ATAPL-68870-001-0140")</f>
        <v>ATAPL-68870-001-0140</v>
      </c>
      <c r="C456" s="13" t="str">
        <f>IFERROR(__xludf.DUMMYFUNCTION("if(isblank(A456),"""",filter(Moorings!C:C,Moorings!B:B=left(A456,14),Moorings!D:D=D456))"),"SN0140")</f>
        <v>SN0140</v>
      </c>
      <c r="D456" s="46">
        <v>3.0</v>
      </c>
      <c r="E456" s="9" t="str">
        <f>IFERROR(__xludf.DUMMYFUNCTION("if(isblank(A456),"""",filter(Moorings!A:A,Moorings!B:B=A456,Moorings!D:D=D456))"),"ATAPL-58336-00010")</f>
        <v>ATAPL-58336-00010</v>
      </c>
      <c r="F456" s="12" t="str">
        <f>IFERROR(__xludf.DUMMYFUNCTION("if(isblank(A456),"""",filter(Moorings!C:C,Moorings!B:B=A456,Moorings!D:D=D456))"),"C0124")</f>
        <v>C0124</v>
      </c>
      <c r="G456" s="52" t="s">
        <v>292</v>
      </c>
      <c r="H456" s="55">
        <v>2756.0</v>
      </c>
      <c r="I456" s="24" t="s">
        <v>301</v>
      </c>
    </row>
    <row r="457" ht="15.75" customHeight="1">
      <c r="A457" s="52" t="s">
        <v>90</v>
      </c>
      <c r="B457" s="9" t="str">
        <f>IFERROR(__xludf.DUMMYFUNCTION("if(isblank(A457),"""",filter(Moorings!A:A,Moorings!B:B=left(A457,14),Moorings!D:D=D457))"),"ATAPL-68870-001-0140")</f>
        <v>ATAPL-68870-001-0140</v>
      </c>
      <c r="C457" s="13" t="str">
        <f>IFERROR(__xludf.DUMMYFUNCTION("if(isblank(A457),"""",filter(Moorings!C:C,Moorings!B:B=left(A457,14),Moorings!D:D=D457))"),"SN0140")</f>
        <v>SN0140</v>
      </c>
      <c r="D457" s="46">
        <v>3.0</v>
      </c>
      <c r="E457" s="9" t="str">
        <f>IFERROR(__xludf.DUMMYFUNCTION("if(isblank(A457),"""",filter(Moorings!A:A,Moorings!B:B=A457,Moorings!D:D=D457))"),"ATAPL-58336-00010")</f>
        <v>ATAPL-58336-00010</v>
      </c>
      <c r="F457" s="12" t="str">
        <f>IFERROR(__xludf.DUMMYFUNCTION("if(isblank(A457),"""",filter(Moorings!C:C,Moorings!B:B=A457,Moorings!D:D=D457))"),"C0124")</f>
        <v>C0124</v>
      </c>
      <c r="G457" s="52" t="s">
        <v>293</v>
      </c>
      <c r="H457" s="55">
        <v>16.6406</v>
      </c>
      <c r="I457" s="24" t="s">
        <v>302</v>
      </c>
    </row>
    <row r="458" ht="15.75" customHeight="1">
      <c r="A458" s="52" t="s">
        <v>90</v>
      </c>
      <c r="B458" s="9" t="str">
        <f>IFERROR(__xludf.DUMMYFUNCTION("if(isblank(A458),"""",filter(Moorings!A:A,Moorings!B:B=left(A458,14),Moorings!D:D=D458))"),"ATAPL-68870-001-0140")</f>
        <v>ATAPL-68870-001-0140</v>
      </c>
      <c r="C458" s="13" t="str">
        <f>IFERROR(__xludf.DUMMYFUNCTION("if(isblank(A458),"""",filter(Moorings!C:C,Moorings!B:B=left(A458,14),Moorings!D:D=D458))"),"SN0140")</f>
        <v>SN0140</v>
      </c>
      <c r="D458" s="46">
        <v>3.0</v>
      </c>
      <c r="E458" s="9" t="str">
        <f>IFERROR(__xludf.DUMMYFUNCTION("if(isblank(A458),"""",filter(Moorings!A:A,Moorings!B:B=A458,Moorings!D:D=D458))"),"ATAPL-58336-00010")</f>
        <v>ATAPL-58336-00010</v>
      </c>
      <c r="F458" s="12" t="str">
        <f>IFERROR(__xludf.DUMMYFUNCTION("if(isblank(A458),"""",filter(Moorings!C:C,Moorings!B:B=A458,Moorings!D:D=D458))"),"C0124")</f>
        <v>C0124</v>
      </c>
      <c r="G458" s="52" t="s">
        <v>294</v>
      </c>
      <c r="H458" s="55">
        <v>0.0357</v>
      </c>
      <c r="I458" s="24" t="s">
        <v>218</v>
      </c>
    </row>
    <row r="459" ht="15.75" customHeight="1">
      <c r="A459" s="52" t="s">
        <v>90</v>
      </c>
      <c r="B459" s="9" t="str">
        <f>IFERROR(__xludf.DUMMYFUNCTION("if(isblank(A459),"""",filter(Moorings!A:A,Moorings!B:B=left(A459,14),Moorings!D:D=D459))"),"ATAPL-68870-001-0140")</f>
        <v>ATAPL-68870-001-0140</v>
      </c>
      <c r="C459" s="13" t="str">
        <f>IFERROR(__xludf.DUMMYFUNCTION("if(isblank(A459),"""",filter(Moorings!C:C,Moorings!B:B=left(A459,14),Moorings!D:D=D459))"),"SN0140")</f>
        <v>SN0140</v>
      </c>
      <c r="D459" s="46">
        <v>3.0</v>
      </c>
      <c r="E459" s="9" t="str">
        <f>IFERROR(__xludf.DUMMYFUNCTION("if(isblank(A459),"""",filter(Moorings!A:A,Moorings!B:B=A459,Moorings!D:D=D459))"),"ATAPL-58336-00010")</f>
        <v>ATAPL-58336-00010</v>
      </c>
      <c r="F459" s="12" t="str">
        <f>IFERROR(__xludf.DUMMYFUNCTION("if(isblank(A459),"""",filter(Moorings!C:C,Moorings!B:B=A459,Moorings!D:D=D459))"),"C0124")</f>
        <v>C0124</v>
      </c>
      <c r="G459" s="52" t="s">
        <v>295</v>
      </c>
      <c r="H459" s="55">
        <v>0.7276</v>
      </c>
      <c r="I459" s="24" t="s">
        <v>219</v>
      </c>
    </row>
    <row r="460" ht="15.75" customHeight="1">
      <c r="A460" s="52" t="s">
        <v>90</v>
      </c>
      <c r="B460" s="9" t="str">
        <f>IFERROR(__xludf.DUMMYFUNCTION("if(isblank(A460),"""",filter(Moorings!A:A,Moorings!B:B=left(A460,14),Moorings!D:D=D460))"),"ATAPL-68870-001-0140")</f>
        <v>ATAPL-68870-001-0140</v>
      </c>
      <c r="C460" s="13" t="str">
        <f>IFERROR(__xludf.DUMMYFUNCTION("if(isblank(A460),"""",filter(Moorings!C:C,Moorings!B:B=left(A460,14),Moorings!D:D=D460))"),"SN0140")</f>
        <v>SN0140</v>
      </c>
      <c r="D460" s="46">
        <v>3.0</v>
      </c>
      <c r="E460" s="9" t="str">
        <f>IFERROR(__xludf.DUMMYFUNCTION("if(isblank(A460),"""",filter(Moorings!A:A,Moorings!B:B=A460,Moorings!D:D=D460))"),"ATAPL-58336-00010")</f>
        <v>ATAPL-58336-00010</v>
      </c>
      <c r="F460" s="12" t="str">
        <f>IFERROR(__xludf.DUMMYFUNCTION("if(isblank(A460),"""",filter(Moorings!C:C,Moorings!B:B=A460,Moorings!D:D=D460))"),"C0124")</f>
        <v>C0124</v>
      </c>
      <c r="G460" s="52" t="s">
        <v>296</v>
      </c>
      <c r="H460" s="55">
        <v>-1.8093</v>
      </c>
      <c r="I460" s="24" t="s">
        <v>215</v>
      </c>
    </row>
    <row r="461" ht="15.75" customHeight="1">
      <c r="A461" s="51"/>
      <c r="B461" s="9"/>
      <c r="C461" s="13"/>
      <c r="D461" s="79"/>
      <c r="E461" s="9"/>
      <c r="F461" s="12"/>
      <c r="G461" s="51"/>
      <c r="H461" s="15"/>
      <c r="I461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1.86"/>
    <col customWidth="1" min="2" max="2" width="17.14"/>
    <col customWidth="1" min="3" max="3" width="31.43"/>
    <col customWidth="1" min="4" max="4" width="7.71"/>
    <col customWidth="1" min="5" max="5" width="19.29"/>
    <col customWidth="1" min="6" max="6" width="9.86"/>
    <col customWidth="1" min="7" max="7" width="11.43"/>
  </cols>
  <sheetData>
    <row r="1">
      <c r="A1" s="2" t="s">
        <v>2</v>
      </c>
      <c r="B1" s="11" t="s">
        <v>18</v>
      </c>
      <c r="C1" s="11" t="s">
        <v>22</v>
      </c>
      <c r="D1" s="11" t="s">
        <v>23</v>
      </c>
      <c r="E1" s="11" t="s">
        <v>24</v>
      </c>
      <c r="F1" s="11" t="s">
        <v>25</v>
      </c>
      <c r="G1" s="11" t="s">
        <v>26</v>
      </c>
    </row>
    <row r="2">
      <c r="A2" s="9" t="str">
        <f>Moorings!A2</f>
        <v>ATAPL-69839-001-0101</v>
      </c>
      <c r="B2" s="9" t="str">
        <f>IF(D2="Mooring",Moorings!B2,"")</f>
        <v>RS01SBPS-PC01A</v>
      </c>
      <c r="C2" s="9" t="str">
        <f>IF(D2="Sensor",Moorings!B2,"")</f>
        <v/>
      </c>
      <c r="D2" s="12" t="str">
        <f>IF(ISBLANK(Moorings!B2),"",IF(LEN(Moorings!B2)&gt;14,"Sensor","Mooring"))</f>
        <v>Mooring</v>
      </c>
      <c r="E2" s="12" t="str">
        <f>Moorings!C2</f>
        <v>SN0101</v>
      </c>
      <c r="F2" s="14" t="str">
        <f>IF(D2="Mooring",Moorings!E2,"")</f>
        <v>9/29/2014</v>
      </c>
      <c r="G2" s="9"/>
    </row>
    <row r="3">
      <c r="A3" s="9" t="str">
        <f>Moorings!A3</f>
        <v>ATAPL-58322-00005</v>
      </c>
      <c r="B3" s="9" t="str">
        <f>IF(D3="Mooring",Moorings!B3,"")</f>
        <v/>
      </c>
      <c r="C3" s="9" t="str">
        <f>IF(D3="Sensor",Moorings!B3,"")</f>
        <v>RS01SBPS-PC01A-4C-FLORDD103</v>
      </c>
      <c r="D3" s="12" t="str">
        <f>IF(ISBLANK(Moorings!B3),"",IF(LEN(Moorings!B3)&gt;14,"Sensor","Mooring"))</f>
        <v>Sensor</v>
      </c>
      <c r="E3" s="12" t="str">
        <f>Moorings!C3</f>
        <v>1132</v>
      </c>
      <c r="F3" s="14" t="str">
        <f>IF(D3="Mooring",Moorings!E3,"")</f>
        <v/>
      </c>
      <c r="G3" s="9"/>
    </row>
    <row r="4">
      <c r="A4" s="9" t="str">
        <f>Moorings!A4</f>
        <v>ATAPL-58337-00005</v>
      </c>
      <c r="B4" s="9" t="str">
        <f>IF(D4="Mooring",Moorings!B4,"")</f>
        <v/>
      </c>
      <c r="C4" s="9" t="str">
        <f>IF(D4="Sensor",Moorings!B4,"")</f>
        <v>RS01SBPS-PC01A-4B-PHSENA102</v>
      </c>
      <c r="D4" s="12" t="str">
        <f>IF(ISBLANK(Moorings!B4),"",IF(LEN(Moorings!B4)&gt;14,"Sensor","Mooring"))</f>
        <v>Sensor</v>
      </c>
      <c r="E4" s="12" t="str">
        <f>Moorings!C4</f>
        <v>SAMI2-P0113</v>
      </c>
      <c r="F4" s="14" t="str">
        <f>IF(D4="Mooring",Moorings!E4,"")</f>
        <v/>
      </c>
      <c r="G4" s="9"/>
    </row>
    <row r="5">
      <c r="A5" s="9" t="str">
        <f>Moorings!A5</f>
        <v>ATAPL-58320-00005</v>
      </c>
      <c r="B5" s="9" t="str">
        <f>IF(D5="Mooring",Moorings!B5,"")</f>
        <v/>
      </c>
      <c r="C5" s="9" t="str">
        <f>IF(D5="Sensor",Moorings!B5,"")</f>
        <v>RS01SBPS-PC01A-4A-DOSTAD103</v>
      </c>
      <c r="D5" s="12" t="str">
        <f>IF(ISBLANK(Moorings!B5),"",IF(LEN(Moorings!B5)&gt;14,"Sensor","Mooring"))</f>
        <v>Sensor</v>
      </c>
      <c r="E5" s="12" t="str">
        <f>Moorings!C5</f>
        <v>275</v>
      </c>
      <c r="F5" s="14" t="str">
        <f>IF(D5="Mooring",Moorings!E5,"")</f>
        <v/>
      </c>
      <c r="G5" s="9"/>
    </row>
    <row r="6">
      <c r="A6" s="9" t="str">
        <f>Moorings!A6</f>
        <v>ATAPL-66662-00001</v>
      </c>
      <c r="B6" s="9" t="str">
        <f>IF(D6="Mooring",Moorings!B6,"")</f>
        <v/>
      </c>
      <c r="C6" s="9" t="str">
        <f>IF(D6="Sensor",Moorings!B6,"")</f>
        <v>RS01SBPS-PC01A-4A-CTDPFA103</v>
      </c>
      <c r="D6" s="12" t="str">
        <f>IF(ISBLANK(Moorings!B6),"",IF(LEN(Moorings!B6)&gt;14,"Sensor","Mooring"))</f>
        <v>Sensor</v>
      </c>
      <c r="E6" s="12" t="str">
        <f>Moorings!C6</f>
        <v>16P65795-6914</v>
      </c>
      <c r="F6" s="14" t="str">
        <f>IF(D6="Mooring",Moorings!E6,"")</f>
        <v/>
      </c>
      <c r="G6" s="9"/>
    </row>
    <row r="7">
      <c r="A7" s="9" t="str">
        <f>Moorings!A7</f>
        <v>ATAPL-58324-00005</v>
      </c>
      <c r="B7" s="9" t="str">
        <f>IF(D7="Mooring",Moorings!B7,"")</f>
        <v/>
      </c>
      <c r="C7" s="9" t="str">
        <f>IF(D7="Sensor",Moorings!B7,"")</f>
        <v>RS01SBPS-PC01A-08-HYDBBA103</v>
      </c>
      <c r="D7" s="12" t="str">
        <f>IF(ISBLANK(Moorings!B7),"",IF(LEN(Moorings!B7)&gt;14,"Sensor","Mooring"))</f>
        <v>Sensor</v>
      </c>
      <c r="E7" s="12" t="str">
        <f>Moorings!C7</f>
        <v>1273</v>
      </c>
      <c r="F7" s="14" t="str">
        <f>IF(D7="Mooring",Moorings!E7,"")</f>
        <v/>
      </c>
      <c r="G7" s="9"/>
    </row>
    <row r="8">
      <c r="A8" s="9" t="str">
        <f>Moorings!A8</f>
        <v>ATAPL-58317-00003</v>
      </c>
      <c r="B8" s="9" t="str">
        <f>IF(D8="Mooring",Moorings!B8,"")</f>
        <v/>
      </c>
      <c r="C8" s="9" t="str">
        <f>IF(D8="Sensor",Moorings!B8,"")</f>
        <v>RS01SBPS-PC01A-07-CAMDSC102</v>
      </c>
      <c r="D8" s="12" t="str">
        <f>IF(ISBLANK(Moorings!B8),"",IF(LEN(Moorings!B8)&gt;14,"Sensor","Mooring"))</f>
        <v>Sensor</v>
      </c>
      <c r="E8" s="12" t="str">
        <f>Moorings!C8</f>
        <v>0103</v>
      </c>
      <c r="F8" s="14" t="str">
        <f>IF(D8="Mooring",Moorings!E8,"")</f>
        <v/>
      </c>
      <c r="G8" s="9"/>
    </row>
    <row r="9">
      <c r="A9" s="9" t="str">
        <f>Moorings!A9</f>
        <v>ATAPL-58345-00003</v>
      </c>
      <c r="B9" s="9" t="str">
        <f>IF(D9="Mooring",Moorings!B9,"")</f>
        <v/>
      </c>
      <c r="C9" s="9" t="str">
        <f>IF(D9="Sensor",Moorings!B9,"")</f>
        <v>RS01SBPS-PC01A-06-VADCPA101</v>
      </c>
      <c r="D9" s="12" t="str">
        <f>IF(ISBLANK(Moorings!B9),"",IF(LEN(Moorings!B9)&gt;14,"Sensor","Mooring"))</f>
        <v>Sensor</v>
      </c>
      <c r="E9" s="12" t="str">
        <f>Moorings!C9</f>
        <v>19075</v>
      </c>
      <c r="F9" s="14" t="str">
        <f>IF(D9="Mooring",Moorings!E9,"")</f>
        <v/>
      </c>
      <c r="G9" s="9"/>
    </row>
    <row r="10">
      <c r="A10" s="9" t="str">
        <f>Moorings!A10</f>
        <v>ATAPL-58315-00003</v>
      </c>
      <c r="B10" s="9" t="str">
        <f>IF(D10="Mooring",Moorings!B10,"")</f>
        <v/>
      </c>
      <c r="C10" s="9" t="str">
        <f>IF(D10="Sensor",Moorings!B10,"")</f>
        <v>RS01SBPS-PC01A-05-ADCPTD102</v>
      </c>
      <c r="D10" s="12" t="str">
        <f>IF(ISBLANK(Moorings!B10),"",IF(LEN(Moorings!B10)&gt;14,"Sensor","Mooring"))</f>
        <v>Sensor</v>
      </c>
      <c r="E10" s="12" t="str">
        <f>Moorings!C10</f>
        <v>18980</v>
      </c>
      <c r="F10" s="14" t="str">
        <f>IF(D10="Mooring",Moorings!E10,"")</f>
        <v/>
      </c>
      <c r="G10" s="9"/>
    </row>
    <row r="11">
      <c r="A11" s="9" t="str">
        <f>Moorings!A11</f>
        <v/>
      </c>
      <c r="B11" s="9" t="str">
        <f>IF(D11="Mooring",Moorings!B11,"")</f>
        <v/>
      </c>
      <c r="C11" s="9" t="str">
        <f>IF(D11="Sensor",Moorings!B11,"")</f>
        <v/>
      </c>
      <c r="D11" s="12" t="str">
        <f>IF(ISBLANK(Moorings!B11),"",IF(LEN(Moorings!B11)&gt;14,"Sensor","Mooring"))</f>
        <v/>
      </c>
      <c r="E11" s="12" t="str">
        <f>Moorings!C11</f>
        <v/>
      </c>
      <c r="F11" s="14" t="str">
        <f>IF(D11="Mooring",Moorings!E11,"")</f>
        <v/>
      </c>
      <c r="G11" s="9"/>
    </row>
    <row r="12">
      <c r="A12" s="9" t="str">
        <f>Moorings!A12</f>
        <v>ATAPL-69839-001-0104</v>
      </c>
      <c r="B12" s="9" t="str">
        <f>IF(D12="Mooring",Moorings!B12,"")</f>
        <v>RS01SBPS-PC01A</v>
      </c>
      <c r="C12" s="9" t="str">
        <f>IF(D12="Sensor",Moorings!B12,"")</f>
        <v/>
      </c>
      <c r="D12" s="12" t="str">
        <f>IF(ISBLANK(Moorings!B12),"",IF(LEN(Moorings!B12)&gt;14,"Sensor","Mooring"))</f>
        <v>Mooring</v>
      </c>
      <c r="E12" s="12" t="str">
        <f>Moorings!C12</f>
        <v>SN0104</v>
      </c>
      <c r="F12" s="14" t="str">
        <f>IF(D12="Mooring",Moorings!E12,"")</f>
        <v>7/7/2015</v>
      </c>
      <c r="G12" s="9"/>
    </row>
    <row r="13">
      <c r="A13" s="9" t="str">
        <f>Moorings!A13</f>
        <v>ATAPL-58322-00011</v>
      </c>
      <c r="B13" s="9" t="str">
        <f>IF(D13="Mooring",Moorings!B13,"")</f>
        <v/>
      </c>
      <c r="C13" s="9" t="str">
        <f>IF(D13="Sensor",Moorings!B13,"")</f>
        <v>RS01SBPS-PC01A-4C-FLORDD103</v>
      </c>
      <c r="D13" s="12" t="str">
        <f>IF(ISBLANK(Moorings!B13),"",IF(LEN(Moorings!B13)&gt;14,"Sensor","Mooring"))</f>
        <v>Sensor</v>
      </c>
      <c r="E13" s="12" t="str">
        <f>Moorings!C13</f>
        <v>1297</v>
      </c>
      <c r="F13" s="14" t="str">
        <f>IF(D13="Mooring",Moorings!E13,"")</f>
        <v/>
      </c>
      <c r="G13" s="9"/>
    </row>
    <row r="14">
      <c r="A14" s="9" t="str">
        <f>Moorings!A14</f>
        <v>ATAPL-58337-00010</v>
      </c>
      <c r="B14" s="9" t="str">
        <f>IF(D14="Mooring",Moorings!B14,"")</f>
        <v/>
      </c>
      <c r="C14" s="9" t="str">
        <f>IF(D14="Sensor",Moorings!B14,"")</f>
        <v>RS01SBPS-PC01A-4B-PHSENA102</v>
      </c>
      <c r="D14" s="12" t="str">
        <f>IF(ISBLANK(Moorings!B14),"",IF(LEN(Moorings!B14)&gt;14,"Sensor","Mooring"))</f>
        <v>Sensor</v>
      </c>
      <c r="E14" s="12" t="str">
        <f>Moorings!C14</f>
        <v>P0162</v>
      </c>
      <c r="F14" s="14" t="str">
        <f>IF(D14="Mooring",Moorings!E14,"")</f>
        <v/>
      </c>
      <c r="G14" s="9"/>
    </row>
    <row r="15">
      <c r="A15" s="9" t="str">
        <f>Moorings!A15</f>
        <v>ATAPL-58320-00011</v>
      </c>
      <c r="B15" s="9" t="str">
        <f>IF(D15="Mooring",Moorings!B15,"")</f>
        <v/>
      </c>
      <c r="C15" s="9" t="str">
        <f>IF(D15="Sensor",Moorings!B15,"")</f>
        <v>RS01SBPS-PC01A-4A-DOSTAD103</v>
      </c>
      <c r="D15" s="12" t="str">
        <f>IF(ISBLANK(Moorings!B15),"",IF(LEN(Moorings!B15)&gt;14,"Sensor","Mooring"))</f>
        <v>Sensor</v>
      </c>
      <c r="E15" s="12" t="str">
        <f>Moorings!C15</f>
        <v>472</v>
      </c>
      <c r="F15" s="14" t="str">
        <f>IF(D15="Mooring",Moorings!E15,"")</f>
        <v/>
      </c>
      <c r="G15" s="9"/>
    </row>
    <row r="16">
      <c r="A16" s="9" t="str">
        <f>Moorings!A16</f>
        <v>ATAPL-66662-00009</v>
      </c>
      <c r="B16" s="9" t="str">
        <f>IF(D16="Mooring",Moorings!B16,"")</f>
        <v/>
      </c>
      <c r="C16" s="9" t="str">
        <f>IF(D16="Sensor",Moorings!B16,"")</f>
        <v>RS01SBPS-PC01A-4A-CTDPFA103</v>
      </c>
      <c r="D16" s="12" t="str">
        <f>IF(ISBLANK(Moorings!B16),"",IF(LEN(Moorings!B16)&gt;14,"Sensor","Mooring"))</f>
        <v>Sensor</v>
      </c>
      <c r="E16" s="12" t="str">
        <f>Moorings!C16</f>
        <v>16-50118</v>
      </c>
      <c r="F16" s="14" t="str">
        <f>IF(D16="Mooring",Moorings!E16,"")</f>
        <v/>
      </c>
      <c r="G16" s="9"/>
    </row>
    <row r="17">
      <c r="A17" s="9" t="str">
        <f>Moorings!A17</f>
        <v>ATAPL-58324-00008</v>
      </c>
      <c r="B17" s="9" t="str">
        <f>IF(D17="Mooring",Moorings!B17,"")</f>
        <v/>
      </c>
      <c r="C17" s="9" t="str">
        <f>IF(D17="Sensor",Moorings!B17,"")</f>
        <v>RS01SBPS-PC01A-08-HYDBBA103</v>
      </c>
      <c r="D17" s="12" t="str">
        <f>IF(ISBLANK(Moorings!B17),"",IF(LEN(Moorings!B17)&gt;14,"Sensor","Mooring"))</f>
        <v>Sensor</v>
      </c>
      <c r="E17" s="12" t="str">
        <f>Moorings!C17</f>
        <v>1361</v>
      </c>
      <c r="F17" s="14" t="str">
        <f>IF(D17="Mooring",Moorings!E17,"")</f>
        <v/>
      </c>
      <c r="G17" s="9"/>
    </row>
    <row r="18">
      <c r="A18" s="9" t="str">
        <f>Moorings!A18</f>
        <v>ATAPL-58317-00001</v>
      </c>
      <c r="B18" s="9" t="str">
        <f>IF(D18="Mooring",Moorings!B18,"")</f>
        <v/>
      </c>
      <c r="C18" s="9" t="str">
        <f>IF(D18="Sensor",Moorings!B18,"")</f>
        <v>RS01SBPS-PC01A-07-CAMDSC102</v>
      </c>
      <c r="D18" s="12" t="str">
        <f>IF(ISBLANK(Moorings!B18),"",IF(LEN(Moorings!B18)&gt;14,"Sensor","Mooring"))</f>
        <v>Sensor</v>
      </c>
      <c r="E18" s="12" t="str">
        <f>Moorings!C18</f>
        <v>101</v>
      </c>
      <c r="F18" s="14" t="str">
        <f>IF(D18="Mooring",Moorings!E18,"")</f>
        <v/>
      </c>
      <c r="G18" s="9"/>
    </row>
    <row r="19">
      <c r="A19" s="9" t="str">
        <f>Moorings!A19</f>
        <v>ATAPL-58345-00004</v>
      </c>
      <c r="B19" s="9" t="str">
        <f>IF(D19="Mooring",Moorings!B19,"")</f>
        <v/>
      </c>
      <c r="C19" s="9" t="str">
        <f>IF(D19="Sensor",Moorings!B19,"")</f>
        <v>RS01SBPS-PC01A-06-VADCPA101</v>
      </c>
      <c r="D19" s="12" t="str">
        <f>IF(ISBLANK(Moorings!B19),"",IF(LEN(Moorings!B19)&gt;14,"Sensor","Mooring"))</f>
        <v>Sensor</v>
      </c>
      <c r="E19" s="12" t="str">
        <f>Moorings!C19</f>
        <v>23340</v>
      </c>
      <c r="F19" s="14" t="str">
        <f>IF(D19="Mooring",Moorings!E19,"")</f>
        <v/>
      </c>
      <c r="G19" s="9"/>
    </row>
    <row r="20">
      <c r="A20" s="9" t="str">
        <f>Moorings!A20</f>
        <v>ATAPL-58315-00004</v>
      </c>
      <c r="B20" s="9" t="str">
        <f>IF(D20="Mooring",Moorings!B20,"")</f>
        <v/>
      </c>
      <c r="C20" s="9" t="str">
        <f>IF(D20="Sensor",Moorings!B20,"")</f>
        <v>RS01SBPS-PC01A-05-ADCPTD102</v>
      </c>
      <c r="D20" s="12" t="str">
        <f>IF(ISBLANK(Moorings!B20),"",IF(LEN(Moorings!B20)&gt;14,"Sensor","Mooring"))</f>
        <v>Sensor</v>
      </c>
      <c r="E20" s="12" t="str">
        <f>Moorings!C20</f>
        <v>23338</v>
      </c>
      <c r="F20" s="14" t="str">
        <f>IF(D20="Mooring",Moorings!E20,"")</f>
        <v/>
      </c>
      <c r="G20" s="9"/>
    </row>
    <row r="21">
      <c r="A21" s="9" t="str">
        <f>Moorings!A21</f>
        <v/>
      </c>
      <c r="B21" s="9" t="str">
        <f>IF(D21="Mooring",Moorings!B21,"")</f>
        <v/>
      </c>
      <c r="C21" s="9" t="str">
        <f>IF(D21="Sensor",Moorings!B21,"")</f>
        <v/>
      </c>
      <c r="D21" s="12" t="str">
        <f>IF(ISBLANK(Moorings!B21),"",IF(LEN(Moorings!B21)&gt;14,"Sensor","Mooring"))</f>
        <v/>
      </c>
      <c r="E21" s="12" t="str">
        <f>Moorings!C21</f>
        <v/>
      </c>
      <c r="F21" s="14" t="str">
        <f>IF(D21="Mooring",Moorings!E21,"")</f>
        <v/>
      </c>
      <c r="G21" s="9"/>
    </row>
    <row r="22">
      <c r="A22" s="9" t="str">
        <f>Moorings!A32</f>
        <v>ATAPL-68870-001-0140</v>
      </c>
      <c r="B22" s="9" t="str">
        <f>IF(D22="Mooring",Moorings!B32,"")</f>
        <v>RS01SBPS-SF01A</v>
      </c>
      <c r="C22" s="9" t="str">
        <f>IF(D22="Sensor",Moorings!B32,"")</f>
        <v/>
      </c>
      <c r="D22" s="12" t="str">
        <f>IF(ISBLANK(Moorings!B32),"",IF(LEN(Moorings!B32)&gt;14,"Sensor","Mooring"))</f>
        <v>Mooring</v>
      </c>
      <c r="E22" s="12" t="str">
        <f>Moorings!C32</f>
        <v>SN0140</v>
      </c>
      <c r="F22" s="14" t="str">
        <f>IF(D22="Mooring",Moorings!E32,"")</f>
        <v>9/29/2014</v>
      </c>
      <c r="G22" s="9"/>
    </row>
    <row r="23">
      <c r="A23" s="9" t="str">
        <f>Moorings!A33</f>
        <v>ATAPL-58336-00003</v>
      </c>
      <c r="B23" s="9" t="str">
        <f>IF(D23="Mooring",Moorings!B33,"")</f>
        <v/>
      </c>
      <c r="C23" s="9" t="str">
        <f>IF(D23="Sensor",Moorings!B33,"")</f>
        <v>RS01SBPS-SF01A-4F-PCO2WA101</v>
      </c>
      <c r="D23" s="12" t="str">
        <f>IF(ISBLANK(Moorings!B33),"",IF(LEN(Moorings!B33)&gt;14,"Sensor","Mooring"))</f>
        <v>Sensor</v>
      </c>
      <c r="E23" s="12" t="str">
        <f>Moorings!C33</f>
        <v>C0076</v>
      </c>
      <c r="F23" s="14" t="str">
        <f>IF(D23="Mooring",Moorings!E33,"")</f>
        <v/>
      </c>
      <c r="G23" s="9"/>
    </row>
    <row r="24">
      <c r="A24" s="9" t="str">
        <f>Moorings!A34</f>
        <v>ATAPL-70114-00003</v>
      </c>
      <c r="B24" s="9" t="str">
        <f>IF(D24="Mooring",Moorings!B34,"")</f>
        <v/>
      </c>
      <c r="C24" s="9" t="str">
        <f>IF(D24="Sensor",Moorings!B34,"")</f>
        <v>RS01SBPS-SF01A-4B-VELPTD102</v>
      </c>
      <c r="D24" s="12" t="str">
        <f>IF(ISBLANK(Moorings!B34),"",IF(LEN(Moorings!B34)&gt;14,"Sensor","Mooring"))</f>
        <v>Sensor</v>
      </c>
      <c r="E24" s="12" t="str">
        <f>Moorings!C34</f>
        <v>AQS 6389/AQD 11641</v>
      </c>
      <c r="F24" s="14" t="str">
        <f>IF(D24="Mooring",Moorings!E34,"")</f>
        <v/>
      </c>
      <c r="G24" s="9"/>
    </row>
    <row r="25">
      <c r="A25" s="9" t="str">
        <f>Moorings!A35</f>
        <v>ATAPL-68020-00003</v>
      </c>
      <c r="B25" s="9" t="str">
        <f>IF(D25="Mooring",Moorings!B35,"")</f>
        <v/>
      </c>
      <c r="C25" s="9" t="str">
        <f>IF(D25="Sensor",Moorings!B35,"")</f>
        <v>RS01SBPS-SF01A-4A-NUTNRA101</v>
      </c>
      <c r="D25" s="12" t="str">
        <f>IF(ISBLANK(Moorings!B35),"",IF(LEN(Moorings!B35)&gt;14,"Sensor","Mooring"))</f>
        <v>Sensor</v>
      </c>
      <c r="E25" s="12" t="str">
        <f>Moorings!C35</f>
        <v>380</v>
      </c>
      <c r="F25" s="14" t="str">
        <f>IF(D25="Mooring",Moorings!E35,"")</f>
        <v/>
      </c>
      <c r="G25" s="9"/>
    </row>
    <row r="26">
      <c r="A26" s="9" t="str">
        <f>Moorings!A36</f>
        <v>ATAPL-58341-00003</v>
      </c>
      <c r="B26" s="9" t="str">
        <f>IF(D26="Mooring",Moorings!B36,"")</f>
        <v/>
      </c>
      <c r="C26" s="9" t="str">
        <f>IF(D26="Sensor",Moorings!B36,"")</f>
        <v>RS01SBPS-SF01A-3D-SPKIRA101</v>
      </c>
      <c r="D26" s="12" t="str">
        <f>IF(ISBLANK(Moorings!B36),"",IF(LEN(Moorings!B36)&gt;14,"Sensor","Mooring"))</f>
        <v>Sensor</v>
      </c>
      <c r="E26" s="12" t="str">
        <f>Moorings!C36</f>
        <v>245</v>
      </c>
      <c r="F26" s="14" t="str">
        <f>IF(D26="Mooring",Moorings!E36,"")</f>
        <v/>
      </c>
      <c r="G26" s="9"/>
    </row>
    <row r="27">
      <c r="A27" s="9" t="str">
        <f>Moorings!A37</f>
        <v>ATAPL-66645-00003</v>
      </c>
      <c r="B27" s="9" t="str">
        <f>IF(D27="Mooring",Moorings!B37,"")</f>
        <v/>
      </c>
      <c r="C27" s="9" t="str">
        <f>IF(D27="Sensor",Moorings!B37,"")</f>
        <v>RS01SBPS-SF01A-3C-PARADA101</v>
      </c>
      <c r="D27" s="12" t="str">
        <f>IF(ISBLANK(Moorings!B37),"",IF(LEN(Moorings!B37)&gt;14,"Sensor","Mooring"))</f>
        <v>Sensor</v>
      </c>
      <c r="E27" s="12" t="str">
        <f>Moorings!C37</f>
        <v>464</v>
      </c>
      <c r="F27" s="14" t="str">
        <f>IF(D27="Mooring",Moorings!E37,"")</f>
        <v/>
      </c>
      <c r="G27" s="9"/>
    </row>
    <row r="28">
      <c r="A28" s="9" t="str">
        <f>Moorings!A38</f>
        <v>ATAPL-58332-00001</v>
      </c>
      <c r="B28" s="9" t="str">
        <f>IF(D28="Mooring",Moorings!B38,"")</f>
        <v/>
      </c>
      <c r="C28" s="9" t="str">
        <f>IF(D28="Sensor",Moorings!B38,"")</f>
        <v>RS01SBPS-SF01A-3B-OPTAAD101</v>
      </c>
      <c r="D28" s="12" t="str">
        <f>IF(ISBLANK(Moorings!B38),"",IF(LEN(Moorings!B38)&gt;14,"Sensor","Mooring"))</f>
        <v>Sensor</v>
      </c>
      <c r="E28" s="12" t="str">
        <f>Moorings!C38</f>
        <v>ACS-134</v>
      </c>
      <c r="F28" s="14" t="str">
        <f>IF(D28="Mooring",Moorings!E38,"")</f>
        <v/>
      </c>
      <c r="G28" s="9"/>
    </row>
    <row r="29">
      <c r="A29" s="9" t="str">
        <f>Moorings!A39</f>
        <v>ATAPL-58322-00003</v>
      </c>
      <c r="B29" s="9" t="str">
        <f>IF(D29="Mooring",Moorings!B39,"")</f>
        <v/>
      </c>
      <c r="C29" s="9" t="str">
        <f>IF(D29="Sensor",Moorings!B39,"")</f>
        <v>RS01SBPS-SF01A-3A-FLORTD101</v>
      </c>
      <c r="D29" s="12" t="str">
        <f>IF(ISBLANK(Moorings!B39),"",IF(LEN(Moorings!B39)&gt;14,"Sensor","Mooring"))</f>
        <v>Sensor</v>
      </c>
      <c r="E29" s="12" t="str">
        <f>Moorings!C39</f>
        <v>1130</v>
      </c>
      <c r="F29" s="14" t="str">
        <f>IF(D29="Mooring",Moorings!E39,"")</f>
        <v/>
      </c>
      <c r="G29" s="9"/>
    </row>
    <row r="30">
      <c r="A30" s="9" t="str">
        <f>Moorings!A40</f>
        <v>ATAPL-58337-00003</v>
      </c>
      <c r="B30" s="9" t="str">
        <f>IF(D30="Mooring",Moorings!B40,"")</f>
        <v/>
      </c>
      <c r="C30" s="9" t="str">
        <f>IF(D30="Sensor",Moorings!B40,"")</f>
        <v>RS01SBPS-SF01A-2D-PHSENA101</v>
      </c>
      <c r="D30" s="12" t="str">
        <f>IF(ISBLANK(Moorings!B40),"",IF(LEN(Moorings!B40)&gt;14,"Sensor","Mooring"))</f>
        <v>Sensor</v>
      </c>
      <c r="E30" s="12" t="str">
        <f>Moorings!C40</f>
        <v>P0111</v>
      </c>
      <c r="F30" s="14" t="str">
        <f>IF(D30="Mooring",Moorings!E40,"")</f>
        <v/>
      </c>
      <c r="G30" s="9"/>
    </row>
    <row r="31">
      <c r="A31" s="9" t="str">
        <f>Moorings!A41</f>
        <v>ATAPL-58694-00001</v>
      </c>
      <c r="B31" s="9" t="str">
        <f>IF(D31="Mooring",Moorings!B41,"")</f>
        <v/>
      </c>
      <c r="C31" s="9" t="str">
        <f>IF(D31="Sensor",Moorings!B41,"")</f>
        <v>RS01SBPS-SF01A-2A-DOFSTA102</v>
      </c>
      <c r="D31" s="12" t="str">
        <f>IF(ISBLANK(Moorings!B41),"",IF(LEN(Moorings!B41)&gt;14,"Sensor","Mooring"))</f>
        <v>Sensor</v>
      </c>
      <c r="E31" s="12" t="str">
        <f>Moorings!C41</f>
        <v>43-2463</v>
      </c>
      <c r="F31" s="14" t="str">
        <f>IF(D31="Mooring",Moorings!E41,"")</f>
        <v/>
      </c>
      <c r="G31" s="9"/>
    </row>
    <row r="32">
      <c r="A32" s="9" t="str">
        <f>Moorings!A42</f>
        <v>ATAPL-66662-00002</v>
      </c>
      <c r="B32" s="9" t="str">
        <f>IF(D32="Mooring",Moorings!B42,"")</f>
        <v/>
      </c>
      <c r="C32" s="9" t="str">
        <f>IF(D32="Sensor",Moorings!B42,"")</f>
        <v>RS01SBPS-SF01A-2A-CTDPFA102</v>
      </c>
      <c r="D32" s="12" t="str">
        <f>IF(ISBLANK(Moorings!B42),"",IF(LEN(Moorings!B42)&gt;14,"Sensor","Mooring"))</f>
        <v>Sensor</v>
      </c>
      <c r="E32" s="12" t="str">
        <f>Moorings!C42</f>
        <v>16P71179-7205</v>
      </c>
      <c r="F32" s="14" t="str">
        <f>IF(D32="Mooring",Moorings!E42,"")</f>
        <v/>
      </c>
      <c r="G32" s="9"/>
    </row>
    <row r="33">
      <c r="A33" s="9" t="str">
        <f>Moorings!A43</f>
        <v/>
      </c>
      <c r="B33" s="9" t="str">
        <f>IF(D33="Mooring",Moorings!B43,"")</f>
        <v/>
      </c>
      <c r="C33" s="9" t="str">
        <f>IF(D33="Sensor",Moorings!B43,"")</f>
        <v/>
      </c>
      <c r="D33" s="12" t="str">
        <f>IF(ISBLANK(Moorings!B43),"",IF(LEN(Moorings!B43)&gt;14,"Sensor","Mooring"))</f>
        <v/>
      </c>
      <c r="E33" s="12" t="str">
        <f>Moorings!C43</f>
        <v/>
      </c>
      <c r="F33" s="14" t="str">
        <f>IF(D33="Mooring",Moorings!E43,"")</f>
        <v/>
      </c>
      <c r="G33" s="9"/>
    </row>
    <row r="34">
      <c r="A34" s="9" t="str">
        <f>Moorings!A44</f>
        <v>ATAPL-68870-001-0143</v>
      </c>
      <c r="B34" s="9" t="str">
        <f>IF(D34="Mooring",Moorings!B44,"")</f>
        <v>RS01SBPS-SF01A</v>
      </c>
      <c r="C34" s="9" t="str">
        <f>IF(D34="Sensor",Moorings!B44,"")</f>
        <v/>
      </c>
      <c r="D34" s="12" t="str">
        <f>IF(ISBLANK(Moorings!B44),"",IF(LEN(Moorings!B44)&gt;14,"Sensor","Mooring"))</f>
        <v>Mooring</v>
      </c>
      <c r="E34" s="12" t="str">
        <f>Moorings!C44</f>
        <v>SN0143</v>
      </c>
      <c r="F34" s="14" t="str">
        <f>IF(D34="Mooring",Moorings!E44,"")</f>
        <v>7/7/2015</v>
      </c>
      <c r="G34" s="9"/>
    </row>
    <row r="35">
      <c r="A35" s="9" t="str">
        <f>Moorings!A45</f>
        <v>ATAPL-58336-00004</v>
      </c>
      <c r="B35" s="9" t="str">
        <f>IF(D35="Mooring",Moorings!B45,"")</f>
        <v/>
      </c>
      <c r="C35" s="9" t="str">
        <f>IF(D35="Sensor",Moorings!B45,"")</f>
        <v>RS01SBPS-SF01A-4F-PCO2WA101</v>
      </c>
      <c r="D35" s="12" t="str">
        <f>IF(ISBLANK(Moorings!B45),"",IF(LEN(Moorings!B45)&gt;14,"Sensor","Mooring"))</f>
        <v>Sensor</v>
      </c>
      <c r="E35" s="12" t="str">
        <f>Moorings!C45</f>
        <v>C0091</v>
      </c>
      <c r="F35" s="14" t="str">
        <f>IF(D35="Mooring",Moorings!E45,"")</f>
        <v/>
      </c>
      <c r="G35" s="9"/>
    </row>
    <row r="36">
      <c r="A36" s="9" t="str">
        <f>Moorings!A46</f>
        <v>ATAPL-70114-00006</v>
      </c>
      <c r="B36" s="9" t="str">
        <f>IF(D36="Mooring",Moorings!B46,"")</f>
        <v/>
      </c>
      <c r="C36" s="9" t="str">
        <f>IF(D36="Sensor",Moorings!B46,"")</f>
        <v>RS01SBPS-SF01A-4B-VELPTD102</v>
      </c>
      <c r="D36" s="12" t="str">
        <f>IF(ISBLANK(Moorings!B46),"",IF(LEN(Moorings!B46)&gt;14,"Sensor","Mooring"))</f>
        <v>Sensor</v>
      </c>
      <c r="E36" s="12" t="str">
        <f>Moorings!C46</f>
        <v>AQS-7205
AQD-12227</v>
      </c>
      <c r="F36" s="14" t="str">
        <f>IF(D36="Mooring",Moorings!E46,"")</f>
        <v/>
      </c>
      <c r="G36" s="9"/>
    </row>
    <row r="37">
      <c r="A37" s="9" t="str">
        <f>Moorings!A47</f>
        <v>ATAPL-68020-00006</v>
      </c>
      <c r="B37" s="9" t="str">
        <f>IF(D37="Mooring",Moorings!B47,"")</f>
        <v/>
      </c>
      <c r="C37" s="9" t="str">
        <f>IF(D37="Sensor",Moorings!B47,"")</f>
        <v>RS01SBPS-SF01A-4A-NUTNRA101</v>
      </c>
      <c r="D37" s="12" t="str">
        <f>IF(ISBLANK(Moorings!B47),"",IF(LEN(Moorings!B47)&gt;14,"Sensor","Mooring"))</f>
        <v>Sensor</v>
      </c>
      <c r="E37" s="12" t="str">
        <f>Moorings!C47</f>
        <v>617</v>
      </c>
      <c r="F37" s="14" t="str">
        <f>IF(D37="Mooring",Moorings!E47,"")</f>
        <v/>
      </c>
      <c r="G37" s="9"/>
    </row>
    <row r="38">
      <c r="A38" s="9" t="str">
        <f>Moorings!A48</f>
        <v>ATAPL-58341-00006</v>
      </c>
      <c r="B38" s="9" t="str">
        <f>IF(D38="Mooring",Moorings!B48,"")</f>
        <v/>
      </c>
      <c r="C38" s="9" t="str">
        <f>IF(D38="Sensor",Moorings!B48,"")</f>
        <v>RS01SBPS-SF01A-3D-SPKIRA101</v>
      </c>
      <c r="D38" s="12" t="str">
        <f>IF(ISBLANK(Moorings!B48),"",IF(LEN(Moorings!B48)&gt;14,"Sensor","Mooring"))</f>
        <v>Sensor</v>
      </c>
      <c r="E38" s="12" t="str">
        <f>Moorings!C48</f>
        <v>292</v>
      </c>
      <c r="F38" s="14" t="str">
        <f>IF(D38="Mooring",Moorings!E48,"")</f>
        <v/>
      </c>
      <c r="G38" s="9"/>
    </row>
    <row r="39">
      <c r="A39" s="9" t="str">
        <f>Moorings!A49</f>
        <v>ATAPL-66645-00006</v>
      </c>
      <c r="B39" s="9" t="str">
        <f>IF(D39="Mooring",Moorings!B49,"")</f>
        <v/>
      </c>
      <c r="C39" s="9" t="str">
        <f>IF(D39="Sensor",Moorings!B49,"")</f>
        <v>RS01SBPS-SF01A-3C-PARADA101</v>
      </c>
      <c r="D39" s="12" t="str">
        <f>IF(ISBLANK(Moorings!B49),"",IF(LEN(Moorings!B49)&gt;14,"Sensor","Mooring"))</f>
        <v>Sensor</v>
      </c>
      <c r="E39" s="12" t="str">
        <f>Moorings!C49</f>
        <v>556</v>
      </c>
      <c r="F39" s="14" t="str">
        <f>IF(D39="Mooring",Moorings!E49,"")</f>
        <v/>
      </c>
      <c r="G39" s="9"/>
    </row>
    <row r="40">
      <c r="A40" s="9" t="str">
        <f>Moorings!A50</f>
        <v>ATAPL-58332-00005</v>
      </c>
      <c r="B40" s="9" t="str">
        <f>IF(D40="Mooring",Moorings!B50,"")</f>
        <v/>
      </c>
      <c r="C40" s="9" t="str">
        <f>IF(D40="Sensor",Moorings!B50,"")</f>
        <v>RS01SBPS-SF01A-3B-OPTAAD101</v>
      </c>
      <c r="D40" s="12" t="str">
        <f>IF(ISBLANK(Moorings!B50),"",IF(LEN(Moorings!B50)&gt;14,"Sensor","Mooring"))</f>
        <v>Sensor</v>
      </c>
      <c r="E40" s="12" t="str">
        <f>Moorings!C50</f>
        <v>244</v>
      </c>
      <c r="F40" s="14" t="str">
        <f>IF(D40="Mooring",Moorings!E50,"")</f>
        <v/>
      </c>
      <c r="G40" s="9"/>
    </row>
    <row r="41">
      <c r="A41" s="9" t="str">
        <f>Moorings!A51</f>
        <v>ATAPL-58322-00009</v>
      </c>
      <c r="B41" s="9" t="str">
        <f>IF(D41="Mooring",Moorings!B51,"")</f>
        <v/>
      </c>
      <c r="C41" s="9" t="str">
        <f>IF(D41="Sensor",Moorings!B51,"")</f>
        <v>RS01SBPS-SF01A-3A-FLORTD101</v>
      </c>
      <c r="D41" s="12" t="str">
        <f>IF(ISBLANK(Moorings!B51),"",IF(LEN(Moorings!B51)&gt;14,"Sensor","Mooring"))</f>
        <v>Sensor</v>
      </c>
      <c r="E41" s="12" t="str">
        <f>Moorings!C51</f>
        <v>1292</v>
      </c>
      <c r="F41" s="14" t="str">
        <f>IF(D41="Mooring",Moorings!E51,"")</f>
        <v/>
      </c>
      <c r="G41" s="9"/>
    </row>
    <row r="42">
      <c r="A42" s="9" t="str">
        <f>Moorings!A52</f>
        <v>ATAPL-58337-00006</v>
      </c>
      <c r="B42" s="9" t="str">
        <f>IF(D42="Mooring",Moorings!B52,"")</f>
        <v/>
      </c>
      <c r="C42" s="9" t="str">
        <f>IF(D42="Sensor",Moorings!B52,"")</f>
        <v>RS01SBPS-SF01A-2D-PHSENA101</v>
      </c>
      <c r="D42" s="12" t="str">
        <f>IF(ISBLANK(Moorings!B52),"",IF(LEN(Moorings!B52)&gt;14,"Sensor","Mooring"))</f>
        <v>Sensor</v>
      </c>
      <c r="E42" s="12" t="str">
        <f>Moorings!C52</f>
        <v>P0133</v>
      </c>
      <c r="F42" s="14" t="str">
        <f>IF(D42="Mooring",Moorings!E52,"")</f>
        <v/>
      </c>
      <c r="G42" s="9"/>
    </row>
    <row r="43">
      <c r="A43" s="9" t="str">
        <f>Moorings!A53</f>
        <v>ATAPL-58694-00005</v>
      </c>
      <c r="B43" s="9" t="str">
        <f>IF(D43="Mooring",Moorings!B53,"")</f>
        <v/>
      </c>
      <c r="C43" s="9" t="str">
        <f>IF(D43="Sensor",Moorings!B53,"")</f>
        <v>RS01SBPS-SF01A-2A-DOFSTA102</v>
      </c>
      <c r="D43" s="12" t="str">
        <f>IF(ISBLANK(Moorings!B53),"",IF(LEN(Moorings!B53)&gt;14,"Sensor","Mooring"))</f>
        <v>Sensor</v>
      </c>
      <c r="E43" s="12" t="str">
        <f>Moorings!C53</f>
        <v>43-3163</v>
      </c>
      <c r="F43" s="14" t="str">
        <f>IF(D43="Mooring",Moorings!E53,"")</f>
        <v/>
      </c>
      <c r="G43" s="9"/>
    </row>
    <row r="44">
      <c r="A44" s="9" t="str">
        <f>Moorings!A54</f>
        <v>ATAPL-66662-00008</v>
      </c>
      <c r="B44" s="9" t="str">
        <f>IF(D44="Mooring",Moorings!B54,"")</f>
        <v/>
      </c>
      <c r="C44" s="9" t="str">
        <f>IF(D44="Sensor",Moorings!B54,"")</f>
        <v>RS01SBPS-SF01A-2A-CTDPFA102</v>
      </c>
      <c r="D44" s="12" t="str">
        <f>IF(ISBLANK(Moorings!B54),"",IF(LEN(Moorings!B54)&gt;14,"Sensor","Mooring"))</f>
        <v>Sensor</v>
      </c>
      <c r="E44" s="12" t="str">
        <f>Moorings!C54</f>
        <v>16-50115</v>
      </c>
      <c r="F44" s="14" t="str">
        <f>IF(D44="Mooring",Moorings!E54,"")</f>
        <v/>
      </c>
      <c r="G44" s="9"/>
    </row>
    <row r="45">
      <c r="A45" s="9" t="str">
        <f>Moorings!A55</f>
        <v/>
      </c>
      <c r="B45" s="9" t="str">
        <f>IF(D45="Mooring",Moorings!B55,"")</f>
        <v/>
      </c>
      <c r="C45" s="9" t="str">
        <f>IF(D45="Sensor",Moorings!B55,"")</f>
        <v/>
      </c>
      <c r="D45" s="12" t="str">
        <f>IF(ISBLANK(Moorings!B55),"",IF(LEN(Moorings!B55)&gt;14,"Sensor","Mooring"))</f>
        <v/>
      </c>
      <c r="E45" s="12" t="str">
        <f>Moorings!C55</f>
        <v/>
      </c>
      <c r="F45" s="14" t="str">
        <f>IF(D45="Mooring",Moorings!E55,"")</f>
        <v/>
      </c>
      <c r="G45" s="9"/>
    </row>
    <row r="46">
      <c r="A46" s="9" t="str">
        <f>Moorings!A57</f>
        <v>ATAPL-58336-00010</v>
      </c>
      <c r="B46" s="9" t="str">
        <f>IF(D46="Mooring",Moorings!B57,"")</f>
        <v/>
      </c>
      <c r="C46" s="9" t="str">
        <f>IF(D46="Sensor",Moorings!B57,"")</f>
        <v>RS01SBPS-SF01A-4F-PCO2WA101</v>
      </c>
      <c r="D46" s="12" t="str">
        <f>IF(ISBLANK(Moorings!B57),"",IF(LEN(Moorings!B57)&gt;14,"Sensor","Mooring"))</f>
        <v>Sensor</v>
      </c>
      <c r="E46" s="12" t="str">
        <f>Moorings!C57</f>
        <v>C0124</v>
      </c>
      <c r="F46" s="14" t="str">
        <f>IF(D46="Mooring",Moorings!E57,"")</f>
        <v/>
      </c>
      <c r="G46" s="9"/>
    </row>
    <row r="47">
      <c r="A47" s="36"/>
      <c r="B47" s="36"/>
      <c r="C47" s="36"/>
      <c r="D47" s="36"/>
      <c r="E47" s="36"/>
      <c r="F47" s="36"/>
      <c r="G47" s="36"/>
    </row>
    <row r="48">
      <c r="A48" s="36"/>
      <c r="B48" s="36"/>
      <c r="C48" s="36"/>
      <c r="D48" s="36"/>
      <c r="E48" s="36"/>
      <c r="F48" s="36"/>
      <c r="G48" s="36"/>
    </row>
    <row r="49">
      <c r="A49" s="36"/>
      <c r="B49" s="36"/>
      <c r="C49" s="36"/>
      <c r="D49" s="36"/>
      <c r="E49" s="36"/>
      <c r="F49" s="36"/>
      <c r="G49" s="36"/>
    </row>
    <row r="50">
      <c r="A50" s="36"/>
      <c r="B50" s="36"/>
      <c r="C50" s="36"/>
      <c r="D50" s="36"/>
      <c r="E50" s="36"/>
      <c r="F50" s="36"/>
      <c r="G50" s="36"/>
    </row>
    <row r="51">
      <c r="A51" s="36"/>
      <c r="B51" s="36"/>
      <c r="C51" s="36"/>
      <c r="D51" s="36"/>
      <c r="E51" s="36"/>
      <c r="F51" s="36"/>
      <c r="G51" s="36"/>
    </row>
    <row r="52">
      <c r="A52" s="36"/>
      <c r="B52" s="36"/>
      <c r="C52" s="36"/>
      <c r="D52" s="36"/>
      <c r="E52" s="36"/>
      <c r="F52" s="36"/>
      <c r="G52" s="36"/>
    </row>
    <row r="53">
      <c r="A53" s="36"/>
      <c r="B53" s="36"/>
      <c r="C53" s="36"/>
      <c r="D53" s="36"/>
      <c r="E53" s="36"/>
      <c r="F53" s="36"/>
      <c r="G53" s="36"/>
    </row>
    <row r="54">
      <c r="A54" s="36"/>
      <c r="B54" s="36"/>
      <c r="C54" s="36"/>
      <c r="D54" s="36"/>
      <c r="E54" s="36"/>
      <c r="F54" s="36"/>
      <c r="G54" s="36"/>
    </row>
    <row r="55">
      <c r="A55" s="36"/>
      <c r="B55" s="36"/>
      <c r="C55" s="36"/>
      <c r="D55" s="36"/>
      <c r="E55" s="36"/>
      <c r="F55" s="36"/>
      <c r="G55" s="36"/>
    </row>
    <row r="56">
      <c r="A56" s="36"/>
      <c r="B56" s="36"/>
      <c r="C56" s="36"/>
      <c r="D56" s="36"/>
      <c r="E56" s="36"/>
      <c r="F56" s="36"/>
      <c r="G56" s="36"/>
    </row>
    <row r="57">
      <c r="A57" s="36"/>
      <c r="B57" s="36"/>
      <c r="C57" s="36"/>
      <c r="D57" s="36"/>
      <c r="E57" s="36"/>
      <c r="F57" s="36"/>
      <c r="G57" s="36"/>
    </row>
    <row r="58">
      <c r="A58" s="36"/>
      <c r="B58" s="36"/>
      <c r="C58" s="36"/>
      <c r="D58" s="36"/>
      <c r="E58" s="36"/>
      <c r="F58" s="36"/>
      <c r="G58" s="36"/>
    </row>
    <row r="59">
      <c r="A59" s="36"/>
      <c r="B59" s="36"/>
      <c r="C59" s="36"/>
      <c r="D59" s="36"/>
      <c r="E59" s="36"/>
      <c r="F59" s="36"/>
      <c r="G59" s="36"/>
    </row>
    <row r="60">
      <c r="A60" s="36"/>
      <c r="B60" s="36"/>
      <c r="C60" s="36"/>
      <c r="D60" s="36"/>
      <c r="E60" s="36"/>
      <c r="F60" s="36"/>
      <c r="G60" s="36"/>
    </row>
    <row r="61">
      <c r="A61" s="36"/>
      <c r="B61" s="36"/>
      <c r="C61" s="36"/>
      <c r="D61" s="36"/>
      <c r="E61" s="36"/>
      <c r="F61" s="36"/>
      <c r="G61" s="36"/>
    </row>
    <row r="62">
      <c r="A62" s="36"/>
      <c r="B62" s="36"/>
      <c r="C62" s="36"/>
      <c r="D62" s="36"/>
      <c r="E62" s="36"/>
      <c r="F62" s="36"/>
      <c r="G62" s="36"/>
    </row>
    <row r="63">
      <c r="A63" s="36"/>
      <c r="B63" s="36"/>
      <c r="C63" s="36"/>
      <c r="D63" s="36"/>
      <c r="E63" s="36"/>
      <c r="F63" s="36"/>
      <c r="G63" s="36"/>
    </row>
    <row r="64">
      <c r="A64" s="36"/>
      <c r="B64" s="36"/>
      <c r="C64" s="36"/>
      <c r="D64" s="36"/>
      <c r="E64" s="36"/>
      <c r="F64" s="36"/>
      <c r="G64" s="36"/>
    </row>
    <row r="65">
      <c r="A65" s="36"/>
      <c r="B65" s="36"/>
      <c r="C65" s="36"/>
      <c r="D65" s="36"/>
      <c r="E65" s="36"/>
      <c r="F65" s="36"/>
      <c r="G65" s="36"/>
    </row>
    <row r="66">
      <c r="A66" s="36"/>
      <c r="B66" s="36"/>
      <c r="C66" s="36"/>
      <c r="D66" s="36"/>
      <c r="E66" s="36"/>
      <c r="F66" s="36"/>
      <c r="G66" s="36"/>
    </row>
    <row r="67">
      <c r="A67" s="36"/>
      <c r="B67" s="36"/>
      <c r="C67" s="36"/>
      <c r="D67" s="36"/>
      <c r="E67" s="36"/>
      <c r="F67" s="36"/>
      <c r="G67" s="36"/>
    </row>
    <row r="68">
      <c r="A68" s="36"/>
      <c r="B68" s="36"/>
      <c r="C68" s="36"/>
      <c r="D68" s="36"/>
      <c r="E68" s="36"/>
      <c r="F68" s="36"/>
      <c r="G68" s="36"/>
    </row>
    <row r="69">
      <c r="A69" s="36"/>
      <c r="B69" s="36"/>
      <c r="C69" s="36"/>
      <c r="D69" s="36"/>
      <c r="E69" s="36"/>
      <c r="F69" s="36"/>
      <c r="G69" s="36"/>
    </row>
    <row r="70">
      <c r="A70" s="36"/>
      <c r="B70" s="36"/>
      <c r="C70" s="36"/>
      <c r="D70" s="36"/>
      <c r="E70" s="36"/>
      <c r="F70" s="36"/>
      <c r="G70" s="36"/>
    </row>
    <row r="71">
      <c r="A71" s="36"/>
      <c r="B71" s="36"/>
      <c r="C71" s="36"/>
      <c r="D71" s="36"/>
      <c r="E71" s="36"/>
      <c r="F71" s="36"/>
      <c r="G71" s="36"/>
    </row>
    <row r="72">
      <c r="A72" s="36"/>
      <c r="B72" s="36"/>
      <c r="C72" s="36"/>
      <c r="D72" s="36"/>
      <c r="E72" s="36"/>
      <c r="F72" s="36"/>
      <c r="G72" s="36"/>
    </row>
    <row r="73">
      <c r="A73" s="36"/>
      <c r="B73" s="36"/>
      <c r="C73" s="36"/>
      <c r="D73" s="36"/>
      <c r="E73" s="36"/>
      <c r="F73" s="36"/>
      <c r="G73" s="36"/>
    </row>
    <row r="74">
      <c r="A74" s="36"/>
      <c r="B74" s="36"/>
      <c r="C74" s="36"/>
      <c r="D74" s="36"/>
      <c r="E74" s="36"/>
      <c r="F74" s="36"/>
      <c r="G74" s="36"/>
    </row>
    <row r="75">
      <c r="A75" s="36"/>
      <c r="B75" s="36"/>
      <c r="C75" s="36"/>
      <c r="D75" s="36"/>
      <c r="E75" s="36"/>
      <c r="F75" s="36"/>
      <c r="G75" s="36"/>
    </row>
    <row r="76">
      <c r="A76" s="36"/>
      <c r="B76" s="36"/>
      <c r="C76" s="36"/>
      <c r="D76" s="36"/>
      <c r="E76" s="36"/>
      <c r="F76" s="36"/>
      <c r="G76" s="36"/>
    </row>
    <row r="77">
      <c r="A77" s="36"/>
      <c r="B77" s="36"/>
      <c r="C77" s="36"/>
      <c r="D77" s="36"/>
      <c r="E77" s="36"/>
      <c r="F77" s="36"/>
      <c r="G77" s="36"/>
    </row>
    <row r="78">
      <c r="A78" s="36"/>
      <c r="B78" s="36"/>
      <c r="C78" s="36"/>
      <c r="D78" s="36"/>
      <c r="E78" s="36"/>
      <c r="F78" s="36"/>
      <c r="G78" s="36"/>
    </row>
    <row r="79">
      <c r="A79" s="36"/>
      <c r="B79" s="36"/>
      <c r="C79" s="36"/>
      <c r="D79" s="36"/>
      <c r="E79" s="36"/>
      <c r="F79" s="36"/>
      <c r="G79" s="36"/>
    </row>
    <row r="80">
      <c r="A80" s="36"/>
      <c r="B80" s="36"/>
      <c r="C80" s="36"/>
      <c r="D80" s="36"/>
      <c r="E80" s="36"/>
      <c r="F80" s="36"/>
      <c r="G80" s="36"/>
    </row>
    <row r="81">
      <c r="A81" s="36"/>
      <c r="B81" s="36"/>
      <c r="C81" s="36"/>
      <c r="D81" s="36"/>
      <c r="E81" s="36"/>
      <c r="F81" s="36"/>
      <c r="G81" s="36"/>
    </row>
    <row r="82">
      <c r="A82" s="36"/>
      <c r="B82" s="36"/>
      <c r="C82" s="36"/>
      <c r="D82" s="36"/>
      <c r="E82" s="36"/>
      <c r="F82" s="36"/>
      <c r="G82" s="36"/>
    </row>
    <row r="83">
      <c r="A83" s="36"/>
      <c r="B83" s="36"/>
      <c r="C83" s="36"/>
      <c r="D83" s="36"/>
      <c r="E83" s="36"/>
      <c r="F83" s="36"/>
      <c r="G83" s="36"/>
    </row>
    <row r="84">
      <c r="A84" s="36"/>
      <c r="B84" s="36"/>
      <c r="C84" s="36"/>
      <c r="D84" s="36"/>
      <c r="E84" s="36"/>
      <c r="F84" s="36"/>
      <c r="G84" s="36"/>
    </row>
    <row r="85">
      <c r="A85" s="36"/>
      <c r="B85" s="36"/>
      <c r="C85" s="36"/>
      <c r="D85" s="36"/>
      <c r="E85" s="36"/>
      <c r="F85" s="36"/>
      <c r="G85" s="36"/>
    </row>
    <row r="86">
      <c r="A86" s="36"/>
      <c r="B86" s="36"/>
      <c r="C86" s="36"/>
      <c r="D86" s="36"/>
      <c r="E86" s="36"/>
      <c r="F86" s="36"/>
      <c r="G86" s="36"/>
    </row>
    <row r="87">
      <c r="A87" s="36"/>
      <c r="B87" s="36"/>
      <c r="C87" s="36"/>
      <c r="D87" s="36"/>
      <c r="E87" s="36"/>
      <c r="F87" s="36"/>
      <c r="G87" s="36"/>
    </row>
    <row r="88">
      <c r="A88" s="36"/>
      <c r="B88" s="36"/>
      <c r="C88" s="36"/>
      <c r="D88" s="36"/>
      <c r="E88" s="36"/>
      <c r="F88" s="36"/>
      <c r="G88" s="36"/>
    </row>
    <row r="89">
      <c r="A89" s="36"/>
      <c r="B89" s="36"/>
      <c r="C89" s="36"/>
      <c r="D89" s="36"/>
      <c r="E89" s="36"/>
      <c r="F89" s="36"/>
      <c r="G89" s="36"/>
    </row>
    <row r="90">
      <c r="A90" s="36"/>
      <c r="B90" s="36"/>
      <c r="C90" s="36"/>
      <c r="D90" s="36"/>
      <c r="E90" s="36"/>
      <c r="F90" s="36"/>
      <c r="G90" s="36"/>
    </row>
    <row r="91">
      <c r="A91" s="36"/>
      <c r="B91" s="36"/>
      <c r="C91" s="36"/>
      <c r="D91" s="36"/>
      <c r="E91" s="36"/>
      <c r="F91" s="36"/>
      <c r="G91" s="36"/>
    </row>
    <row r="92">
      <c r="A92" s="36"/>
      <c r="B92" s="36"/>
      <c r="C92" s="36"/>
      <c r="D92" s="36"/>
      <c r="E92" s="36"/>
      <c r="F92" s="36"/>
      <c r="G92" s="36"/>
    </row>
    <row r="93">
      <c r="A93" s="36"/>
      <c r="B93" s="36"/>
      <c r="C93" s="36"/>
      <c r="D93" s="36"/>
      <c r="E93" s="36"/>
      <c r="F93" s="36"/>
      <c r="G93" s="36"/>
    </row>
    <row r="94">
      <c r="A94" s="36"/>
      <c r="B94" s="36"/>
      <c r="C94" s="36"/>
      <c r="D94" s="36"/>
      <c r="E94" s="36"/>
      <c r="F94" s="36"/>
      <c r="G94" s="36"/>
    </row>
    <row r="95">
      <c r="A95" s="36"/>
      <c r="B95" s="36"/>
      <c r="C95" s="36"/>
      <c r="D95" s="36"/>
      <c r="E95" s="36"/>
      <c r="F95" s="36"/>
      <c r="G95" s="36"/>
    </row>
    <row r="96">
      <c r="A96" s="36"/>
      <c r="B96" s="36"/>
      <c r="C96" s="36"/>
      <c r="D96" s="36"/>
      <c r="E96" s="36"/>
      <c r="F96" s="36"/>
      <c r="G96" s="36"/>
    </row>
    <row r="97">
      <c r="A97" s="36"/>
      <c r="B97" s="36"/>
      <c r="C97" s="36"/>
      <c r="D97" s="36"/>
      <c r="E97" s="36"/>
      <c r="F97" s="36"/>
      <c r="G97" s="36"/>
    </row>
    <row r="98">
      <c r="A98" s="36"/>
      <c r="B98" s="36"/>
      <c r="C98" s="36"/>
      <c r="D98" s="36"/>
      <c r="E98" s="36"/>
      <c r="F98" s="36"/>
      <c r="G98" s="36"/>
    </row>
    <row r="99">
      <c r="A99" s="36"/>
      <c r="B99" s="36"/>
      <c r="C99" s="36"/>
      <c r="D99" s="36"/>
      <c r="E99" s="36"/>
      <c r="F99" s="36"/>
      <c r="G99" s="36"/>
    </row>
    <row r="100">
      <c r="A100" s="36"/>
      <c r="B100" s="36"/>
      <c r="C100" s="36"/>
      <c r="D100" s="36"/>
      <c r="E100" s="36"/>
      <c r="F100" s="36"/>
      <c r="G100" s="36"/>
    </row>
    <row r="101">
      <c r="A101" s="36"/>
      <c r="B101" s="36"/>
      <c r="C101" s="36"/>
      <c r="D101" s="36"/>
      <c r="E101" s="36"/>
      <c r="F101" s="36"/>
      <c r="G101" s="36"/>
    </row>
    <row r="102">
      <c r="A102" s="36"/>
      <c r="B102" s="36"/>
      <c r="C102" s="36"/>
      <c r="D102" s="36"/>
      <c r="E102" s="36"/>
      <c r="F102" s="36"/>
      <c r="G102" s="36"/>
    </row>
    <row r="103">
      <c r="A103" s="36"/>
      <c r="B103" s="36"/>
      <c r="C103" s="36"/>
      <c r="D103" s="36"/>
      <c r="E103" s="36"/>
      <c r="F103" s="36"/>
      <c r="G103" s="36"/>
    </row>
    <row r="104">
      <c r="A104" s="36"/>
      <c r="B104" s="36"/>
      <c r="C104" s="36"/>
      <c r="D104" s="36"/>
      <c r="E104" s="36"/>
      <c r="F104" s="36"/>
      <c r="G104" s="36"/>
    </row>
    <row r="105">
      <c r="A105" s="36"/>
      <c r="B105" s="36"/>
      <c r="C105" s="36"/>
      <c r="D105" s="36"/>
      <c r="E105" s="36"/>
      <c r="F105" s="36"/>
      <c r="G105" s="36"/>
    </row>
    <row r="106">
      <c r="A106" s="36"/>
      <c r="B106" s="36"/>
      <c r="C106" s="36"/>
      <c r="D106" s="36"/>
      <c r="E106" s="36"/>
      <c r="F106" s="36"/>
      <c r="G106" s="36"/>
    </row>
    <row r="107">
      <c r="A107" s="36"/>
      <c r="B107" s="36"/>
      <c r="C107" s="36"/>
      <c r="D107" s="36"/>
      <c r="E107" s="36"/>
      <c r="F107" s="36"/>
      <c r="G107" s="36"/>
    </row>
    <row r="108">
      <c r="A108" s="36"/>
      <c r="B108" s="36"/>
      <c r="C108" s="36"/>
      <c r="D108" s="36"/>
      <c r="E108" s="36"/>
      <c r="F108" s="36"/>
      <c r="G108" s="36"/>
    </row>
    <row r="109">
      <c r="A109" s="36"/>
      <c r="B109" s="36"/>
      <c r="C109" s="36"/>
      <c r="D109" s="36"/>
      <c r="E109" s="36"/>
      <c r="F109" s="36"/>
      <c r="G109" s="36"/>
    </row>
    <row r="110">
      <c r="A110" s="36"/>
      <c r="B110" s="36"/>
      <c r="C110" s="36"/>
      <c r="D110" s="36"/>
      <c r="E110" s="36"/>
      <c r="F110" s="36"/>
      <c r="G110" s="36"/>
    </row>
    <row r="111">
      <c r="A111" s="36"/>
      <c r="B111" s="36"/>
      <c r="C111" s="36"/>
      <c r="D111" s="36"/>
      <c r="E111" s="36"/>
      <c r="F111" s="36"/>
      <c r="G111" s="36"/>
    </row>
    <row r="112">
      <c r="A112" s="36"/>
      <c r="B112" s="36"/>
      <c r="C112" s="36"/>
      <c r="D112" s="36"/>
      <c r="E112" s="36"/>
      <c r="F112" s="36"/>
      <c r="G112" s="36"/>
    </row>
    <row r="113">
      <c r="A113" s="36"/>
      <c r="B113" s="36"/>
      <c r="C113" s="36"/>
      <c r="D113" s="36"/>
      <c r="E113" s="36"/>
      <c r="F113" s="36"/>
      <c r="G113" s="36"/>
    </row>
    <row r="114">
      <c r="A114" s="36"/>
      <c r="B114" s="36"/>
      <c r="C114" s="36"/>
      <c r="D114" s="36"/>
      <c r="E114" s="36"/>
      <c r="F114" s="36"/>
      <c r="G114" s="36"/>
    </row>
    <row r="115">
      <c r="A115" s="36"/>
      <c r="B115" s="36"/>
      <c r="C115" s="36"/>
      <c r="D115" s="36"/>
      <c r="E115" s="36"/>
      <c r="F115" s="36"/>
      <c r="G115" s="36"/>
    </row>
    <row r="116">
      <c r="A116" s="36"/>
      <c r="B116" s="36"/>
      <c r="C116" s="36"/>
      <c r="D116" s="36"/>
      <c r="E116" s="36"/>
      <c r="F116" s="36"/>
      <c r="G116" s="36"/>
    </row>
    <row r="117">
      <c r="A117" s="36"/>
      <c r="B117" s="36"/>
      <c r="C117" s="36"/>
      <c r="D117" s="36"/>
      <c r="E117" s="36"/>
      <c r="F117" s="36"/>
      <c r="G117" s="36"/>
    </row>
    <row r="118">
      <c r="A118" s="36"/>
      <c r="B118" s="36"/>
      <c r="C118" s="36"/>
      <c r="D118" s="36"/>
      <c r="E118" s="36"/>
      <c r="F118" s="36"/>
      <c r="G118" s="36"/>
    </row>
    <row r="119">
      <c r="A119" s="36"/>
      <c r="B119" s="36"/>
      <c r="C119" s="36"/>
      <c r="D119" s="36"/>
      <c r="E119" s="36"/>
      <c r="F119" s="36"/>
      <c r="G119" s="36"/>
    </row>
    <row r="120">
      <c r="A120" s="36"/>
      <c r="B120" s="36"/>
      <c r="C120" s="36"/>
      <c r="D120" s="36"/>
      <c r="E120" s="36"/>
      <c r="F120" s="36"/>
      <c r="G120" s="36"/>
    </row>
    <row r="121">
      <c r="A121" s="36"/>
      <c r="B121" s="36"/>
      <c r="C121" s="36"/>
      <c r="D121" s="36"/>
      <c r="E121" s="36"/>
      <c r="F121" s="36"/>
      <c r="G121" s="36"/>
    </row>
    <row r="122">
      <c r="A122" s="36"/>
      <c r="B122" s="36"/>
      <c r="C122" s="36"/>
      <c r="D122" s="36"/>
      <c r="E122" s="36"/>
      <c r="F122" s="36"/>
      <c r="G122" s="36"/>
    </row>
    <row r="123">
      <c r="A123" s="36"/>
      <c r="B123" s="36"/>
      <c r="C123" s="36"/>
      <c r="D123" s="36"/>
      <c r="E123" s="36"/>
      <c r="F123" s="36"/>
      <c r="G123" s="36"/>
    </row>
    <row r="124">
      <c r="A124" s="36"/>
      <c r="B124" s="36"/>
      <c r="C124" s="36"/>
      <c r="D124" s="36"/>
      <c r="E124" s="36"/>
      <c r="F124" s="36"/>
      <c r="G124" s="36"/>
    </row>
    <row r="125">
      <c r="A125" s="36"/>
      <c r="B125" s="36"/>
      <c r="C125" s="36"/>
      <c r="D125" s="36"/>
      <c r="E125" s="36"/>
      <c r="F125" s="36"/>
      <c r="G125" s="36"/>
    </row>
    <row r="126">
      <c r="A126" s="36"/>
      <c r="B126" s="36"/>
      <c r="C126" s="36"/>
      <c r="D126" s="36"/>
      <c r="E126" s="36"/>
      <c r="F126" s="36"/>
      <c r="G126" s="36"/>
    </row>
    <row r="127">
      <c r="A127" s="36"/>
      <c r="B127" s="36"/>
      <c r="C127" s="36"/>
      <c r="D127" s="36"/>
      <c r="E127" s="36"/>
      <c r="F127" s="36"/>
      <c r="G127" s="36"/>
    </row>
    <row r="128">
      <c r="A128" s="36"/>
      <c r="B128" s="36"/>
      <c r="C128" s="36"/>
      <c r="D128" s="36"/>
      <c r="E128" s="36"/>
      <c r="F128" s="36"/>
      <c r="G128" s="36"/>
    </row>
    <row r="129">
      <c r="A129" s="36"/>
      <c r="B129" s="36"/>
      <c r="C129" s="36"/>
      <c r="D129" s="36"/>
      <c r="E129" s="36"/>
      <c r="F129" s="36"/>
      <c r="G129" s="36"/>
    </row>
    <row r="130">
      <c r="A130" s="36"/>
      <c r="B130" s="36"/>
      <c r="C130" s="36"/>
      <c r="D130" s="36"/>
      <c r="E130" s="36"/>
      <c r="F130" s="36"/>
      <c r="G130" s="36"/>
    </row>
    <row r="131">
      <c r="A131" s="36"/>
      <c r="B131" s="36"/>
      <c r="C131" s="36"/>
      <c r="D131" s="36"/>
      <c r="E131" s="36"/>
      <c r="F131" s="36"/>
      <c r="G131" s="36"/>
    </row>
    <row r="132">
      <c r="A132" s="36"/>
      <c r="B132" s="36"/>
      <c r="C132" s="36"/>
      <c r="D132" s="36"/>
      <c r="E132" s="36"/>
      <c r="F132" s="36"/>
      <c r="G132" s="36"/>
    </row>
    <row r="133">
      <c r="A133" s="36"/>
      <c r="B133" s="36"/>
      <c r="C133" s="36"/>
      <c r="D133" s="36"/>
      <c r="E133" s="36"/>
      <c r="F133" s="36"/>
      <c r="G133" s="36"/>
    </row>
    <row r="134">
      <c r="A134" s="36"/>
      <c r="B134" s="36"/>
      <c r="C134" s="36"/>
      <c r="D134" s="36"/>
      <c r="E134" s="36"/>
      <c r="F134" s="36"/>
      <c r="G134" s="36"/>
    </row>
    <row r="135">
      <c r="A135" s="36"/>
      <c r="B135" s="36"/>
      <c r="C135" s="36"/>
      <c r="D135" s="36"/>
      <c r="E135" s="36"/>
      <c r="F135" s="36"/>
      <c r="G135" s="36"/>
    </row>
    <row r="136">
      <c r="A136" s="36"/>
      <c r="B136" s="36"/>
      <c r="C136" s="36"/>
      <c r="D136" s="36"/>
      <c r="E136" s="36"/>
      <c r="F136" s="36"/>
      <c r="G136" s="36"/>
    </row>
    <row r="137">
      <c r="A137" s="36"/>
      <c r="B137" s="36"/>
      <c r="C137" s="36"/>
      <c r="D137" s="36"/>
      <c r="E137" s="36"/>
      <c r="F137" s="36"/>
      <c r="G137" s="36"/>
    </row>
    <row r="138">
      <c r="A138" s="36"/>
      <c r="B138" s="36"/>
      <c r="C138" s="36"/>
      <c r="D138" s="36"/>
      <c r="E138" s="36"/>
      <c r="F138" s="36"/>
      <c r="G138" s="36"/>
    </row>
    <row r="139">
      <c r="A139" s="36"/>
      <c r="B139" s="36"/>
      <c r="C139" s="36"/>
      <c r="D139" s="36"/>
      <c r="E139" s="36"/>
      <c r="F139" s="36"/>
      <c r="G139" s="36"/>
    </row>
    <row r="140">
      <c r="A140" s="36"/>
      <c r="B140" s="36"/>
      <c r="C140" s="36"/>
      <c r="D140" s="36"/>
      <c r="E140" s="36"/>
      <c r="F140" s="36"/>
      <c r="G140" s="36"/>
    </row>
    <row r="141">
      <c r="A141" s="36"/>
      <c r="B141" s="36"/>
      <c r="C141" s="36"/>
      <c r="D141" s="36"/>
      <c r="E141" s="36"/>
      <c r="F141" s="36"/>
      <c r="G141" s="36"/>
    </row>
    <row r="142">
      <c r="A142" s="36"/>
      <c r="B142" s="36"/>
      <c r="C142" s="36"/>
      <c r="D142" s="36"/>
      <c r="E142" s="36"/>
      <c r="F142" s="36"/>
      <c r="G142" s="36"/>
    </row>
    <row r="143">
      <c r="A143" s="36"/>
      <c r="B143" s="36"/>
      <c r="C143" s="36"/>
      <c r="D143" s="36"/>
      <c r="E143" s="36"/>
      <c r="F143" s="36"/>
      <c r="G143" s="36"/>
    </row>
    <row r="144">
      <c r="A144" s="36"/>
      <c r="B144" s="36"/>
      <c r="C144" s="36"/>
      <c r="D144" s="36"/>
      <c r="E144" s="36"/>
      <c r="F144" s="36"/>
      <c r="G144" s="36"/>
    </row>
    <row r="145">
      <c r="A145" s="36"/>
      <c r="B145" s="36"/>
      <c r="C145" s="36"/>
      <c r="D145" s="36"/>
      <c r="E145" s="36"/>
      <c r="F145" s="36"/>
      <c r="G145" s="36"/>
    </row>
    <row r="146">
      <c r="A146" s="36"/>
      <c r="B146" s="36"/>
      <c r="C146" s="36"/>
      <c r="D146" s="36"/>
      <c r="E146" s="36"/>
      <c r="F146" s="36"/>
      <c r="G146" s="36"/>
    </row>
    <row r="147">
      <c r="A147" s="36"/>
      <c r="B147" s="36"/>
      <c r="C147" s="36"/>
      <c r="D147" s="36"/>
      <c r="E147" s="36"/>
      <c r="F147" s="36"/>
      <c r="G147" s="36"/>
    </row>
    <row r="148">
      <c r="A148" s="36"/>
      <c r="B148" s="36"/>
      <c r="C148" s="36"/>
      <c r="D148" s="36"/>
      <c r="E148" s="36"/>
      <c r="F148" s="36"/>
      <c r="G148" s="36"/>
    </row>
    <row r="149">
      <c r="A149" s="36"/>
      <c r="B149" s="36"/>
      <c r="C149" s="36"/>
      <c r="D149" s="36"/>
      <c r="E149" s="36"/>
      <c r="F149" s="36"/>
      <c r="G149" s="36"/>
    </row>
    <row r="150">
      <c r="A150" s="36"/>
      <c r="B150" s="36"/>
      <c r="C150" s="36"/>
      <c r="D150" s="36"/>
      <c r="E150" s="36"/>
      <c r="F150" s="36"/>
      <c r="G150" s="36"/>
    </row>
    <row r="151">
      <c r="A151" s="36"/>
      <c r="B151" s="36"/>
      <c r="C151" s="36"/>
      <c r="D151" s="36"/>
      <c r="E151" s="36"/>
      <c r="F151" s="36"/>
      <c r="G151" s="36"/>
    </row>
    <row r="152">
      <c r="A152" s="36"/>
      <c r="B152" s="36"/>
      <c r="C152" s="36"/>
      <c r="D152" s="36"/>
      <c r="E152" s="36"/>
      <c r="F152" s="36"/>
      <c r="G152" s="36"/>
    </row>
    <row r="153">
      <c r="A153" s="36"/>
      <c r="B153" s="36"/>
      <c r="C153" s="36"/>
      <c r="D153" s="36"/>
      <c r="E153" s="36"/>
      <c r="F153" s="36"/>
      <c r="G153" s="36"/>
    </row>
    <row r="154">
      <c r="A154" s="36"/>
      <c r="B154" s="36"/>
      <c r="C154" s="36"/>
      <c r="D154" s="36"/>
      <c r="E154" s="36"/>
      <c r="F154" s="36"/>
      <c r="G154" s="36"/>
    </row>
    <row r="155">
      <c r="A155" s="36"/>
      <c r="B155" s="36"/>
      <c r="C155" s="36"/>
      <c r="D155" s="36"/>
      <c r="E155" s="36"/>
      <c r="F155" s="36"/>
      <c r="G155" s="36"/>
    </row>
    <row r="156">
      <c r="A156" s="36"/>
      <c r="B156" s="36"/>
      <c r="C156" s="36"/>
      <c r="D156" s="36"/>
      <c r="E156" s="36"/>
      <c r="F156" s="36"/>
      <c r="G156" s="36"/>
    </row>
    <row r="157">
      <c r="A157" s="36"/>
      <c r="B157" s="36"/>
      <c r="C157" s="36"/>
      <c r="D157" s="36"/>
      <c r="E157" s="36"/>
      <c r="F157" s="36"/>
      <c r="G157" s="36"/>
    </row>
    <row r="158">
      <c r="A158" s="36"/>
      <c r="B158" s="36"/>
      <c r="C158" s="36"/>
      <c r="D158" s="36"/>
      <c r="E158" s="36"/>
      <c r="F158" s="36"/>
      <c r="G158" s="36"/>
    </row>
    <row r="159">
      <c r="A159" s="36"/>
      <c r="B159" s="36"/>
      <c r="C159" s="36"/>
      <c r="D159" s="36"/>
      <c r="E159" s="36"/>
      <c r="F159" s="36"/>
      <c r="G159" s="36"/>
    </row>
    <row r="160">
      <c r="A160" s="36"/>
      <c r="B160" s="36"/>
      <c r="C160" s="36"/>
      <c r="D160" s="36"/>
      <c r="E160" s="36"/>
      <c r="F160" s="36"/>
      <c r="G160" s="36"/>
    </row>
    <row r="161">
      <c r="A161" s="36"/>
      <c r="B161" s="36"/>
      <c r="C161" s="36"/>
      <c r="D161" s="36"/>
      <c r="E161" s="36"/>
      <c r="F161" s="36"/>
      <c r="G161" s="36"/>
    </row>
    <row r="162">
      <c r="A162" s="36"/>
      <c r="B162" s="36"/>
      <c r="C162" s="36"/>
      <c r="D162" s="36"/>
      <c r="E162" s="36"/>
      <c r="F162" s="36"/>
      <c r="G162" s="36"/>
    </row>
    <row r="163">
      <c r="A163" s="36"/>
      <c r="B163" s="36"/>
      <c r="C163" s="36"/>
      <c r="D163" s="36"/>
      <c r="E163" s="36"/>
      <c r="F163" s="36"/>
      <c r="G163" s="36"/>
    </row>
    <row r="164">
      <c r="A164" s="36"/>
      <c r="B164" s="36"/>
      <c r="C164" s="36"/>
      <c r="D164" s="36"/>
      <c r="E164" s="36"/>
      <c r="F164" s="36"/>
      <c r="G164" s="36"/>
    </row>
    <row r="165">
      <c r="A165" s="36"/>
      <c r="B165" s="36"/>
      <c r="C165" s="36"/>
      <c r="D165" s="36"/>
      <c r="E165" s="36"/>
      <c r="F165" s="36"/>
      <c r="G165" s="36"/>
    </row>
    <row r="166">
      <c r="A166" s="36"/>
      <c r="B166" s="36"/>
      <c r="C166" s="36"/>
      <c r="D166" s="36"/>
      <c r="E166" s="36"/>
      <c r="F166" s="36"/>
      <c r="G166" s="36"/>
    </row>
    <row r="167">
      <c r="A167" s="36"/>
      <c r="B167" s="36"/>
      <c r="C167" s="36"/>
      <c r="D167" s="36"/>
      <c r="E167" s="36"/>
      <c r="F167" s="36"/>
      <c r="G167" s="36"/>
    </row>
    <row r="168">
      <c r="A168" s="36"/>
      <c r="B168" s="36"/>
      <c r="C168" s="36"/>
      <c r="D168" s="36"/>
      <c r="E168" s="36"/>
      <c r="F168" s="36"/>
      <c r="G168" s="36"/>
    </row>
    <row r="169">
      <c r="A169" s="36"/>
      <c r="B169" s="36"/>
      <c r="C169" s="36"/>
      <c r="D169" s="36"/>
      <c r="E169" s="36"/>
      <c r="F169" s="36"/>
      <c r="G169" s="36"/>
    </row>
    <row r="170">
      <c r="A170" s="36"/>
      <c r="B170" s="36"/>
      <c r="C170" s="36"/>
      <c r="D170" s="36"/>
      <c r="E170" s="36"/>
      <c r="F170" s="36"/>
      <c r="G170" s="36"/>
    </row>
    <row r="171">
      <c r="A171" s="36"/>
      <c r="B171" s="36"/>
      <c r="C171" s="36"/>
      <c r="D171" s="36"/>
      <c r="E171" s="36"/>
      <c r="F171" s="36"/>
      <c r="G171" s="36"/>
    </row>
    <row r="172">
      <c r="A172" s="36"/>
      <c r="B172" s="36"/>
      <c r="C172" s="36"/>
      <c r="D172" s="36"/>
      <c r="E172" s="36"/>
      <c r="F172" s="36"/>
      <c r="G172" s="36"/>
    </row>
    <row r="173">
      <c r="A173" s="36"/>
      <c r="B173" s="36"/>
      <c r="C173" s="36"/>
      <c r="D173" s="36"/>
      <c r="E173" s="36"/>
      <c r="F173" s="36"/>
      <c r="G173" s="36"/>
    </row>
    <row r="174">
      <c r="A174" s="36"/>
      <c r="B174" s="36"/>
      <c r="C174" s="36"/>
      <c r="D174" s="36"/>
      <c r="E174" s="36"/>
      <c r="F174" s="36"/>
      <c r="G174" s="36"/>
    </row>
    <row r="175">
      <c r="A175" s="36"/>
      <c r="B175" s="36"/>
      <c r="C175" s="36"/>
      <c r="D175" s="36"/>
      <c r="E175" s="36"/>
      <c r="F175" s="36"/>
      <c r="G175" s="36"/>
    </row>
    <row r="176">
      <c r="A176" s="36"/>
      <c r="B176" s="36"/>
      <c r="C176" s="36"/>
      <c r="D176" s="36"/>
      <c r="E176" s="36"/>
      <c r="F176" s="36"/>
      <c r="G176" s="36"/>
    </row>
    <row r="177">
      <c r="A177" s="36"/>
      <c r="B177" s="36"/>
      <c r="C177" s="36"/>
      <c r="D177" s="36"/>
      <c r="E177" s="36"/>
      <c r="F177" s="36"/>
      <c r="G177" s="36"/>
    </row>
    <row r="178">
      <c r="A178" s="36"/>
      <c r="B178" s="36"/>
      <c r="C178" s="36"/>
      <c r="D178" s="36"/>
      <c r="E178" s="36"/>
      <c r="F178" s="36"/>
      <c r="G178" s="36"/>
    </row>
    <row r="179">
      <c r="A179" s="36"/>
      <c r="B179" s="36"/>
      <c r="C179" s="36"/>
      <c r="D179" s="36"/>
      <c r="E179" s="36"/>
      <c r="F179" s="36"/>
      <c r="G179" s="36"/>
    </row>
    <row r="180">
      <c r="A180" s="36"/>
      <c r="B180" s="36"/>
      <c r="C180" s="36"/>
      <c r="D180" s="36"/>
      <c r="E180" s="36"/>
      <c r="F180" s="36"/>
      <c r="G180" s="36"/>
    </row>
    <row r="181">
      <c r="A181" s="36"/>
      <c r="B181" s="36"/>
      <c r="C181" s="36"/>
      <c r="D181" s="36"/>
      <c r="E181" s="36"/>
      <c r="F181" s="36"/>
      <c r="G181" s="36"/>
    </row>
    <row r="182">
      <c r="A182" s="36"/>
      <c r="B182" s="36"/>
      <c r="C182" s="36"/>
      <c r="D182" s="36"/>
      <c r="E182" s="36"/>
      <c r="F182" s="36"/>
      <c r="G182" s="36"/>
    </row>
    <row r="183">
      <c r="A183" s="36"/>
      <c r="B183" s="36"/>
      <c r="C183" s="36"/>
      <c r="D183" s="36"/>
      <c r="E183" s="36"/>
      <c r="F183" s="36"/>
      <c r="G183" s="36"/>
    </row>
    <row r="184">
      <c r="A184" s="36"/>
      <c r="B184" s="36"/>
      <c r="C184" s="36"/>
      <c r="D184" s="36"/>
      <c r="E184" s="36"/>
      <c r="F184" s="36"/>
      <c r="G184" s="36"/>
    </row>
    <row r="185">
      <c r="A185" s="36"/>
      <c r="B185" s="36"/>
      <c r="C185" s="36"/>
      <c r="D185" s="36"/>
      <c r="E185" s="36"/>
      <c r="F185" s="36"/>
      <c r="G185" s="36"/>
    </row>
    <row r="186">
      <c r="A186" s="36"/>
      <c r="B186" s="36"/>
      <c r="C186" s="36"/>
      <c r="D186" s="36"/>
      <c r="E186" s="36"/>
      <c r="F186" s="36"/>
      <c r="G186" s="36"/>
    </row>
    <row r="187">
      <c r="A187" s="36"/>
      <c r="B187" s="36"/>
      <c r="C187" s="36"/>
      <c r="D187" s="36"/>
      <c r="E187" s="36"/>
      <c r="F187" s="36"/>
      <c r="G187" s="36"/>
    </row>
    <row r="188">
      <c r="A188" s="36"/>
      <c r="B188" s="36"/>
      <c r="C188" s="36"/>
      <c r="D188" s="36"/>
      <c r="E188" s="36"/>
      <c r="F188" s="36"/>
      <c r="G188" s="36"/>
    </row>
    <row r="189">
      <c r="A189" s="36"/>
      <c r="B189" s="36"/>
      <c r="C189" s="36"/>
      <c r="D189" s="36"/>
      <c r="E189" s="36"/>
      <c r="F189" s="36"/>
      <c r="G189" s="36"/>
    </row>
    <row r="190">
      <c r="A190" s="36"/>
      <c r="B190" s="36"/>
      <c r="C190" s="36"/>
      <c r="D190" s="36"/>
      <c r="E190" s="36"/>
      <c r="F190" s="36"/>
      <c r="G190" s="36"/>
    </row>
    <row r="191">
      <c r="A191" s="36"/>
      <c r="B191" s="36"/>
      <c r="C191" s="36"/>
      <c r="D191" s="36"/>
      <c r="E191" s="36"/>
      <c r="F191" s="36"/>
      <c r="G191" s="36"/>
    </row>
    <row r="192">
      <c r="A192" s="36"/>
      <c r="B192" s="36"/>
      <c r="C192" s="36"/>
      <c r="D192" s="36"/>
      <c r="E192" s="36"/>
      <c r="F192" s="36"/>
      <c r="G192" s="36"/>
    </row>
    <row r="193">
      <c r="A193" s="36"/>
      <c r="B193" s="36"/>
      <c r="C193" s="36"/>
      <c r="D193" s="36"/>
      <c r="E193" s="36"/>
      <c r="F193" s="36"/>
      <c r="G193" s="36"/>
    </row>
    <row r="194">
      <c r="A194" s="36"/>
      <c r="B194" s="36"/>
      <c r="C194" s="36"/>
      <c r="D194" s="36"/>
      <c r="E194" s="36"/>
      <c r="F194" s="36"/>
      <c r="G194" s="36"/>
    </row>
    <row r="195">
      <c r="A195" s="36"/>
      <c r="B195" s="36"/>
      <c r="C195" s="36"/>
      <c r="D195" s="36"/>
      <c r="E195" s="36"/>
      <c r="F195" s="36"/>
      <c r="G195" s="36"/>
    </row>
    <row r="196">
      <c r="A196" s="36"/>
      <c r="B196" s="36"/>
      <c r="C196" s="36"/>
      <c r="D196" s="36"/>
      <c r="E196" s="36"/>
      <c r="F196" s="36"/>
      <c r="G196" s="36"/>
    </row>
    <row r="197">
      <c r="A197" s="36"/>
      <c r="B197" s="36"/>
      <c r="C197" s="36"/>
      <c r="D197" s="36"/>
      <c r="E197" s="36"/>
      <c r="F197" s="36"/>
      <c r="G197" s="36"/>
    </row>
    <row r="198">
      <c r="A198" s="36"/>
      <c r="B198" s="36"/>
      <c r="C198" s="36"/>
      <c r="D198" s="36"/>
      <c r="E198" s="36"/>
      <c r="F198" s="36"/>
      <c r="G198" s="36"/>
    </row>
    <row r="199">
      <c r="A199" s="36"/>
      <c r="B199" s="36"/>
      <c r="C199" s="36"/>
      <c r="D199" s="36"/>
      <c r="E199" s="36"/>
      <c r="F199" s="36"/>
      <c r="G199" s="36"/>
    </row>
    <row r="200">
      <c r="A200" s="36"/>
      <c r="B200" s="36"/>
      <c r="C200" s="36"/>
      <c r="D200" s="36"/>
      <c r="E200" s="36"/>
      <c r="F200" s="36"/>
      <c r="G200" s="36"/>
    </row>
    <row r="201">
      <c r="A201" s="36"/>
      <c r="B201" s="36"/>
      <c r="C201" s="36"/>
      <c r="D201" s="36"/>
      <c r="E201" s="36"/>
      <c r="F201" s="36"/>
      <c r="G201" s="36"/>
    </row>
    <row r="202">
      <c r="A202" s="36"/>
      <c r="B202" s="36"/>
      <c r="C202" s="36"/>
      <c r="D202" s="36"/>
      <c r="E202" s="36"/>
      <c r="F202" s="36"/>
      <c r="G202" s="36"/>
    </row>
    <row r="203">
      <c r="A203" s="36"/>
      <c r="B203" s="36"/>
      <c r="C203" s="36"/>
      <c r="D203" s="36"/>
      <c r="E203" s="36"/>
      <c r="F203" s="36"/>
      <c r="G203" s="36"/>
    </row>
    <row r="204">
      <c r="A204" s="36"/>
      <c r="B204" s="36"/>
      <c r="C204" s="36"/>
      <c r="D204" s="36"/>
      <c r="E204" s="36"/>
      <c r="F204" s="36"/>
      <c r="G204" s="36"/>
    </row>
    <row r="205">
      <c r="A205" s="36"/>
      <c r="B205" s="36"/>
      <c r="C205" s="36"/>
      <c r="D205" s="36"/>
      <c r="E205" s="36"/>
      <c r="F205" s="36"/>
      <c r="G205" s="36"/>
    </row>
    <row r="206">
      <c r="A206" s="36"/>
      <c r="B206" s="36"/>
      <c r="C206" s="36"/>
      <c r="D206" s="36"/>
      <c r="E206" s="36"/>
      <c r="F206" s="36"/>
      <c r="G206" s="36"/>
    </row>
    <row r="207">
      <c r="A207" s="36"/>
      <c r="B207" s="36"/>
      <c r="C207" s="36"/>
      <c r="D207" s="36"/>
      <c r="E207" s="36"/>
      <c r="F207" s="36"/>
      <c r="G207" s="36"/>
    </row>
    <row r="208">
      <c r="A208" s="36"/>
      <c r="B208" s="36"/>
      <c r="C208" s="36"/>
      <c r="D208" s="36"/>
      <c r="E208" s="36"/>
      <c r="F208" s="36"/>
      <c r="G208" s="36"/>
    </row>
    <row r="209">
      <c r="A209" s="36"/>
      <c r="B209" s="36"/>
      <c r="C209" s="36"/>
      <c r="D209" s="36"/>
      <c r="E209" s="36"/>
      <c r="F209" s="36"/>
      <c r="G209" s="36"/>
    </row>
    <row r="210">
      <c r="A210" s="36"/>
      <c r="B210" s="36"/>
      <c r="C210" s="36"/>
      <c r="D210" s="36"/>
      <c r="E210" s="36"/>
      <c r="F210" s="36"/>
      <c r="G210" s="36"/>
    </row>
    <row r="211">
      <c r="A211" s="36"/>
      <c r="B211" s="36"/>
      <c r="C211" s="36"/>
      <c r="D211" s="36"/>
      <c r="E211" s="36"/>
      <c r="F211" s="36"/>
      <c r="G211" s="36"/>
    </row>
    <row r="212">
      <c r="A212" s="36"/>
      <c r="B212" s="36"/>
      <c r="C212" s="36"/>
      <c r="D212" s="36"/>
      <c r="E212" s="36"/>
      <c r="F212" s="36"/>
      <c r="G212" s="36"/>
    </row>
    <row r="213">
      <c r="A213" s="36"/>
      <c r="B213" s="36"/>
      <c r="C213" s="36"/>
      <c r="D213" s="36"/>
      <c r="E213" s="36"/>
      <c r="F213" s="36"/>
      <c r="G213" s="36"/>
    </row>
    <row r="214">
      <c r="A214" s="36"/>
      <c r="B214" s="36"/>
      <c r="C214" s="36"/>
      <c r="D214" s="36"/>
      <c r="E214" s="36"/>
      <c r="F214" s="36"/>
      <c r="G214" s="36"/>
    </row>
    <row r="215">
      <c r="A215" s="36"/>
      <c r="B215" s="36"/>
      <c r="C215" s="36"/>
      <c r="D215" s="36"/>
      <c r="E215" s="36"/>
      <c r="F215" s="36"/>
      <c r="G215" s="36"/>
    </row>
    <row r="216">
      <c r="A216" s="36"/>
      <c r="B216" s="36"/>
      <c r="C216" s="36"/>
      <c r="D216" s="36"/>
      <c r="E216" s="36"/>
      <c r="F216" s="36"/>
      <c r="G216" s="36"/>
    </row>
    <row r="217">
      <c r="A217" s="36"/>
      <c r="B217" s="36"/>
      <c r="C217" s="36"/>
      <c r="D217" s="36"/>
      <c r="E217" s="36"/>
      <c r="F217" s="36"/>
      <c r="G217" s="36"/>
    </row>
    <row r="218">
      <c r="A218" s="36"/>
      <c r="B218" s="36"/>
      <c r="C218" s="36"/>
      <c r="D218" s="36"/>
      <c r="E218" s="36"/>
      <c r="F218" s="36"/>
      <c r="G218" s="36"/>
    </row>
    <row r="219">
      <c r="A219" s="36"/>
      <c r="B219" s="36"/>
      <c r="C219" s="36"/>
      <c r="D219" s="36"/>
      <c r="E219" s="36"/>
      <c r="F219" s="36"/>
      <c r="G219" s="36"/>
    </row>
    <row r="220">
      <c r="A220" s="36"/>
      <c r="B220" s="36"/>
      <c r="C220" s="36"/>
      <c r="D220" s="36"/>
      <c r="E220" s="36"/>
      <c r="F220" s="36"/>
      <c r="G220" s="36"/>
    </row>
    <row r="221">
      <c r="A221" s="36"/>
      <c r="B221" s="36"/>
      <c r="C221" s="36"/>
      <c r="D221" s="36"/>
      <c r="E221" s="36"/>
      <c r="F221" s="36"/>
      <c r="G221" s="36"/>
    </row>
    <row r="222">
      <c r="A222" s="36"/>
      <c r="B222" s="36"/>
      <c r="C222" s="36"/>
      <c r="D222" s="36"/>
      <c r="E222" s="36"/>
      <c r="F222" s="36"/>
      <c r="G222" s="36"/>
    </row>
    <row r="223">
      <c r="A223" s="36"/>
      <c r="B223" s="36"/>
      <c r="C223" s="36"/>
      <c r="D223" s="36"/>
      <c r="E223" s="36"/>
      <c r="F223" s="36"/>
      <c r="G223" s="36"/>
    </row>
    <row r="224">
      <c r="A224" s="36"/>
      <c r="B224" s="36"/>
      <c r="C224" s="36"/>
      <c r="D224" s="36"/>
      <c r="E224" s="36"/>
      <c r="F224" s="36"/>
      <c r="G224" s="36"/>
    </row>
    <row r="225">
      <c r="A225" s="36"/>
      <c r="B225" s="36"/>
      <c r="C225" s="36"/>
      <c r="D225" s="36"/>
      <c r="E225" s="36"/>
      <c r="F225" s="36"/>
      <c r="G225" s="36"/>
    </row>
    <row r="226">
      <c r="A226" s="36"/>
      <c r="B226" s="36"/>
      <c r="C226" s="36"/>
      <c r="D226" s="36"/>
      <c r="E226" s="36"/>
      <c r="F226" s="36"/>
      <c r="G226" s="36"/>
    </row>
    <row r="227">
      <c r="A227" s="36"/>
      <c r="B227" s="36"/>
      <c r="C227" s="36"/>
      <c r="D227" s="36"/>
      <c r="E227" s="36"/>
      <c r="F227" s="36"/>
      <c r="G227" s="36"/>
    </row>
    <row r="228">
      <c r="A228" s="36"/>
      <c r="B228" s="36"/>
      <c r="C228" s="36"/>
      <c r="D228" s="36"/>
      <c r="E228" s="36"/>
      <c r="F228" s="36"/>
      <c r="G228" s="36"/>
    </row>
    <row r="229">
      <c r="A229" s="36"/>
      <c r="B229" s="36"/>
      <c r="C229" s="36"/>
      <c r="D229" s="36"/>
      <c r="E229" s="36"/>
      <c r="F229" s="36"/>
      <c r="G229" s="36"/>
    </row>
    <row r="230">
      <c r="A230" s="36"/>
      <c r="B230" s="36"/>
      <c r="C230" s="36"/>
      <c r="D230" s="36"/>
      <c r="E230" s="36"/>
      <c r="F230" s="36"/>
      <c r="G230" s="36"/>
    </row>
    <row r="231">
      <c r="A231" s="36"/>
      <c r="B231" s="36"/>
      <c r="C231" s="36"/>
      <c r="D231" s="36"/>
      <c r="E231" s="36"/>
      <c r="F231" s="36"/>
      <c r="G231" s="36"/>
    </row>
    <row r="232">
      <c r="A232" s="36"/>
      <c r="B232" s="36"/>
      <c r="C232" s="36"/>
      <c r="D232" s="36"/>
      <c r="E232" s="36"/>
      <c r="F232" s="36"/>
      <c r="G232" s="36"/>
    </row>
    <row r="233">
      <c r="A233" s="36"/>
      <c r="B233" s="36"/>
      <c r="C233" s="36"/>
      <c r="D233" s="36"/>
      <c r="E233" s="36"/>
      <c r="F233" s="36"/>
      <c r="G233" s="36"/>
    </row>
    <row r="234">
      <c r="A234" s="36"/>
      <c r="B234" s="36"/>
      <c r="C234" s="36"/>
      <c r="D234" s="36"/>
      <c r="E234" s="36"/>
      <c r="F234" s="36"/>
      <c r="G234" s="36"/>
    </row>
    <row r="235">
      <c r="A235" s="36"/>
      <c r="B235" s="36"/>
      <c r="C235" s="36"/>
      <c r="D235" s="36"/>
      <c r="E235" s="36"/>
      <c r="F235" s="36"/>
      <c r="G235" s="36"/>
    </row>
    <row r="236">
      <c r="A236" s="36"/>
      <c r="B236" s="36"/>
      <c r="C236" s="36"/>
      <c r="D236" s="36"/>
      <c r="E236" s="36"/>
      <c r="F236" s="36"/>
      <c r="G236" s="36"/>
    </row>
    <row r="237">
      <c r="A237" s="36"/>
      <c r="B237" s="36"/>
      <c r="C237" s="36"/>
      <c r="D237" s="36"/>
      <c r="E237" s="36"/>
      <c r="F237" s="36"/>
      <c r="G237" s="36"/>
    </row>
    <row r="238">
      <c r="A238" s="36"/>
      <c r="B238" s="36"/>
      <c r="C238" s="36"/>
      <c r="D238" s="36"/>
      <c r="E238" s="36"/>
      <c r="F238" s="36"/>
      <c r="G238" s="36"/>
    </row>
    <row r="239">
      <c r="A239" s="36"/>
      <c r="B239" s="36"/>
      <c r="C239" s="36"/>
      <c r="D239" s="36"/>
      <c r="E239" s="36"/>
      <c r="F239" s="36"/>
      <c r="G239" s="36"/>
    </row>
    <row r="240">
      <c r="A240" s="36"/>
      <c r="B240" s="36"/>
      <c r="C240" s="36"/>
      <c r="D240" s="36"/>
      <c r="E240" s="36"/>
      <c r="F240" s="36"/>
      <c r="G240" s="36"/>
    </row>
    <row r="241">
      <c r="A241" s="36"/>
      <c r="B241" s="36"/>
      <c r="C241" s="36"/>
      <c r="D241" s="36"/>
      <c r="E241" s="36"/>
      <c r="F241" s="36"/>
      <c r="G241" s="36"/>
    </row>
    <row r="242">
      <c r="A242" s="36"/>
      <c r="B242" s="36"/>
      <c r="C242" s="36"/>
      <c r="D242" s="36"/>
      <c r="E242" s="36"/>
      <c r="F242" s="36"/>
      <c r="G242" s="36"/>
    </row>
    <row r="243">
      <c r="A243" s="36"/>
      <c r="B243" s="36"/>
      <c r="C243" s="36"/>
      <c r="D243" s="36"/>
      <c r="E243" s="36"/>
      <c r="F243" s="36"/>
      <c r="G243" s="36"/>
    </row>
    <row r="244">
      <c r="A244" s="36"/>
      <c r="B244" s="36"/>
      <c r="C244" s="36"/>
      <c r="D244" s="36"/>
      <c r="E244" s="36"/>
      <c r="F244" s="36"/>
      <c r="G244" s="36"/>
    </row>
    <row r="245">
      <c r="A245" s="36"/>
      <c r="B245" s="36"/>
      <c r="C245" s="36"/>
      <c r="D245" s="36"/>
      <c r="E245" s="36"/>
      <c r="F245" s="36"/>
      <c r="G245" s="36"/>
    </row>
    <row r="246">
      <c r="A246" s="36"/>
      <c r="B246" s="36"/>
      <c r="C246" s="36"/>
      <c r="D246" s="36"/>
      <c r="E246" s="36"/>
      <c r="F246" s="36"/>
      <c r="G246" s="36"/>
    </row>
    <row r="247">
      <c r="A247" s="36"/>
      <c r="B247" s="36"/>
      <c r="C247" s="36"/>
      <c r="D247" s="36"/>
      <c r="E247" s="36"/>
      <c r="F247" s="36"/>
      <c r="G247" s="36"/>
    </row>
    <row r="248">
      <c r="A248" s="36"/>
      <c r="B248" s="36"/>
      <c r="C248" s="36"/>
      <c r="D248" s="36"/>
      <c r="E248" s="36"/>
      <c r="F248" s="36"/>
      <c r="G248" s="36"/>
    </row>
    <row r="249">
      <c r="A249" s="36"/>
      <c r="B249" s="36"/>
      <c r="C249" s="36"/>
      <c r="D249" s="36"/>
      <c r="E249" s="36"/>
      <c r="F249" s="36"/>
      <c r="G249" s="36"/>
    </row>
    <row r="250">
      <c r="A250" s="36"/>
      <c r="B250" s="36"/>
      <c r="C250" s="36"/>
      <c r="D250" s="36"/>
      <c r="E250" s="36"/>
      <c r="F250" s="36"/>
      <c r="G250" s="36"/>
    </row>
    <row r="251">
      <c r="A251" s="36"/>
      <c r="B251" s="36"/>
      <c r="C251" s="36"/>
      <c r="D251" s="36"/>
      <c r="E251" s="36"/>
      <c r="F251" s="36"/>
      <c r="G251" s="36"/>
    </row>
    <row r="252">
      <c r="A252" s="36"/>
      <c r="B252" s="36"/>
      <c r="C252" s="36"/>
      <c r="D252" s="36"/>
      <c r="E252" s="36"/>
      <c r="F252" s="36"/>
      <c r="G252" s="36"/>
    </row>
    <row r="253">
      <c r="A253" s="36"/>
      <c r="B253" s="36"/>
      <c r="C253" s="36"/>
      <c r="D253" s="36"/>
      <c r="E253" s="36"/>
      <c r="F253" s="36"/>
      <c r="G253" s="36"/>
    </row>
    <row r="254">
      <c r="A254" s="36"/>
      <c r="B254" s="36"/>
      <c r="C254" s="36"/>
      <c r="D254" s="36"/>
      <c r="E254" s="36"/>
      <c r="F254" s="36"/>
      <c r="G254" s="36"/>
    </row>
    <row r="255">
      <c r="A255" s="36"/>
      <c r="B255" s="36"/>
      <c r="C255" s="36"/>
      <c r="D255" s="36"/>
      <c r="E255" s="36"/>
      <c r="F255" s="36"/>
      <c r="G255" s="36"/>
    </row>
    <row r="256">
      <c r="A256" s="36"/>
      <c r="B256" s="36"/>
      <c r="C256" s="36"/>
      <c r="D256" s="36"/>
      <c r="E256" s="36"/>
      <c r="F256" s="36"/>
      <c r="G256" s="36"/>
    </row>
    <row r="257">
      <c r="A257" s="36"/>
      <c r="B257" s="36"/>
      <c r="C257" s="36"/>
      <c r="D257" s="36"/>
      <c r="E257" s="36"/>
      <c r="F257" s="36"/>
      <c r="G257" s="36"/>
    </row>
    <row r="258">
      <c r="A258" s="36"/>
      <c r="B258" s="36"/>
      <c r="C258" s="36"/>
      <c r="D258" s="36"/>
      <c r="E258" s="36"/>
      <c r="F258" s="36"/>
      <c r="G258" s="36"/>
    </row>
    <row r="259">
      <c r="A259" s="36"/>
      <c r="B259" s="36"/>
      <c r="C259" s="36"/>
      <c r="D259" s="36"/>
      <c r="E259" s="36"/>
      <c r="F259" s="36"/>
      <c r="G259" s="36"/>
    </row>
    <row r="260">
      <c r="A260" s="36"/>
      <c r="B260" s="36"/>
      <c r="C260" s="36"/>
      <c r="D260" s="36"/>
      <c r="E260" s="36"/>
      <c r="F260" s="36"/>
      <c r="G260" s="36"/>
    </row>
    <row r="261">
      <c r="A261" s="36"/>
      <c r="B261" s="36"/>
      <c r="C261" s="36"/>
      <c r="D261" s="36"/>
      <c r="E261" s="36"/>
      <c r="F261" s="36"/>
      <c r="G261" s="36"/>
    </row>
    <row r="262">
      <c r="A262" s="36"/>
      <c r="B262" s="36"/>
      <c r="C262" s="36"/>
      <c r="D262" s="36"/>
      <c r="E262" s="36"/>
      <c r="F262" s="36"/>
      <c r="G262" s="36"/>
    </row>
    <row r="263">
      <c r="A263" s="36"/>
      <c r="B263" s="36"/>
      <c r="C263" s="36"/>
      <c r="D263" s="36"/>
      <c r="E263" s="36"/>
      <c r="F263" s="36"/>
      <c r="G263" s="36"/>
    </row>
    <row r="264">
      <c r="A264" s="36"/>
      <c r="B264" s="36"/>
      <c r="C264" s="36"/>
      <c r="D264" s="36"/>
      <c r="E264" s="36"/>
      <c r="F264" s="36"/>
      <c r="G264" s="36"/>
    </row>
    <row r="265">
      <c r="A265" s="36"/>
      <c r="B265" s="36"/>
      <c r="C265" s="36"/>
      <c r="D265" s="36"/>
      <c r="E265" s="36"/>
      <c r="F265" s="36"/>
      <c r="G265" s="36"/>
    </row>
    <row r="266">
      <c r="A266" s="36"/>
      <c r="B266" s="36"/>
      <c r="C266" s="36"/>
      <c r="D266" s="36"/>
      <c r="E266" s="36"/>
      <c r="F266" s="36"/>
      <c r="G266" s="36"/>
    </row>
    <row r="267">
      <c r="A267" s="36"/>
      <c r="B267" s="36"/>
      <c r="C267" s="36"/>
      <c r="D267" s="36"/>
      <c r="E267" s="36"/>
      <c r="F267" s="36"/>
      <c r="G267" s="36"/>
    </row>
    <row r="268">
      <c r="A268" s="36"/>
      <c r="B268" s="36"/>
      <c r="C268" s="36"/>
      <c r="D268" s="36"/>
      <c r="E268" s="36"/>
      <c r="F268" s="36"/>
      <c r="G268" s="36"/>
    </row>
    <row r="269">
      <c r="A269" s="36"/>
      <c r="B269" s="36"/>
      <c r="C269" s="36"/>
      <c r="D269" s="36"/>
      <c r="E269" s="36"/>
      <c r="F269" s="36"/>
      <c r="G269" s="36"/>
    </row>
    <row r="270">
      <c r="A270" s="36"/>
      <c r="B270" s="36"/>
      <c r="C270" s="36"/>
      <c r="D270" s="36"/>
      <c r="E270" s="36"/>
      <c r="F270" s="36"/>
      <c r="G270" s="36"/>
    </row>
    <row r="271">
      <c r="A271" s="36"/>
      <c r="B271" s="36"/>
      <c r="C271" s="36"/>
      <c r="D271" s="36"/>
      <c r="E271" s="36"/>
      <c r="F271" s="36"/>
      <c r="G271" s="36"/>
    </row>
    <row r="272">
      <c r="A272" s="36"/>
      <c r="B272" s="36"/>
      <c r="C272" s="36"/>
      <c r="D272" s="36"/>
      <c r="E272" s="36"/>
      <c r="F272" s="36"/>
      <c r="G272" s="36"/>
    </row>
    <row r="273">
      <c r="A273" s="36"/>
      <c r="B273" s="36"/>
      <c r="C273" s="36"/>
      <c r="D273" s="36"/>
      <c r="E273" s="36"/>
      <c r="F273" s="36"/>
      <c r="G273" s="36"/>
    </row>
    <row r="274">
      <c r="A274" s="36"/>
      <c r="B274" s="36"/>
      <c r="C274" s="36"/>
      <c r="D274" s="36"/>
      <c r="E274" s="36"/>
      <c r="F274" s="36"/>
      <c r="G274" s="36"/>
    </row>
    <row r="275">
      <c r="A275" s="36"/>
      <c r="B275" s="36"/>
      <c r="C275" s="36"/>
      <c r="D275" s="36"/>
      <c r="E275" s="36"/>
      <c r="F275" s="36"/>
      <c r="G275" s="36"/>
    </row>
    <row r="276">
      <c r="A276" s="36"/>
      <c r="B276" s="36"/>
      <c r="C276" s="36"/>
      <c r="D276" s="36"/>
      <c r="E276" s="36"/>
      <c r="F276" s="36"/>
      <c r="G276" s="36"/>
    </row>
    <row r="277">
      <c r="A277" s="36"/>
      <c r="B277" s="36"/>
      <c r="C277" s="36"/>
      <c r="D277" s="36"/>
      <c r="E277" s="36"/>
      <c r="F277" s="36"/>
      <c r="G277" s="36"/>
    </row>
    <row r="278">
      <c r="A278" s="36"/>
      <c r="B278" s="36"/>
      <c r="C278" s="36"/>
      <c r="D278" s="36"/>
      <c r="E278" s="36"/>
      <c r="F278" s="36"/>
      <c r="G278" s="36"/>
    </row>
    <row r="279">
      <c r="A279" s="36"/>
      <c r="B279" s="36"/>
      <c r="C279" s="36"/>
      <c r="D279" s="36"/>
      <c r="E279" s="36"/>
      <c r="F279" s="36"/>
      <c r="G279" s="36"/>
    </row>
    <row r="280">
      <c r="A280" s="36"/>
      <c r="B280" s="36"/>
      <c r="C280" s="36"/>
      <c r="D280" s="36"/>
      <c r="E280" s="36"/>
      <c r="F280" s="36"/>
      <c r="G280" s="36"/>
    </row>
    <row r="281">
      <c r="A281" s="36"/>
      <c r="B281" s="36"/>
      <c r="C281" s="36"/>
      <c r="D281" s="36"/>
      <c r="E281" s="36"/>
      <c r="F281" s="36"/>
      <c r="G281" s="36"/>
    </row>
    <row r="282">
      <c r="A282" s="36"/>
      <c r="B282" s="36"/>
      <c r="C282" s="36"/>
      <c r="D282" s="36"/>
      <c r="E282" s="36"/>
      <c r="F282" s="36"/>
      <c r="G282" s="36"/>
    </row>
    <row r="283">
      <c r="A283" s="36"/>
      <c r="B283" s="36"/>
      <c r="C283" s="36"/>
      <c r="D283" s="36"/>
      <c r="E283" s="36"/>
      <c r="F283" s="36"/>
      <c r="G283" s="36"/>
    </row>
    <row r="284">
      <c r="A284" s="36"/>
      <c r="B284" s="36"/>
      <c r="C284" s="36"/>
      <c r="D284" s="36"/>
      <c r="E284" s="36"/>
      <c r="F284" s="36"/>
      <c r="G284" s="36"/>
    </row>
    <row r="285">
      <c r="A285" s="36"/>
      <c r="B285" s="36"/>
      <c r="C285" s="36"/>
      <c r="D285" s="36"/>
      <c r="E285" s="36"/>
      <c r="F285" s="36"/>
      <c r="G285" s="36"/>
    </row>
    <row r="286">
      <c r="A286" s="36"/>
      <c r="B286" s="36"/>
      <c r="C286" s="36"/>
      <c r="D286" s="36"/>
      <c r="E286" s="36"/>
      <c r="F286" s="36"/>
      <c r="G286" s="36"/>
    </row>
    <row r="287">
      <c r="A287" s="36"/>
      <c r="B287" s="36"/>
      <c r="C287" s="36"/>
      <c r="D287" s="36"/>
      <c r="E287" s="36"/>
      <c r="F287" s="36"/>
      <c r="G287" s="36"/>
    </row>
    <row r="288">
      <c r="A288" s="36"/>
      <c r="B288" s="36"/>
      <c r="C288" s="36"/>
      <c r="D288" s="36"/>
      <c r="E288" s="36"/>
      <c r="F288" s="36"/>
      <c r="G288" s="36"/>
    </row>
    <row r="289">
      <c r="A289" s="36"/>
      <c r="B289" s="36"/>
      <c r="C289" s="36"/>
      <c r="D289" s="36"/>
      <c r="E289" s="36"/>
      <c r="F289" s="36"/>
      <c r="G289" s="36"/>
    </row>
    <row r="290">
      <c r="A290" s="36"/>
      <c r="B290" s="36"/>
      <c r="C290" s="36"/>
      <c r="D290" s="36"/>
      <c r="E290" s="36"/>
      <c r="F290" s="36"/>
      <c r="G290" s="36"/>
    </row>
    <row r="291">
      <c r="A291" s="36"/>
      <c r="B291" s="36"/>
      <c r="C291" s="36"/>
      <c r="D291" s="36"/>
      <c r="E291" s="36"/>
      <c r="F291" s="36"/>
      <c r="G291" s="36"/>
    </row>
    <row r="292">
      <c r="A292" s="36"/>
      <c r="B292" s="36"/>
      <c r="C292" s="36"/>
      <c r="D292" s="36"/>
      <c r="E292" s="36"/>
      <c r="F292" s="36"/>
      <c r="G292" s="36"/>
    </row>
    <row r="293">
      <c r="A293" s="36"/>
      <c r="B293" s="36"/>
      <c r="C293" s="36"/>
      <c r="D293" s="36"/>
      <c r="E293" s="36"/>
      <c r="F293" s="36"/>
      <c r="G293" s="36"/>
    </row>
    <row r="294">
      <c r="A294" s="36"/>
      <c r="B294" s="36"/>
      <c r="C294" s="36"/>
      <c r="D294" s="36"/>
      <c r="E294" s="36"/>
      <c r="F294" s="36"/>
      <c r="G294" s="36"/>
    </row>
    <row r="295">
      <c r="A295" s="36"/>
      <c r="B295" s="36"/>
      <c r="C295" s="36"/>
      <c r="D295" s="36"/>
      <c r="E295" s="36"/>
      <c r="F295" s="36"/>
      <c r="G295" s="36"/>
    </row>
    <row r="296">
      <c r="A296" s="36"/>
      <c r="B296" s="36"/>
      <c r="C296" s="36"/>
      <c r="D296" s="36"/>
      <c r="E296" s="36"/>
      <c r="F296" s="36"/>
      <c r="G296" s="36"/>
    </row>
    <row r="297">
      <c r="A297" s="36"/>
      <c r="B297" s="36"/>
      <c r="C297" s="36"/>
      <c r="D297" s="36"/>
      <c r="E297" s="36"/>
      <c r="F297" s="36"/>
      <c r="G297" s="36"/>
    </row>
    <row r="298">
      <c r="A298" s="36"/>
      <c r="B298" s="36"/>
      <c r="C298" s="36"/>
      <c r="D298" s="36"/>
      <c r="E298" s="36"/>
      <c r="F298" s="36"/>
      <c r="G298" s="36"/>
    </row>
    <row r="299">
      <c r="A299" s="36"/>
      <c r="B299" s="36"/>
      <c r="C299" s="36"/>
      <c r="D299" s="36"/>
      <c r="E299" s="36"/>
      <c r="F299" s="36"/>
      <c r="G299" s="36"/>
    </row>
    <row r="300">
      <c r="A300" s="36"/>
      <c r="B300" s="36"/>
      <c r="C300" s="36"/>
      <c r="D300" s="36"/>
      <c r="E300" s="36"/>
      <c r="F300" s="36"/>
      <c r="G300" s="36"/>
    </row>
    <row r="301">
      <c r="A301" s="36"/>
      <c r="B301" s="36"/>
      <c r="C301" s="36"/>
      <c r="D301" s="36"/>
      <c r="E301" s="36"/>
      <c r="F301" s="36"/>
      <c r="G301" s="36"/>
    </row>
    <row r="302">
      <c r="A302" s="36"/>
      <c r="B302" s="36"/>
      <c r="C302" s="36"/>
      <c r="D302" s="36"/>
      <c r="E302" s="36"/>
      <c r="F302" s="36"/>
      <c r="G302" s="36"/>
    </row>
    <row r="303">
      <c r="A303" s="36"/>
      <c r="B303" s="36"/>
      <c r="C303" s="36"/>
      <c r="D303" s="36"/>
      <c r="E303" s="36"/>
      <c r="F303" s="36"/>
      <c r="G303" s="36"/>
    </row>
    <row r="304">
      <c r="A304" s="36"/>
      <c r="B304" s="36"/>
      <c r="C304" s="36"/>
      <c r="D304" s="36"/>
      <c r="E304" s="36"/>
      <c r="F304" s="36"/>
      <c r="G304" s="36"/>
    </row>
    <row r="305">
      <c r="A305" s="36"/>
      <c r="B305" s="36"/>
      <c r="C305" s="36"/>
      <c r="D305" s="36"/>
      <c r="E305" s="36"/>
      <c r="F305" s="36"/>
      <c r="G305" s="36"/>
    </row>
    <row r="306">
      <c r="A306" s="36"/>
      <c r="B306" s="36"/>
      <c r="C306" s="36"/>
      <c r="D306" s="36"/>
      <c r="E306" s="36"/>
      <c r="F306" s="36"/>
      <c r="G306" s="36"/>
    </row>
    <row r="307">
      <c r="A307" s="36"/>
      <c r="B307" s="36"/>
      <c r="C307" s="36"/>
      <c r="D307" s="36"/>
      <c r="E307" s="36"/>
      <c r="F307" s="36"/>
      <c r="G307" s="36"/>
    </row>
    <row r="308">
      <c r="A308" s="36"/>
      <c r="B308" s="36"/>
      <c r="C308" s="36"/>
      <c r="D308" s="36"/>
      <c r="E308" s="36"/>
      <c r="F308" s="36"/>
      <c r="G308" s="36"/>
    </row>
    <row r="309">
      <c r="A309" s="36"/>
      <c r="B309" s="36"/>
      <c r="C309" s="36"/>
      <c r="D309" s="36"/>
      <c r="E309" s="36"/>
      <c r="F309" s="36"/>
      <c r="G309" s="36"/>
    </row>
    <row r="310">
      <c r="A310" s="36"/>
      <c r="B310" s="36"/>
      <c r="C310" s="36"/>
      <c r="D310" s="36"/>
      <c r="E310" s="36"/>
      <c r="F310" s="36"/>
      <c r="G310" s="36"/>
    </row>
    <row r="311">
      <c r="A311" s="36"/>
      <c r="B311" s="36"/>
      <c r="C311" s="36"/>
      <c r="D311" s="36"/>
      <c r="E311" s="36"/>
      <c r="F311" s="36"/>
      <c r="G311" s="36"/>
    </row>
    <row r="312">
      <c r="A312" s="36"/>
      <c r="B312" s="36"/>
      <c r="C312" s="36"/>
      <c r="D312" s="36"/>
      <c r="E312" s="36"/>
      <c r="F312" s="36"/>
      <c r="G312" s="36"/>
    </row>
    <row r="313">
      <c r="A313" s="36"/>
      <c r="B313" s="36"/>
      <c r="C313" s="36"/>
      <c r="D313" s="36"/>
      <c r="E313" s="36"/>
      <c r="F313" s="36"/>
      <c r="G313" s="36"/>
    </row>
    <row r="314">
      <c r="A314" s="36"/>
      <c r="B314" s="36"/>
      <c r="C314" s="36"/>
      <c r="D314" s="36"/>
      <c r="E314" s="36"/>
      <c r="F314" s="36"/>
      <c r="G314" s="36"/>
    </row>
    <row r="315">
      <c r="A315" s="36"/>
      <c r="B315" s="36"/>
      <c r="C315" s="36"/>
      <c r="D315" s="36"/>
      <c r="E315" s="36"/>
      <c r="F315" s="36"/>
      <c r="G315" s="36"/>
    </row>
    <row r="316">
      <c r="A316" s="36"/>
      <c r="B316" s="36"/>
      <c r="C316" s="36"/>
      <c r="D316" s="36"/>
      <c r="E316" s="36"/>
      <c r="F316" s="36"/>
      <c r="G316" s="36"/>
    </row>
    <row r="317">
      <c r="A317" s="36"/>
      <c r="B317" s="36"/>
      <c r="C317" s="36"/>
      <c r="D317" s="36"/>
      <c r="E317" s="36"/>
      <c r="F317" s="36"/>
      <c r="G317" s="36"/>
    </row>
    <row r="318">
      <c r="A318" s="36"/>
      <c r="B318" s="36"/>
      <c r="C318" s="36"/>
      <c r="D318" s="36"/>
      <c r="E318" s="36"/>
      <c r="F318" s="36"/>
      <c r="G318" s="36"/>
    </row>
    <row r="319">
      <c r="A319" s="36"/>
      <c r="B319" s="36"/>
      <c r="C319" s="36"/>
      <c r="D319" s="36"/>
      <c r="E319" s="36"/>
      <c r="F319" s="36"/>
      <c r="G319" s="36"/>
    </row>
    <row r="320">
      <c r="A320" s="36"/>
      <c r="B320" s="36"/>
      <c r="C320" s="36"/>
      <c r="D320" s="36"/>
      <c r="E320" s="36"/>
      <c r="F320" s="36"/>
      <c r="G320" s="36"/>
    </row>
    <row r="321">
      <c r="A321" s="36"/>
      <c r="B321" s="36"/>
      <c r="C321" s="36"/>
      <c r="D321" s="36"/>
      <c r="E321" s="36"/>
      <c r="F321" s="36"/>
      <c r="G321" s="36"/>
    </row>
    <row r="322">
      <c r="A322" s="36"/>
      <c r="B322" s="36"/>
      <c r="C322" s="36"/>
      <c r="D322" s="36"/>
      <c r="E322" s="36"/>
      <c r="F322" s="36"/>
      <c r="G322" s="36"/>
    </row>
    <row r="323">
      <c r="A323" s="36"/>
      <c r="B323" s="36"/>
      <c r="C323" s="36"/>
      <c r="D323" s="36"/>
      <c r="E323" s="36"/>
      <c r="F323" s="36"/>
      <c r="G323" s="36"/>
    </row>
    <row r="324">
      <c r="A324" s="36"/>
      <c r="B324" s="36"/>
      <c r="C324" s="36"/>
      <c r="D324" s="36"/>
      <c r="E324" s="36"/>
      <c r="F324" s="36"/>
      <c r="G324" s="36"/>
    </row>
    <row r="325">
      <c r="A325" s="36"/>
      <c r="B325" s="36"/>
      <c r="C325" s="36"/>
      <c r="D325" s="36"/>
      <c r="E325" s="36"/>
      <c r="F325" s="36"/>
      <c r="G325" s="36"/>
    </row>
    <row r="326">
      <c r="A326" s="36"/>
      <c r="B326" s="36"/>
      <c r="C326" s="36"/>
      <c r="D326" s="36"/>
      <c r="E326" s="36"/>
      <c r="F326" s="36"/>
      <c r="G326" s="36"/>
    </row>
    <row r="327">
      <c r="A327" s="36"/>
      <c r="B327" s="36"/>
      <c r="C327" s="36"/>
      <c r="D327" s="36"/>
      <c r="E327" s="36"/>
      <c r="F327" s="36"/>
      <c r="G327" s="36"/>
    </row>
    <row r="328">
      <c r="A328" s="36"/>
      <c r="B328" s="36"/>
      <c r="C328" s="36"/>
      <c r="D328" s="36"/>
      <c r="E328" s="36"/>
      <c r="F328" s="36"/>
      <c r="G328" s="36"/>
    </row>
    <row r="329">
      <c r="A329" s="36"/>
      <c r="B329" s="36"/>
      <c r="C329" s="36"/>
      <c r="D329" s="36"/>
      <c r="E329" s="36"/>
      <c r="F329" s="36"/>
      <c r="G329" s="36"/>
    </row>
    <row r="330">
      <c r="A330" s="36"/>
      <c r="B330" s="36"/>
      <c r="C330" s="36"/>
      <c r="D330" s="36"/>
      <c r="E330" s="36"/>
      <c r="F330" s="36"/>
      <c r="G330" s="36"/>
    </row>
    <row r="331">
      <c r="A331" s="36"/>
      <c r="B331" s="36"/>
      <c r="C331" s="36"/>
      <c r="D331" s="36"/>
      <c r="E331" s="36"/>
      <c r="F331" s="36"/>
      <c r="G331" s="36"/>
    </row>
    <row r="332">
      <c r="A332" s="36"/>
      <c r="B332" s="36"/>
      <c r="C332" s="36"/>
      <c r="D332" s="36"/>
      <c r="E332" s="36"/>
      <c r="F332" s="36"/>
      <c r="G332" s="36"/>
    </row>
    <row r="333">
      <c r="A333" s="36"/>
      <c r="B333" s="36"/>
      <c r="C333" s="36"/>
      <c r="D333" s="36"/>
      <c r="E333" s="36"/>
      <c r="F333" s="36"/>
      <c r="G333" s="36"/>
    </row>
    <row r="334">
      <c r="A334" s="36"/>
      <c r="B334" s="36"/>
      <c r="C334" s="36"/>
      <c r="D334" s="36"/>
      <c r="E334" s="36"/>
      <c r="F334" s="36"/>
      <c r="G334" s="36"/>
    </row>
    <row r="335">
      <c r="A335" s="36"/>
      <c r="B335" s="36"/>
      <c r="C335" s="36"/>
      <c r="D335" s="36"/>
      <c r="E335" s="36"/>
      <c r="F335" s="36"/>
      <c r="G335" s="36"/>
    </row>
    <row r="336">
      <c r="A336" s="36"/>
      <c r="B336" s="36"/>
      <c r="C336" s="36"/>
      <c r="D336" s="36"/>
      <c r="E336" s="36"/>
      <c r="F336" s="36"/>
      <c r="G336" s="36"/>
    </row>
    <row r="337">
      <c r="A337" s="36"/>
      <c r="B337" s="36"/>
      <c r="C337" s="36"/>
      <c r="D337" s="36"/>
      <c r="E337" s="36"/>
      <c r="F337" s="36"/>
      <c r="G337" s="36"/>
    </row>
    <row r="338">
      <c r="A338" s="36"/>
      <c r="B338" s="36"/>
      <c r="C338" s="36"/>
      <c r="D338" s="36"/>
      <c r="E338" s="36"/>
      <c r="F338" s="36"/>
      <c r="G338" s="36"/>
    </row>
    <row r="339">
      <c r="A339" s="36"/>
      <c r="B339" s="36"/>
      <c r="C339" s="36"/>
      <c r="D339" s="36"/>
      <c r="E339" s="36"/>
      <c r="F339" s="36"/>
      <c r="G339" s="36"/>
    </row>
    <row r="340">
      <c r="A340" s="36"/>
      <c r="B340" s="36"/>
      <c r="C340" s="36"/>
      <c r="D340" s="36"/>
      <c r="E340" s="36"/>
      <c r="F340" s="36"/>
      <c r="G340" s="36"/>
    </row>
    <row r="341">
      <c r="A341" s="36"/>
      <c r="B341" s="36"/>
      <c r="C341" s="36"/>
      <c r="D341" s="36"/>
      <c r="E341" s="36"/>
      <c r="F341" s="36"/>
      <c r="G341" s="36"/>
    </row>
    <row r="342">
      <c r="A342" s="36"/>
      <c r="B342" s="36"/>
      <c r="C342" s="36"/>
      <c r="D342" s="36"/>
      <c r="E342" s="36"/>
      <c r="F342" s="36"/>
      <c r="G342" s="36"/>
    </row>
    <row r="343">
      <c r="A343" s="36"/>
      <c r="B343" s="36"/>
      <c r="C343" s="36"/>
      <c r="D343" s="36"/>
      <c r="E343" s="36"/>
      <c r="F343" s="36"/>
      <c r="G343" s="36"/>
    </row>
    <row r="344">
      <c r="A344" s="36"/>
      <c r="B344" s="36"/>
      <c r="C344" s="36"/>
      <c r="D344" s="36"/>
      <c r="E344" s="36"/>
      <c r="F344" s="36"/>
      <c r="G344" s="36"/>
    </row>
    <row r="345">
      <c r="A345" s="36"/>
      <c r="B345" s="36"/>
      <c r="C345" s="36"/>
      <c r="D345" s="36"/>
      <c r="E345" s="36"/>
      <c r="F345" s="36"/>
      <c r="G345" s="36"/>
    </row>
    <row r="346">
      <c r="A346" s="36"/>
      <c r="B346" s="36"/>
      <c r="C346" s="36"/>
      <c r="D346" s="36"/>
      <c r="E346" s="36"/>
      <c r="F346" s="36"/>
      <c r="G346" s="36"/>
    </row>
    <row r="347">
      <c r="A347" s="36"/>
      <c r="B347" s="36"/>
      <c r="C347" s="36"/>
      <c r="D347" s="36"/>
      <c r="E347" s="36"/>
      <c r="F347" s="36"/>
      <c r="G347" s="36"/>
    </row>
    <row r="348">
      <c r="A348" s="36"/>
      <c r="B348" s="36"/>
      <c r="C348" s="36"/>
      <c r="D348" s="36"/>
      <c r="E348" s="36"/>
      <c r="F348" s="36"/>
      <c r="G348" s="36"/>
    </row>
    <row r="349">
      <c r="A349" s="36"/>
      <c r="B349" s="36"/>
      <c r="C349" s="36"/>
      <c r="D349" s="36"/>
      <c r="E349" s="36"/>
      <c r="F349" s="36"/>
      <c r="G349" s="36"/>
    </row>
    <row r="350">
      <c r="A350" s="36"/>
      <c r="B350" s="36"/>
      <c r="C350" s="36"/>
      <c r="D350" s="36"/>
      <c r="E350" s="36"/>
      <c r="F350" s="36"/>
      <c r="G350" s="36"/>
    </row>
    <row r="351">
      <c r="A351" s="36"/>
      <c r="B351" s="36"/>
      <c r="C351" s="36"/>
      <c r="D351" s="36"/>
      <c r="E351" s="36"/>
      <c r="F351" s="36"/>
      <c r="G351" s="36"/>
    </row>
    <row r="352">
      <c r="A352" s="36"/>
      <c r="B352" s="36"/>
      <c r="C352" s="36"/>
      <c r="D352" s="36"/>
      <c r="E352" s="36"/>
      <c r="F352" s="36"/>
      <c r="G352" s="36"/>
    </row>
    <row r="353">
      <c r="A353" s="36"/>
      <c r="B353" s="36"/>
      <c r="C353" s="36"/>
      <c r="D353" s="36"/>
      <c r="E353" s="36"/>
      <c r="F353" s="36"/>
      <c r="G353" s="36"/>
    </row>
    <row r="354">
      <c r="A354" s="36"/>
      <c r="B354" s="36"/>
      <c r="C354" s="36"/>
      <c r="D354" s="36"/>
      <c r="E354" s="36"/>
      <c r="F354" s="36"/>
      <c r="G354" s="36"/>
    </row>
    <row r="355">
      <c r="A355" s="36"/>
      <c r="B355" s="36"/>
      <c r="C355" s="36"/>
      <c r="D355" s="36"/>
      <c r="E355" s="36"/>
      <c r="F355" s="36"/>
      <c r="G355" s="36"/>
    </row>
    <row r="356">
      <c r="A356" s="36"/>
      <c r="B356" s="36"/>
      <c r="C356" s="36"/>
      <c r="D356" s="36"/>
      <c r="E356" s="36"/>
      <c r="F356" s="36"/>
      <c r="G356" s="36"/>
    </row>
    <row r="357">
      <c r="A357" s="36"/>
      <c r="B357" s="36"/>
      <c r="C357" s="36"/>
      <c r="D357" s="36"/>
      <c r="E357" s="36"/>
      <c r="F357" s="36"/>
      <c r="G357" s="36"/>
    </row>
    <row r="358">
      <c r="A358" s="36"/>
      <c r="B358" s="36"/>
      <c r="C358" s="36"/>
      <c r="D358" s="36"/>
      <c r="E358" s="36"/>
      <c r="F358" s="36"/>
      <c r="G358" s="36"/>
    </row>
    <row r="359">
      <c r="A359" s="36"/>
      <c r="B359" s="36"/>
      <c r="C359" s="36"/>
      <c r="D359" s="36"/>
      <c r="E359" s="36"/>
      <c r="F359" s="36"/>
      <c r="G359" s="36"/>
    </row>
    <row r="360">
      <c r="A360" s="36"/>
      <c r="B360" s="36"/>
      <c r="C360" s="36"/>
      <c r="D360" s="36"/>
      <c r="E360" s="36"/>
      <c r="F360" s="36"/>
      <c r="G360" s="36"/>
    </row>
    <row r="361">
      <c r="A361" s="36"/>
      <c r="B361" s="36"/>
      <c r="C361" s="36"/>
      <c r="D361" s="36"/>
      <c r="E361" s="36"/>
      <c r="F361" s="36"/>
      <c r="G361" s="36"/>
    </row>
    <row r="362">
      <c r="A362" s="36"/>
      <c r="B362" s="36"/>
      <c r="C362" s="36"/>
      <c r="D362" s="36"/>
      <c r="E362" s="36"/>
      <c r="F362" s="36"/>
      <c r="G362" s="36"/>
    </row>
    <row r="363">
      <c r="A363" s="36"/>
      <c r="B363" s="36"/>
      <c r="C363" s="36"/>
      <c r="D363" s="36"/>
      <c r="E363" s="36"/>
      <c r="F363" s="36"/>
      <c r="G363" s="36"/>
    </row>
    <row r="364">
      <c r="A364" s="36"/>
      <c r="B364" s="36"/>
      <c r="C364" s="36"/>
      <c r="D364" s="36"/>
      <c r="E364" s="36"/>
      <c r="F364" s="36"/>
      <c r="G364" s="36"/>
    </row>
    <row r="365">
      <c r="A365" s="36"/>
      <c r="B365" s="36"/>
      <c r="C365" s="36"/>
      <c r="D365" s="36"/>
      <c r="E365" s="36"/>
      <c r="F365" s="36"/>
      <c r="G365" s="36"/>
    </row>
    <row r="366">
      <c r="A366" s="36"/>
      <c r="B366" s="36"/>
      <c r="C366" s="36"/>
      <c r="D366" s="36"/>
      <c r="E366" s="36"/>
      <c r="F366" s="36"/>
      <c r="G366" s="36"/>
    </row>
    <row r="367">
      <c r="A367" s="36"/>
      <c r="B367" s="36"/>
      <c r="C367" s="36"/>
      <c r="D367" s="36"/>
      <c r="E367" s="36"/>
      <c r="F367" s="36"/>
      <c r="G367" s="36"/>
    </row>
    <row r="368">
      <c r="A368" s="36"/>
      <c r="B368" s="36"/>
      <c r="C368" s="36"/>
      <c r="D368" s="36"/>
      <c r="E368" s="36"/>
      <c r="F368" s="36"/>
      <c r="G368" s="36"/>
    </row>
    <row r="369">
      <c r="A369" s="36"/>
      <c r="B369" s="36"/>
      <c r="C369" s="36"/>
      <c r="D369" s="36"/>
      <c r="E369" s="36"/>
      <c r="F369" s="36"/>
      <c r="G369" s="36"/>
    </row>
    <row r="370">
      <c r="A370" s="36"/>
      <c r="B370" s="36"/>
      <c r="C370" s="36"/>
      <c r="D370" s="36"/>
      <c r="E370" s="36"/>
      <c r="F370" s="36"/>
      <c r="G370" s="36"/>
    </row>
    <row r="371">
      <c r="A371" s="36"/>
      <c r="B371" s="36"/>
      <c r="C371" s="36"/>
      <c r="D371" s="36"/>
      <c r="E371" s="36"/>
      <c r="F371" s="36"/>
      <c r="G371" s="36"/>
    </row>
    <row r="372">
      <c r="A372" s="36"/>
      <c r="B372" s="36"/>
      <c r="C372" s="36"/>
      <c r="D372" s="36"/>
      <c r="E372" s="36"/>
      <c r="F372" s="36"/>
      <c r="G372" s="36"/>
    </row>
    <row r="373">
      <c r="A373" s="36"/>
      <c r="B373" s="36"/>
      <c r="C373" s="36"/>
      <c r="D373" s="36"/>
      <c r="E373" s="36"/>
      <c r="F373" s="36"/>
      <c r="G373" s="36"/>
    </row>
    <row r="374">
      <c r="A374" s="36"/>
      <c r="B374" s="36"/>
      <c r="C374" s="36"/>
      <c r="D374" s="36"/>
      <c r="E374" s="36"/>
      <c r="F374" s="36"/>
      <c r="G374" s="36"/>
    </row>
    <row r="375">
      <c r="A375" s="36"/>
      <c r="B375" s="36"/>
      <c r="C375" s="36"/>
      <c r="D375" s="36"/>
      <c r="E375" s="36"/>
      <c r="F375" s="36"/>
      <c r="G375" s="36"/>
    </row>
    <row r="376">
      <c r="A376" s="36"/>
      <c r="B376" s="36"/>
      <c r="C376" s="36"/>
      <c r="D376" s="36"/>
      <c r="E376" s="36"/>
      <c r="F376" s="36"/>
      <c r="G376" s="36"/>
    </row>
    <row r="377">
      <c r="A377" s="36"/>
      <c r="B377" s="36"/>
      <c r="C377" s="36"/>
      <c r="D377" s="36"/>
      <c r="E377" s="36"/>
      <c r="F377" s="36"/>
      <c r="G377" s="36"/>
    </row>
    <row r="378">
      <c r="A378" s="36"/>
      <c r="B378" s="36"/>
      <c r="C378" s="36"/>
      <c r="D378" s="36"/>
      <c r="E378" s="36"/>
      <c r="F378" s="36"/>
      <c r="G378" s="36"/>
    </row>
    <row r="379">
      <c r="A379" s="36"/>
      <c r="B379" s="36"/>
      <c r="C379" s="36"/>
      <c r="D379" s="36"/>
      <c r="E379" s="36"/>
      <c r="F379" s="36"/>
      <c r="G379" s="36"/>
    </row>
    <row r="380">
      <c r="A380" s="36"/>
      <c r="B380" s="36"/>
      <c r="C380" s="36"/>
      <c r="D380" s="36"/>
      <c r="E380" s="36"/>
      <c r="F380" s="36"/>
      <c r="G380" s="36"/>
    </row>
    <row r="381">
      <c r="A381" s="36"/>
      <c r="B381" s="36"/>
      <c r="C381" s="36"/>
      <c r="D381" s="36"/>
      <c r="E381" s="36"/>
      <c r="F381" s="36"/>
      <c r="G381" s="36"/>
    </row>
    <row r="382">
      <c r="A382" s="36"/>
      <c r="B382" s="36"/>
      <c r="C382" s="36"/>
      <c r="D382" s="36"/>
      <c r="E382" s="36"/>
      <c r="F382" s="36"/>
      <c r="G382" s="36"/>
    </row>
    <row r="383">
      <c r="A383" s="36"/>
      <c r="B383" s="36"/>
      <c r="C383" s="36"/>
      <c r="D383" s="36"/>
      <c r="E383" s="36"/>
      <c r="F383" s="36"/>
      <c r="G383" s="36"/>
    </row>
    <row r="384">
      <c r="A384" s="36"/>
      <c r="B384" s="36"/>
      <c r="C384" s="36"/>
      <c r="D384" s="36"/>
      <c r="E384" s="36"/>
      <c r="F384" s="36"/>
      <c r="G384" s="36"/>
    </row>
    <row r="385">
      <c r="A385" s="36"/>
      <c r="B385" s="36"/>
      <c r="C385" s="36"/>
      <c r="D385" s="36"/>
      <c r="E385" s="36"/>
      <c r="F385" s="36"/>
      <c r="G385" s="36"/>
    </row>
    <row r="386">
      <c r="A386" s="36"/>
      <c r="B386" s="36"/>
      <c r="C386" s="36"/>
      <c r="D386" s="36"/>
      <c r="E386" s="36"/>
      <c r="F386" s="36"/>
      <c r="G386" s="36"/>
    </row>
    <row r="387">
      <c r="A387" s="36"/>
      <c r="B387" s="36"/>
      <c r="C387" s="36"/>
      <c r="D387" s="36"/>
      <c r="E387" s="36"/>
      <c r="F387" s="36"/>
      <c r="G387" s="36"/>
    </row>
    <row r="388">
      <c r="A388" s="36"/>
      <c r="B388" s="36"/>
      <c r="C388" s="36"/>
      <c r="D388" s="36"/>
      <c r="E388" s="36"/>
      <c r="F388" s="36"/>
      <c r="G388" s="36"/>
    </row>
    <row r="389">
      <c r="A389" s="36"/>
      <c r="B389" s="36"/>
      <c r="C389" s="36"/>
      <c r="D389" s="36"/>
      <c r="E389" s="36"/>
      <c r="F389" s="36"/>
      <c r="G389" s="36"/>
    </row>
    <row r="390">
      <c r="A390" s="36"/>
      <c r="B390" s="36"/>
      <c r="C390" s="36"/>
      <c r="D390" s="36"/>
      <c r="E390" s="36"/>
      <c r="F390" s="36"/>
      <c r="G390" s="36"/>
    </row>
    <row r="391">
      <c r="A391" s="36"/>
      <c r="B391" s="36"/>
      <c r="C391" s="36"/>
      <c r="D391" s="36"/>
      <c r="E391" s="36"/>
      <c r="F391" s="36"/>
      <c r="G391" s="36"/>
    </row>
    <row r="392">
      <c r="A392" s="36"/>
      <c r="B392" s="36"/>
      <c r="C392" s="36"/>
      <c r="D392" s="36"/>
      <c r="E392" s="36"/>
      <c r="F392" s="36"/>
      <c r="G392" s="36"/>
    </row>
    <row r="393">
      <c r="A393" s="36"/>
      <c r="B393" s="36"/>
      <c r="C393" s="36"/>
      <c r="D393" s="36"/>
      <c r="E393" s="36"/>
      <c r="F393" s="36"/>
      <c r="G393" s="36"/>
    </row>
    <row r="394">
      <c r="A394" s="36"/>
      <c r="B394" s="36"/>
      <c r="C394" s="36"/>
      <c r="D394" s="36"/>
      <c r="E394" s="36"/>
      <c r="F394" s="36"/>
      <c r="G394" s="36"/>
    </row>
    <row r="395">
      <c r="A395" s="36"/>
      <c r="B395" s="36"/>
      <c r="C395" s="36"/>
      <c r="D395" s="36"/>
      <c r="E395" s="36"/>
      <c r="F395" s="36"/>
      <c r="G395" s="36"/>
    </row>
    <row r="396">
      <c r="A396" s="36"/>
      <c r="B396" s="36"/>
      <c r="C396" s="36"/>
      <c r="D396" s="36"/>
      <c r="E396" s="36"/>
      <c r="F396" s="36"/>
      <c r="G396" s="36"/>
    </row>
    <row r="397">
      <c r="A397" s="36"/>
      <c r="B397" s="36"/>
      <c r="C397" s="36"/>
      <c r="D397" s="36"/>
      <c r="E397" s="36"/>
      <c r="F397" s="36"/>
      <c r="G397" s="36"/>
    </row>
    <row r="398">
      <c r="A398" s="36"/>
      <c r="B398" s="36"/>
      <c r="C398" s="36"/>
      <c r="D398" s="36"/>
      <c r="E398" s="36"/>
      <c r="F398" s="36"/>
      <c r="G398" s="36"/>
    </row>
    <row r="399">
      <c r="A399" s="36"/>
      <c r="B399" s="36"/>
      <c r="C399" s="36"/>
      <c r="D399" s="36"/>
      <c r="E399" s="36"/>
      <c r="F399" s="36"/>
      <c r="G399" s="36"/>
    </row>
    <row r="400">
      <c r="A400" s="36"/>
      <c r="B400" s="36"/>
      <c r="C400" s="36"/>
      <c r="D400" s="36"/>
      <c r="E400" s="36"/>
      <c r="F400" s="36"/>
      <c r="G400" s="36"/>
    </row>
    <row r="401">
      <c r="A401" s="36"/>
      <c r="B401" s="36"/>
      <c r="C401" s="36"/>
      <c r="D401" s="36"/>
      <c r="E401" s="36"/>
      <c r="F401" s="36"/>
      <c r="G401" s="36"/>
    </row>
    <row r="402">
      <c r="A402" s="36"/>
      <c r="B402" s="36"/>
      <c r="C402" s="36"/>
      <c r="D402" s="36"/>
      <c r="E402" s="36"/>
      <c r="F402" s="36"/>
      <c r="G402" s="36"/>
    </row>
    <row r="403">
      <c r="A403" s="36"/>
      <c r="B403" s="36"/>
      <c r="C403" s="36"/>
      <c r="D403" s="36"/>
      <c r="E403" s="36"/>
      <c r="F403" s="36"/>
      <c r="G403" s="36"/>
    </row>
    <row r="404">
      <c r="A404" s="36"/>
      <c r="B404" s="36"/>
      <c r="C404" s="36"/>
      <c r="D404" s="36"/>
      <c r="E404" s="36"/>
      <c r="F404" s="36"/>
      <c r="G404" s="36"/>
    </row>
    <row r="405">
      <c r="A405" s="36"/>
      <c r="B405" s="36"/>
      <c r="C405" s="36"/>
      <c r="D405" s="36"/>
      <c r="E405" s="36"/>
      <c r="F405" s="36"/>
      <c r="G405" s="36"/>
    </row>
    <row r="406">
      <c r="A406" s="36"/>
      <c r="B406" s="36"/>
      <c r="C406" s="36"/>
      <c r="D406" s="36"/>
      <c r="E406" s="36"/>
      <c r="F406" s="36"/>
      <c r="G406" s="36"/>
    </row>
    <row r="407">
      <c r="A407" s="36"/>
      <c r="B407" s="36"/>
      <c r="C407" s="36"/>
      <c r="D407" s="36"/>
      <c r="E407" s="36"/>
      <c r="F407" s="36"/>
      <c r="G407" s="36"/>
    </row>
    <row r="408">
      <c r="A408" s="36"/>
      <c r="B408" s="36"/>
      <c r="C408" s="36"/>
      <c r="D408" s="36"/>
      <c r="E408" s="36"/>
      <c r="F408" s="36"/>
      <c r="G408" s="36"/>
    </row>
    <row r="409">
      <c r="A409" s="36"/>
      <c r="B409" s="36"/>
      <c r="C409" s="36"/>
      <c r="D409" s="36"/>
      <c r="E409" s="36"/>
      <c r="F409" s="36"/>
      <c r="G409" s="36"/>
    </row>
    <row r="410">
      <c r="A410" s="36"/>
      <c r="B410" s="36"/>
      <c r="C410" s="36"/>
      <c r="D410" s="36"/>
      <c r="E410" s="36"/>
      <c r="F410" s="36"/>
      <c r="G410" s="36"/>
    </row>
    <row r="411">
      <c r="A411" s="36"/>
      <c r="B411" s="36"/>
      <c r="C411" s="36"/>
      <c r="D411" s="36"/>
      <c r="E411" s="36"/>
      <c r="F411" s="36"/>
      <c r="G411" s="36"/>
    </row>
    <row r="412">
      <c r="A412" s="36"/>
      <c r="B412" s="36"/>
      <c r="C412" s="36"/>
      <c r="D412" s="36"/>
      <c r="E412" s="36"/>
      <c r="F412" s="36"/>
      <c r="G412" s="36"/>
    </row>
    <row r="413">
      <c r="A413" s="36"/>
      <c r="B413" s="36"/>
      <c r="C413" s="36"/>
      <c r="D413" s="36"/>
      <c r="E413" s="36"/>
      <c r="F413" s="36"/>
      <c r="G413" s="36"/>
    </row>
    <row r="414">
      <c r="A414" s="36"/>
      <c r="B414" s="36"/>
      <c r="C414" s="36"/>
      <c r="D414" s="36"/>
      <c r="E414" s="36"/>
      <c r="F414" s="36"/>
      <c r="G414" s="36"/>
    </row>
    <row r="415">
      <c r="A415" s="36"/>
      <c r="B415" s="36"/>
      <c r="C415" s="36"/>
      <c r="D415" s="36"/>
      <c r="E415" s="36"/>
      <c r="F415" s="36"/>
      <c r="G415" s="36"/>
    </row>
    <row r="416">
      <c r="A416" s="36"/>
      <c r="B416" s="36"/>
      <c r="C416" s="36"/>
      <c r="D416" s="36"/>
      <c r="E416" s="36"/>
      <c r="F416" s="36"/>
      <c r="G416" s="36"/>
    </row>
    <row r="417">
      <c r="A417" s="36"/>
      <c r="B417" s="36"/>
      <c r="C417" s="36"/>
      <c r="D417" s="36"/>
      <c r="E417" s="36"/>
      <c r="F417" s="36"/>
      <c r="G417" s="36"/>
    </row>
    <row r="418">
      <c r="A418" s="36"/>
      <c r="B418" s="36"/>
      <c r="C418" s="36"/>
      <c r="D418" s="36"/>
      <c r="E418" s="36"/>
      <c r="F418" s="36"/>
      <c r="G418" s="36"/>
    </row>
    <row r="419">
      <c r="A419" s="36"/>
      <c r="B419" s="36"/>
      <c r="C419" s="36"/>
      <c r="D419" s="36"/>
      <c r="E419" s="36"/>
      <c r="F419" s="36"/>
      <c r="G419" s="36"/>
    </row>
    <row r="420">
      <c r="A420" s="36"/>
      <c r="B420" s="36"/>
      <c r="C420" s="36"/>
      <c r="D420" s="36"/>
      <c r="E420" s="36"/>
      <c r="F420" s="36"/>
      <c r="G420" s="36"/>
    </row>
    <row r="421">
      <c r="A421" s="36"/>
      <c r="B421" s="36"/>
      <c r="C421" s="36"/>
      <c r="D421" s="36"/>
      <c r="E421" s="36"/>
      <c r="F421" s="36"/>
      <c r="G421" s="36"/>
    </row>
    <row r="422">
      <c r="A422" s="36"/>
      <c r="B422" s="36"/>
      <c r="C422" s="36"/>
      <c r="D422" s="36"/>
      <c r="E422" s="36"/>
      <c r="F422" s="36"/>
      <c r="G422" s="36"/>
    </row>
    <row r="423">
      <c r="A423" s="36"/>
      <c r="B423" s="36"/>
      <c r="C423" s="36"/>
      <c r="D423" s="36"/>
      <c r="E423" s="36"/>
      <c r="F423" s="36"/>
      <c r="G423" s="36"/>
    </row>
    <row r="424">
      <c r="A424" s="36"/>
      <c r="B424" s="36"/>
      <c r="C424" s="36"/>
      <c r="D424" s="36"/>
      <c r="E424" s="36"/>
      <c r="F424" s="36"/>
      <c r="G424" s="36"/>
    </row>
    <row r="425">
      <c r="A425" s="36"/>
      <c r="B425" s="36"/>
      <c r="C425" s="36"/>
      <c r="D425" s="36"/>
      <c r="E425" s="36"/>
      <c r="F425" s="36"/>
      <c r="G425" s="36"/>
    </row>
    <row r="426">
      <c r="A426" s="36"/>
      <c r="B426" s="36"/>
      <c r="C426" s="36"/>
      <c r="D426" s="36"/>
      <c r="E426" s="36"/>
      <c r="F426" s="36"/>
      <c r="G426" s="36"/>
    </row>
    <row r="427">
      <c r="A427" s="36"/>
      <c r="B427" s="36"/>
      <c r="C427" s="36"/>
      <c r="D427" s="36"/>
      <c r="E427" s="36"/>
      <c r="F427" s="36"/>
      <c r="G427" s="36"/>
    </row>
    <row r="428">
      <c r="A428" s="36"/>
      <c r="B428" s="36"/>
      <c r="C428" s="36"/>
      <c r="D428" s="36"/>
      <c r="E428" s="36"/>
      <c r="F428" s="36"/>
      <c r="G428" s="36"/>
    </row>
    <row r="429">
      <c r="A429" s="36"/>
      <c r="B429" s="36"/>
      <c r="C429" s="36"/>
      <c r="D429" s="36"/>
      <c r="E429" s="36"/>
      <c r="F429" s="36"/>
      <c r="G429" s="36"/>
    </row>
    <row r="430">
      <c r="A430" s="36"/>
      <c r="B430" s="36"/>
      <c r="C430" s="36"/>
      <c r="D430" s="36"/>
      <c r="E430" s="36"/>
      <c r="F430" s="36"/>
      <c r="G430" s="36"/>
    </row>
    <row r="431">
      <c r="A431" s="36"/>
      <c r="B431" s="36"/>
      <c r="C431" s="36"/>
      <c r="D431" s="36"/>
      <c r="E431" s="36"/>
      <c r="F431" s="36"/>
      <c r="G431" s="36"/>
    </row>
    <row r="432">
      <c r="A432" s="36"/>
      <c r="B432" s="36"/>
      <c r="C432" s="36"/>
      <c r="D432" s="36"/>
      <c r="E432" s="36"/>
      <c r="F432" s="36"/>
      <c r="G432" s="36"/>
    </row>
    <row r="433">
      <c r="A433" s="36"/>
      <c r="B433" s="36"/>
      <c r="C433" s="36"/>
      <c r="D433" s="36"/>
      <c r="E433" s="36"/>
      <c r="F433" s="36"/>
      <c r="G433" s="36"/>
    </row>
    <row r="434">
      <c r="A434" s="36"/>
      <c r="B434" s="36"/>
      <c r="C434" s="36"/>
      <c r="D434" s="36"/>
      <c r="E434" s="36"/>
      <c r="F434" s="36"/>
      <c r="G434" s="36"/>
    </row>
    <row r="435">
      <c r="A435" s="36"/>
      <c r="B435" s="36"/>
      <c r="C435" s="36"/>
      <c r="D435" s="36"/>
      <c r="E435" s="36"/>
      <c r="F435" s="36"/>
      <c r="G435" s="36"/>
    </row>
    <row r="436">
      <c r="A436" s="36"/>
      <c r="B436" s="36"/>
      <c r="C436" s="36"/>
      <c r="D436" s="36"/>
      <c r="E436" s="36"/>
      <c r="F436" s="36"/>
      <c r="G436" s="36"/>
    </row>
    <row r="437">
      <c r="A437" s="36"/>
      <c r="B437" s="36"/>
      <c r="C437" s="36"/>
      <c r="D437" s="36"/>
      <c r="E437" s="36"/>
      <c r="F437" s="36"/>
      <c r="G437" s="36"/>
    </row>
    <row r="438">
      <c r="A438" s="36"/>
      <c r="B438" s="36"/>
      <c r="C438" s="36"/>
      <c r="D438" s="36"/>
      <c r="E438" s="36"/>
      <c r="F438" s="36"/>
      <c r="G438" s="36"/>
    </row>
    <row r="439">
      <c r="A439" s="36"/>
      <c r="B439" s="36"/>
      <c r="C439" s="36"/>
      <c r="D439" s="36"/>
      <c r="E439" s="36"/>
      <c r="F439" s="36"/>
      <c r="G439" s="36"/>
    </row>
    <row r="440">
      <c r="A440" s="36"/>
      <c r="B440" s="36"/>
      <c r="C440" s="36"/>
      <c r="D440" s="36"/>
      <c r="E440" s="36"/>
      <c r="F440" s="36"/>
      <c r="G440" s="36"/>
    </row>
    <row r="441">
      <c r="A441" s="36"/>
      <c r="B441" s="36"/>
      <c r="C441" s="36"/>
      <c r="D441" s="36"/>
      <c r="E441" s="36"/>
      <c r="F441" s="36"/>
      <c r="G441" s="36"/>
    </row>
    <row r="442">
      <c r="A442" s="36"/>
      <c r="B442" s="36"/>
      <c r="C442" s="36"/>
      <c r="D442" s="36"/>
      <c r="E442" s="36"/>
      <c r="F442" s="36"/>
      <c r="G442" s="36"/>
    </row>
    <row r="443">
      <c r="A443" s="36"/>
      <c r="B443" s="36"/>
      <c r="C443" s="36"/>
      <c r="D443" s="36"/>
      <c r="E443" s="36"/>
      <c r="F443" s="36"/>
      <c r="G443" s="36"/>
    </row>
    <row r="444">
      <c r="A444" s="36"/>
      <c r="B444" s="36"/>
      <c r="C444" s="36"/>
      <c r="D444" s="36"/>
      <c r="E444" s="36"/>
      <c r="F444" s="36"/>
      <c r="G444" s="36"/>
    </row>
    <row r="445">
      <c r="A445" s="36"/>
      <c r="B445" s="36"/>
      <c r="C445" s="36"/>
      <c r="D445" s="36"/>
      <c r="E445" s="36"/>
      <c r="F445" s="36"/>
      <c r="G445" s="36"/>
    </row>
    <row r="446">
      <c r="A446" s="36"/>
      <c r="B446" s="36"/>
      <c r="C446" s="36"/>
      <c r="D446" s="36"/>
      <c r="E446" s="36"/>
      <c r="F446" s="36"/>
      <c r="G446" s="36"/>
    </row>
    <row r="447">
      <c r="A447" s="36"/>
      <c r="B447" s="36"/>
      <c r="C447" s="36"/>
      <c r="D447" s="36"/>
      <c r="E447" s="36"/>
      <c r="F447" s="36"/>
      <c r="G447" s="36"/>
    </row>
    <row r="448">
      <c r="A448" s="36"/>
      <c r="B448" s="36"/>
      <c r="C448" s="36"/>
      <c r="D448" s="36"/>
      <c r="E448" s="36"/>
      <c r="F448" s="36"/>
      <c r="G448" s="36"/>
    </row>
    <row r="449">
      <c r="A449" s="36"/>
      <c r="B449" s="36"/>
      <c r="C449" s="36"/>
      <c r="D449" s="36"/>
      <c r="E449" s="36"/>
      <c r="F449" s="36"/>
      <c r="G449" s="36"/>
    </row>
    <row r="450">
      <c r="A450" s="36"/>
      <c r="B450" s="36"/>
      <c r="C450" s="36"/>
      <c r="D450" s="36"/>
      <c r="E450" s="36"/>
      <c r="F450" s="36"/>
      <c r="G450" s="36"/>
    </row>
    <row r="451">
      <c r="A451" s="36"/>
      <c r="B451" s="36"/>
      <c r="C451" s="36"/>
      <c r="D451" s="36"/>
      <c r="E451" s="36"/>
      <c r="F451" s="36"/>
      <c r="G451" s="36"/>
    </row>
    <row r="452">
      <c r="A452" s="36"/>
      <c r="B452" s="36"/>
      <c r="C452" s="36"/>
      <c r="D452" s="36"/>
      <c r="E452" s="36"/>
      <c r="F452" s="36"/>
      <c r="G452" s="36"/>
    </row>
    <row r="453">
      <c r="A453" s="36"/>
      <c r="B453" s="36"/>
      <c r="C453" s="36"/>
      <c r="D453" s="36"/>
      <c r="E453" s="36"/>
      <c r="F453" s="36"/>
      <c r="G453" s="36"/>
    </row>
    <row r="454">
      <c r="A454" s="36"/>
      <c r="B454" s="36"/>
      <c r="C454" s="36"/>
      <c r="D454" s="36"/>
      <c r="E454" s="36"/>
      <c r="F454" s="36"/>
      <c r="G454" s="36"/>
    </row>
    <row r="455">
      <c r="A455" s="36"/>
      <c r="B455" s="36"/>
      <c r="C455" s="36"/>
      <c r="D455" s="36"/>
      <c r="E455" s="36"/>
      <c r="F455" s="36"/>
      <c r="G455" s="36"/>
    </row>
    <row r="456">
      <c r="A456" s="36"/>
      <c r="B456" s="36"/>
      <c r="C456" s="36"/>
      <c r="D456" s="36"/>
      <c r="E456" s="36"/>
      <c r="F456" s="36"/>
      <c r="G456" s="36"/>
    </row>
    <row r="457">
      <c r="A457" s="36"/>
      <c r="B457" s="36"/>
      <c r="C457" s="36"/>
      <c r="D457" s="36"/>
      <c r="E457" s="36"/>
      <c r="F457" s="36"/>
      <c r="G457" s="36"/>
    </row>
    <row r="458">
      <c r="A458" s="36"/>
      <c r="B458" s="36"/>
      <c r="C458" s="36"/>
      <c r="D458" s="36"/>
      <c r="E458" s="36"/>
      <c r="F458" s="36"/>
      <c r="G458" s="36"/>
    </row>
    <row r="459">
      <c r="A459" s="36"/>
      <c r="B459" s="36"/>
      <c r="C459" s="36"/>
      <c r="D459" s="36"/>
      <c r="E459" s="36"/>
      <c r="F459" s="36"/>
      <c r="G459" s="36"/>
    </row>
    <row r="460">
      <c r="A460" s="36"/>
      <c r="B460" s="36"/>
      <c r="C460" s="36"/>
      <c r="D460" s="36"/>
      <c r="E460" s="36"/>
      <c r="F460" s="36"/>
      <c r="G460" s="36"/>
    </row>
    <row r="461">
      <c r="A461" s="36"/>
      <c r="B461" s="36"/>
      <c r="C461" s="36"/>
      <c r="D461" s="36"/>
      <c r="E461" s="36"/>
      <c r="F461" s="36"/>
      <c r="G461" s="36"/>
    </row>
    <row r="462">
      <c r="A462" s="36"/>
      <c r="B462" s="36"/>
      <c r="C462" s="36"/>
      <c r="D462" s="36"/>
      <c r="E462" s="36"/>
      <c r="F462" s="36"/>
      <c r="G462" s="36"/>
    </row>
    <row r="463">
      <c r="A463" s="36"/>
      <c r="B463" s="36"/>
      <c r="C463" s="36"/>
      <c r="D463" s="36"/>
      <c r="E463" s="36"/>
      <c r="F463" s="36"/>
      <c r="G463" s="36"/>
    </row>
    <row r="464">
      <c r="A464" s="36"/>
      <c r="B464" s="36"/>
      <c r="C464" s="36"/>
      <c r="D464" s="36"/>
      <c r="E464" s="36"/>
      <c r="F464" s="36"/>
      <c r="G464" s="36"/>
    </row>
    <row r="465">
      <c r="A465" s="36"/>
      <c r="B465" s="36"/>
      <c r="C465" s="36"/>
      <c r="D465" s="36"/>
      <c r="E465" s="36"/>
      <c r="F465" s="36"/>
      <c r="G465" s="36"/>
    </row>
    <row r="466">
      <c r="A466" s="36"/>
      <c r="B466" s="36"/>
      <c r="C466" s="36"/>
      <c r="D466" s="36"/>
      <c r="E466" s="36"/>
      <c r="F466" s="36"/>
      <c r="G466" s="36"/>
    </row>
    <row r="467">
      <c r="A467" s="36"/>
      <c r="B467" s="36"/>
      <c r="C467" s="36"/>
      <c r="D467" s="36"/>
      <c r="E467" s="36"/>
      <c r="F467" s="36"/>
      <c r="G467" s="36"/>
    </row>
    <row r="468">
      <c r="A468" s="36"/>
      <c r="B468" s="36"/>
      <c r="C468" s="36"/>
      <c r="D468" s="36"/>
      <c r="E468" s="36"/>
      <c r="F468" s="36"/>
      <c r="G468" s="36"/>
    </row>
    <row r="469">
      <c r="A469" s="36"/>
      <c r="B469" s="36"/>
      <c r="C469" s="36"/>
      <c r="D469" s="36"/>
      <c r="E469" s="36"/>
      <c r="F469" s="36"/>
      <c r="G469" s="36"/>
    </row>
    <row r="470">
      <c r="A470" s="36"/>
      <c r="B470" s="36"/>
      <c r="C470" s="36"/>
      <c r="D470" s="36"/>
      <c r="E470" s="36"/>
      <c r="F470" s="36"/>
      <c r="G470" s="36"/>
    </row>
    <row r="471">
      <c r="A471" s="36"/>
      <c r="B471" s="36"/>
      <c r="C471" s="36"/>
      <c r="D471" s="36"/>
      <c r="E471" s="36"/>
      <c r="F471" s="36"/>
      <c r="G471" s="36"/>
    </row>
    <row r="472">
      <c r="A472" s="36"/>
      <c r="B472" s="36"/>
      <c r="C472" s="36"/>
      <c r="D472" s="36"/>
      <c r="E472" s="36"/>
      <c r="F472" s="36"/>
      <c r="G472" s="36"/>
    </row>
    <row r="473">
      <c r="A473" s="36"/>
      <c r="B473" s="36"/>
      <c r="C473" s="36"/>
      <c r="D473" s="36"/>
      <c r="E473" s="36"/>
      <c r="F473" s="36"/>
      <c r="G473" s="36"/>
    </row>
    <row r="474">
      <c r="A474" s="36"/>
      <c r="B474" s="36"/>
      <c r="C474" s="36"/>
      <c r="D474" s="36"/>
      <c r="E474" s="36"/>
      <c r="F474" s="36"/>
      <c r="G474" s="36"/>
    </row>
    <row r="475">
      <c r="A475" s="36"/>
      <c r="B475" s="36"/>
      <c r="C475" s="36"/>
      <c r="D475" s="36"/>
      <c r="E475" s="36"/>
      <c r="F475" s="36"/>
      <c r="G475" s="36"/>
    </row>
    <row r="476">
      <c r="A476" s="36"/>
      <c r="B476" s="36"/>
      <c r="C476" s="36"/>
      <c r="D476" s="36"/>
      <c r="E476" s="36"/>
      <c r="F476" s="36"/>
      <c r="G476" s="36"/>
    </row>
    <row r="477">
      <c r="A477" s="36"/>
      <c r="B477" s="36"/>
      <c r="C477" s="36"/>
      <c r="D477" s="36"/>
      <c r="E477" s="36"/>
      <c r="F477" s="36"/>
      <c r="G477" s="36"/>
    </row>
    <row r="478">
      <c r="A478" s="36"/>
      <c r="B478" s="36"/>
      <c r="C478" s="36"/>
      <c r="D478" s="36"/>
      <c r="E478" s="36"/>
      <c r="F478" s="36"/>
      <c r="G478" s="36"/>
    </row>
    <row r="479">
      <c r="A479" s="36"/>
      <c r="B479" s="36"/>
      <c r="C479" s="36"/>
      <c r="D479" s="36"/>
      <c r="E479" s="36"/>
      <c r="F479" s="36"/>
      <c r="G479" s="36"/>
    </row>
    <row r="480">
      <c r="A480" s="36"/>
      <c r="B480" s="36"/>
      <c r="C480" s="36"/>
      <c r="D480" s="36"/>
      <c r="E480" s="36"/>
      <c r="F480" s="36"/>
      <c r="G480" s="36"/>
    </row>
    <row r="481">
      <c r="A481" s="36"/>
      <c r="B481" s="36"/>
      <c r="C481" s="36"/>
      <c r="D481" s="36"/>
      <c r="E481" s="36"/>
      <c r="F481" s="36"/>
      <c r="G481" s="36"/>
    </row>
    <row r="482">
      <c r="A482" s="36"/>
      <c r="B482" s="36"/>
      <c r="C482" s="36"/>
      <c r="D482" s="36"/>
      <c r="E482" s="36"/>
      <c r="F482" s="36"/>
      <c r="G482" s="36"/>
    </row>
    <row r="483">
      <c r="A483" s="36"/>
      <c r="B483" s="36"/>
      <c r="C483" s="36"/>
      <c r="D483" s="36"/>
      <c r="E483" s="36"/>
      <c r="F483" s="36"/>
      <c r="G483" s="36"/>
    </row>
    <row r="484">
      <c r="A484" s="36"/>
      <c r="B484" s="36"/>
      <c r="C484" s="36"/>
      <c r="D484" s="36"/>
      <c r="E484" s="36"/>
      <c r="F484" s="36"/>
      <c r="G484" s="36"/>
    </row>
    <row r="485">
      <c r="A485" s="36"/>
      <c r="B485" s="36"/>
      <c r="C485" s="36"/>
      <c r="D485" s="36"/>
      <c r="E485" s="36"/>
      <c r="F485" s="36"/>
      <c r="G485" s="36"/>
    </row>
    <row r="486">
      <c r="A486" s="36"/>
      <c r="B486" s="36"/>
      <c r="C486" s="36"/>
      <c r="D486" s="36"/>
      <c r="E486" s="36"/>
      <c r="F486" s="36"/>
      <c r="G486" s="36"/>
    </row>
    <row r="487">
      <c r="A487" s="36"/>
      <c r="B487" s="36"/>
      <c r="C487" s="36"/>
      <c r="D487" s="36"/>
      <c r="E487" s="36"/>
      <c r="F487" s="36"/>
      <c r="G487" s="36"/>
    </row>
    <row r="488">
      <c r="A488" s="36"/>
      <c r="B488" s="36"/>
      <c r="C488" s="36"/>
      <c r="D488" s="36"/>
      <c r="E488" s="36"/>
      <c r="F488" s="36"/>
      <c r="G488" s="36"/>
    </row>
    <row r="489">
      <c r="A489" s="36"/>
      <c r="B489" s="36"/>
      <c r="C489" s="36"/>
      <c r="D489" s="36"/>
      <c r="E489" s="36"/>
      <c r="F489" s="36"/>
      <c r="G489" s="36"/>
    </row>
    <row r="490">
      <c r="A490" s="36"/>
      <c r="B490" s="36"/>
      <c r="C490" s="36"/>
      <c r="D490" s="36"/>
      <c r="E490" s="36"/>
      <c r="F490" s="36"/>
      <c r="G490" s="36"/>
    </row>
    <row r="491">
      <c r="A491" s="36"/>
      <c r="B491" s="36"/>
      <c r="C491" s="36"/>
      <c r="D491" s="36"/>
      <c r="E491" s="36"/>
      <c r="F491" s="36"/>
      <c r="G491" s="36"/>
    </row>
    <row r="492">
      <c r="A492" s="36"/>
      <c r="B492" s="36"/>
      <c r="C492" s="36"/>
      <c r="D492" s="36"/>
      <c r="E492" s="36"/>
      <c r="F492" s="36"/>
      <c r="G492" s="36"/>
    </row>
    <row r="493">
      <c r="A493" s="36"/>
      <c r="B493" s="36"/>
      <c r="C493" s="36"/>
      <c r="D493" s="36"/>
      <c r="E493" s="36"/>
      <c r="F493" s="36"/>
      <c r="G493" s="36"/>
    </row>
    <row r="494">
      <c r="A494" s="36"/>
      <c r="B494" s="36"/>
      <c r="C494" s="36"/>
      <c r="D494" s="36"/>
      <c r="E494" s="36"/>
      <c r="F494" s="36"/>
      <c r="G494" s="36"/>
    </row>
    <row r="495">
      <c r="A495" s="36"/>
      <c r="B495" s="36"/>
      <c r="C495" s="36"/>
      <c r="D495" s="36"/>
      <c r="E495" s="36"/>
      <c r="F495" s="36"/>
      <c r="G495" s="36"/>
    </row>
    <row r="496">
      <c r="A496" s="36"/>
      <c r="B496" s="36"/>
      <c r="C496" s="36"/>
      <c r="D496" s="36"/>
      <c r="E496" s="36"/>
      <c r="F496" s="36"/>
      <c r="G496" s="36"/>
    </row>
    <row r="497">
      <c r="A497" s="36"/>
      <c r="B497" s="36"/>
      <c r="C497" s="36"/>
      <c r="D497" s="36"/>
      <c r="E497" s="36"/>
      <c r="F497" s="36"/>
      <c r="G497" s="36"/>
    </row>
    <row r="498">
      <c r="A498" s="36"/>
      <c r="B498" s="36"/>
      <c r="C498" s="36"/>
      <c r="D498" s="36"/>
      <c r="E498" s="36"/>
      <c r="F498" s="36"/>
      <c r="G498" s="36"/>
    </row>
    <row r="499">
      <c r="A499" s="36"/>
      <c r="B499" s="36"/>
      <c r="C499" s="36"/>
      <c r="D499" s="36"/>
      <c r="E499" s="36"/>
      <c r="F499" s="36"/>
      <c r="G499" s="36"/>
    </row>
    <row r="500">
      <c r="A500" s="36"/>
      <c r="B500" s="36"/>
      <c r="C500" s="36"/>
      <c r="D500" s="36"/>
      <c r="E500" s="36"/>
      <c r="F500" s="36"/>
      <c r="G500" s="36"/>
    </row>
    <row r="501">
      <c r="A501" s="36"/>
      <c r="B501" s="36"/>
      <c r="C501" s="36"/>
      <c r="D501" s="36"/>
      <c r="E501" s="36"/>
      <c r="F501" s="36"/>
      <c r="G501" s="36"/>
    </row>
    <row r="502">
      <c r="A502" s="36"/>
      <c r="B502" s="36"/>
      <c r="C502" s="36"/>
      <c r="D502" s="36"/>
      <c r="E502" s="36"/>
      <c r="F502" s="36"/>
      <c r="G502" s="36"/>
    </row>
    <row r="503">
      <c r="A503" s="36"/>
      <c r="B503" s="36"/>
      <c r="C503" s="36"/>
      <c r="D503" s="36"/>
      <c r="E503" s="36"/>
      <c r="F503" s="36"/>
      <c r="G503" s="36"/>
    </row>
    <row r="504">
      <c r="A504" s="36"/>
      <c r="B504" s="36"/>
      <c r="C504" s="36"/>
      <c r="D504" s="36"/>
      <c r="E504" s="36"/>
      <c r="F504" s="36"/>
      <c r="G504" s="36"/>
    </row>
    <row r="505">
      <c r="A505" s="36"/>
      <c r="B505" s="36"/>
      <c r="C505" s="36"/>
      <c r="D505" s="36"/>
      <c r="E505" s="36"/>
      <c r="F505" s="36"/>
      <c r="G505" s="36"/>
    </row>
    <row r="506">
      <c r="A506" s="36"/>
      <c r="B506" s="36"/>
      <c r="C506" s="36"/>
      <c r="D506" s="36"/>
      <c r="E506" s="36"/>
      <c r="F506" s="36"/>
      <c r="G506" s="36"/>
    </row>
    <row r="507">
      <c r="A507" s="36"/>
      <c r="B507" s="36"/>
      <c r="C507" s="36"/>
      <c r="D507" s="36"/>
      <c r="E507" s="36"/>
      <c r="F507" s="36"/>
      <c r="G507" s="36"/>
    </row>
    <row r="508">
      <c r="A508" s="36"/>
      <c r="B508" s="36"/>
      <c r="C508" s="36"/>
      <c r="D508" s="36"/>
      <c r="E508" s="36"/>
      <c r="F508" s="36"/>
      <c r="G508" s="36"/>
    </row>
    <row r="509">
      <c r="A509" s="36"/>
      <c r="B509" s="36"/>
      <c r="C509" s="36"/>
      <c r="D509" s="36"/>
      <c r="E509" s="36"/>
      <c r="F509" s="36"/>
      <c r="G509" s="36"/>
    </row>
    <row r="510">
      <c r="A510" s="36"/>
      <c r="B510" s="36"/>
      <c r="C510" s="36"/>
      <c r="D510" s="36"/>
      <c r="E510" s="36"/>
      <c r="F510" s="36"/>
      <c r="G510" s="36"/>
    </row>
    <row r="511">
      <c r="A511" s="36"/>
      <c r="B511" s="36"/>
      <c r="C511" s="36"/>
      <c r="D511" s="36"/>
      <c r="E511" s="36"/>
      <c r="F511" s="36"/>
      <c r="G511" s="36"/>
    </row>
    <row r="512">
      <c r="A512" s="36"/>
      <c r="B512" s="36"/>
      <c r="C512" s="36"/>
      <c r="D512" s="36"/>
      <c r="E512" s="36"/>
      <c r="F512" s="36"/>
      <c r="G512" s="36"/>
    </row>
    <row r="513">
      <c r="A513" s="36"/>
      <c r="B513" s="36"/>
      <c r="C513" s="36"/>
      <c r="D513" s="36"/>
      <c r="E513" s="36"/>
      <c r="F513" s="36"/>
      <c r="G513" s="36"/>
    </row>
    <row r="514">
      <c r="A514" s="36"/>
      <c r="B514" s="36"/>
      <c r="C514" s="36"/>
      <c r="D514" s="36"/>
      <c r="E514" s="36"/>
      <c r="F514" s="36"/>
      <c r="G514" s="36"/>
    </row>
    <row r="515">
      <c r="A515" s="36"/>
      <c r="B515" s="36"/>
      <c r="C515" s="36"/>
      <c r="D515" s="36"/>
      <c r="E515" s="36"/>
      <c r="F515" s="36"/>
      <c r="G515" s="36"/>
    </row>
    <row r="516">
      <c r="A516" s="36"/>
      <c r="B516" s="36"/>
      <c r="C516" s="36"/>
      <c r="D516" s="36"/>
      <c r="E516" s="36"/>
      <c r="F516" s="36"/>
      <c r="G516" s="36"/>
    </row>
    <row r="517">
      <c r="A517" s="36"/>
      <c r="B517" s="36"/>
      <c r="C517" s="36"/>
      <c r="D517" s="36"/>
      <c r="E517" s="36"/>
      <c r="F517" s="36"/>
      <c r="G517" s="36"/>
    </row>
    <row r="518">
      <c r="A518" s="36"/>
      <c r="B518" s="36"/>
      <c r="C518" s="36"/>
      <c r="D518" s="36"/>
      <c r="E518" s="36"/>
      <c r="F518" s="36"/>
      <c r="G518" s="36"/>
    </row>
    <row r="519">
      <c r="A519" s="36"/>
      <c r="B519" s="36"/>
      <c r="C519" s="36"/>
      <c r="D519" s="36"/>
      <c r="E519" s="36"/>
      <c r="F519" s="36"/>
      <c r="G519" s="36"/>
    </row>
    <row r="520">
      <c r="A520" s="36"/>
      <c r="B520" s="36"/>
      <c r="C520" s="36"/>
      <c r="D520" s="36"/>
      <c r="E520" s="36"/>
      <c r="F520" s="36"/>
      <c r="G520" s="36"/>
    </row>
    <row r="521">
      <c r="A521" s="36"/>
      <c r="B521" s="36"/>
      <c r="C521" s="36"/>
      <c r="D521" s="36"/>
      <c r="E521" s="36"/>
      <c r="F521" s="36"/>
      <c r="G521" s="36"/>
    </row>
    <row r="522">
      <c r="A522" s="36"/>
      <c r="B522" s="36"/>
      <c r="C522" s="36"/>
      <c r="D522" s="36"/>
      <c r="E522" s="36"/>
      <c r="F522" s="36"/>
      <c r="G522" s="36"/>
    </row>
    <row r="523">
      <c r="A523" s="36"/>
      <c r="B523" s="36"/>
      <c r="C523" s="36"/>
      <c r="D523" s="36"/>
      <c r="E523" s="36"/>
      <c r="F523" s="36"/>
      <c r="G523" s="36"/>
    </row>
    <row r="524">
      <c r="A524" s="36"/>
      <c r="B524" s="36"/>
      <c r="C524" s="36"/>
      <c r="D524" s="36"/>
      <c r="E524" s="36"/>
      <c r="F524" s="36"/>
      <c r="G524" s="36"/>
    </row>
    <row r="525">
      <c r="A525" s="36"/>
      <c r="B525" s="36"/>
      <c r="C525" s="36"/>
      <c r="D525" s="36"/>
      <c r="E525" s="36"/>
      <c r="F525" s="36"/>
      <c r="G525" s="36"/>
    </row>
    <row r="526">
      <c r="A526" s="36"/>
      <c r="B526" s="36"/>
      <c r="C526" s="36"/>
      <c r="D526" s="36"/>
      <c r="E526" s="36"/>
      <c r="F526" s="36"/>
      <c r="G526" s="36"/>
    </row>
    <row r="527">
      <c r="A527" s="36"/>
      <c r="B527" s="36"/>
      <c r="C527" s="36"/>
      <c r="D527" s="36"/>
      <c r="E527" s="36"/>
      <c r="F527" s="36"/>
      <c r="G527" s="36"/>
    </row>
    <row r="528">
      <c r="A528" s="36"/>
      <c r="B528" s="36"/>
      <c r="C528" s="36"/>
      <c r="D528" s="36"/>
      <c r="E528" s="36"/>
      <c r="F528" s="36"/>
      <c r="G528" s="36"/>
    </row>
    <row r="529">
      <c r="A529" s="36"/>
      <c r="B529" s="36"/>
      <c r="C529" s="36"/>
      <c r="D529" s="36"/>
      <c r="E529" s="36"/>
      <c r="F529" s="36"/>
      <c r="G529" s="36"/>
    </row>
    <row r="530">
      <c r="A530" s="36"/>
      <c r="B530" s="36"/>
      <c r="C530" s="36"/>
      <c r="D530" s="36"/>
      <c r="E530" s="36"/>
      <c r="F530" s="36"/>
      <c r="G530" s="36"/>
    </row>
    <row r="531">
      <c r="A531" s="36"/>
      <c r="B531" s="36"/>
      <c r="C531" s="36"/>
      <c r="D531" s="36"/>
      <c r="E531" s="36"/>
      <c r="F531" s="36"/>
      <c r="G531" s="36"/>
    </row>
    <row r="532">
      <c r="A532" s="36"/>
      <c r="B532" s="36"/>
      <c r="C532" s="36"/>
      <c r="D532" s="36"/>
      <c r="E532" s="36"/>
      <c r="F532" s="36"/>
      <c r="G532" s="36"/>
    </row>
    <row r="533">
      <c r="A533" s="36"/>
      <c r="B533" s="36"/>
      <c r="C533" s="36"/>
      <c r="D533" s="36"/>
      <c r="E533" s="36"/>
      <c r="F533" s="36"/>
      <c r="G533" s="36"/>
    </row>
    <row r="534">
      <c r="A534" s="36"/>
      <c r="B534" s="36"/>
      <c r="C534" s="36"/>
      <c r="D534" s="36"/>
      <c r="E534" s="36"/>
      <c r="F534" s="36"/>
      <c r="G534" s="36"/>
    </row>
    <row r="535">
      <c r="A535" s="36"/>
      <c r="B535" s="36"/>
      <c r="C535" s="36"/>
      <c r="D535" s="36"/>
      <c r="E535" s="36"/>
      <c r="F535" s="36"/>
      <c r="G535" s="36"/>
    </row>
    <row r="536">
      <c r="A536" s="36"/>
      <c r="B536" s="36"/>
      <c r="C536" s="36"/>
      <c r="D536" s="36"/>
      <c r="E536" s="36"/>
      <c r="F536" s="36"/>
      <c r="G536" s="36"/>
    </row>
    <row r="537">
      <c r="A537" s="36"/>
      <c r="B537" s="36"/>
      <c r="C537" s="36"/>
      <c r="D537" s="36"/>
      <c r="E537" s="36"/>
      <c r="F537" s="36"/>
      <c r="G537" s="36"/>
    </row>
    <row r="538">
      <c r="A538" s="36"/>
      <c r="B538" s="36"/>
      <c r="C538" s="36"/>
      <c r="D538" s="36"/>
      <c r="E538" s="36"/>
      <c r="F538" s="36"/>
      <c r="G538" s="36"/>
    </row>
    <row r="539">
      <c r="A539" s="36"/>
      <c r="B539" s="36"/>
      <c r="C539" s="36"/>
      <c r="D539" s="36"/>
      <c r="E539" s="36"/>
      <c r="F539" s="36"/>
      <c r="G539" s="36"/>
    </row>
    <row r="540">
      <c r="A540" s="36"/>
      <c r="B540" s="36"/>
      <c r="C540" s="36"/>
      <c r="D540" s="36"/>
      <c r="E540" s="36"/>
      <c r="F540" s="36"/>
      <c r="G540" s="36"/>
    </row>
    <row r="541">
      <c r="A541" s="36"/>
      <c r="B541" s="36"/>
      <c r="C541" s="36"/>
      <c r="D541" s="36"/>
      <c r="E541" s="36"/>
      <c r="F541" s="36"/>
      <c r="G541" s="36"/>
    </row>
    <row r="542">
      <c r="A542" s="36"/>
      <c r="B542" s="36"/>
      <c r="C542" s="36"/>
      <c r="D542" s="36"/>
      <c r="E542" s="36"/>
      <c r="F542" s="36"/>
      <c r="G542" s="36"/>
    </row>
    <row r="543">
      <c r="A543" s="36"/>
      <c r="B543" s="36"/>
      <c r="C543" s="36"/>
      <c r="D543" s="36"/>
      <c r="E543" s="36"/>
      <c r="F543" s="36"/>
      <c r="G543" s="36"/>
    </row>
    <row r="544">
      <c r="A544" s="36"/>
      <c r="B544" s="36"/>
      <c r="C544" s="36"/>
      <c r="D544" s="36"/>
      <c r="E544" s="36"/>
      <c r="F544" s="36"/>
      <c r="G544" s="36"/>
    </row>
    <row r="545">
      <c r="A545" s="36"/>
      <c r="B545" s="36"/>
      <c r="C545" s="36"/>
      <c r="D545" s="36"/>
      <c r="E545" s="36"/>
      <c r="F545" s="36"/>
      <c r="G545" s="36"/>
    </row>
    <row r="546">
      <c r="A546" s="36"/>
      <c r="B546" s="36"/>
      <c r="C546" s="36"/>
      <c r="D546" s="36"/>
      <c r="E546" s="36"/>
      <c r="F546" s="36"/>
      <c r="G546" s="36"/>
    </row>
    <row r="547">
      <c r="A547" s="36"/>
      <c r="B547" s="36"/>
      <c r="C547" s="36"/>
      <c r="D547" s="36"/>
      <c r="E547" s="36"/>
      <c r="F547" s="36"/>
      <c r="G547" s="36"/>
    </row>
    <row r="548">
      <c r="A548" s="36"/>
      <c r="B548" s="36"/>
      <c r="C548" s="36"/>
      <c r="D548" s="36"/>
      <c r="E548" s="36"/>
      <c r="F548" s="36"/>
      <c r="G548" s="36"/>
    </row>
    <row r="549">
      <c r="A549" s="36"/>
      <c r="B549" s="36"/>
      <c r="C549" s="36"/>
      <c r="D549" s="36"/>
      <c r="E549" s="36"/>
      <c r="F549" s="36"/>
      <c r="G549" s="36"/>
    </row>
    <row r="550">
      <c r="A550" s="36"/>
      <c r="B550" s="36"/>
      <c r="C550" s="36"/>
      <c r="D550" s="36"/>
      <c r="E550" s="36"/>
      <c r="F550" s="36"/>
      <c r="G550" s="36"/>
    </row>
    <row r="551">
      <c r="A551" s="36"/>
      <c r="B551" s="36"/>
      <c r="C551" s="36"/>
      <c r="D551" s="36"/>
      <c r="E551" s="36"/>
      <c r="F551" s="36"/>
      <c r="G551" s="36"/>
    </row>
    <row r="552">
      <c r="A552" s="36"/>
      <c r="B552" s="36"/>
      <c r="C552" s="36"/>
      <c r="D552" s="36"/>
      <c r="E552" s="36"/>
      <c r="F552" s="36"/>
      <c r="G552" s="36"/>
    </row>
    <row r="553">
      <c r="A553" s="36"/>
      <c r="B553" s="36"/>
      <c r="C553" s="36"/>
      <c r="D553" s="36"/>
      <c r="E553" s="36"/>
      <c r="F553" s="36"/>
      <c r="G553" s="36"/>
    </row>
    <row r="554">
      <c r="A554" s="36"/>
      <c r="B554" s="36"/>
      <c r="C554" s="36"/>
      <c r="D554" s="36"/>
      <c r="E554" s="36"/>
      <c r="F554" s="36"/>
      <c r="G554" s="36"/>
    </row>
    <row r="555">
      <c r="A555" s="36"/>
      <c r="B555" s="36"/>
      <c r="C555" s="36"/>
      <c r="D555" s="36"/>
      <c r="E555" s="36"/>
      <c r="F555" s="36"/>
      <c r="G555" s="36"/>
    </row>
    <row r="556">
      <c r="A556" s="36"/>
      <c r="B556" s="36"/>
      <c r="C556" s="36"/>
      <c r="D556" s="36"/>
      <c r="E556" s="36"/>
      <c r="F556" s="36"/>
      <c r="G556" s="36"/>
    </row>
    <row r="557">
      <c r="A557" s="36"/>
      <c r="B557" s="36"/>
      <c r="C557" s="36"/>
      <c r="D557" s="36"/>
      <c r="E557" s="36"/>
      <c r="F557" s="36"/>
      <c r="G557" s="36"/>
    </row>
    <row r="558">
      <c r="A558" s="36"/>
      <c r="B558" s="36"/>
      <c r="C558" s="36"/>
      <c r="D558" s="36"/>
      <c r="E558" s="36"/>
      <c r="F558" s="36"/>
      <c r="G558" s="36"/>
    </row>
    <row r="559">
      <c r="A559" s="36"/>
      <c r="B559" s="36"/>
      <c r="C559" s="36"/>
      <c r="D559" s="36"/>
      <c r="E559" s="36"/>
      <c r="F559" s="36"/>
      <c r="G559" s="36"/>
    </row>
    <row r="560">
      <c r="A560" s="36"/>
      <c r="B560" s="36"/>
      <c r="C560" s="36"/>
      <c r="D560" s="36"/>
      <c r="E560" s="36"/>
      <c r="F560" s="36"/>
      <c r="G560" s="36"/>
    </row>
    <row r="561">
      <c r="A561" s="36"/>
      <c r="B561" s="36"/>
      <c r="C561" s="36"/>
      <c r="D561" s="36"/>
      <c r="E561" s="36"/>
      <c r="F561" s="36"/>
      <c r="G561" s="36"/>
    </row>
    <row r="562">
      <c r="A562" s="36"/>
      <c r="B562" s="36"/>
      <c r="C562" s="36"/>
      <c r="D562" s="36"/>
      <c r="E562" s="36"/>
      <c r="F562" s="36"/>
      <c r="G562" s="36"/>
    </row>
    <row r="563">
      <c r="A563" s="36"/>
      <c r="B563" s="36"/>
      <c r="C563" s="36"/>
      <c r="D563" s="36"/>
      <c r="E563" s="36"/>
      <c r="F563" s="36"/>
      <c r="G563" s="36"/>
    </row>
    <row r="564">
      <c r="A564" s="36"/>
      <c r="B564" s="36"/>
      <c r="C564" s="36"/>
      <c r="D564" s="36"/>
      <c r="E564" s="36"/>
      <c r="F564" s="36"/>
      <c r="G564" s="36"/>
    </row>
    <row r="565">
      <c r="A565" s="36"/>
      <c r="B565" s="36"/>
      <c r="C565" s="36"/>
      <c r="D565" s="36"/>
      <c r="E565" s="36"/>
      <c r="F565" s="36"/>
      <c r="G565" s="36"/>
    </row>
    <row r="566">
      <c r="A566" s="36"/>
      <c r="B566" s="36"/>
      <c r="C566" s="36"/>
      <c r="D566" s="36"/>
      <c r="E566" s="36"/>
      <c r="F566" s="36"/>
      <c r="G566" s="36"/>
    </row>
    <row r="567">
      <c r="A567" s="36"/>
      <c r="B567" s="36"/>
      <c r="C567" s="36"/>
      <c r="D567" s="36"/>
      <c r="E567" s="36"/>
      <c r="F567" s="36"/>
      <c r="G567" s="36"/>
    </row>
    <row r="568">
      <c r="A568" s="36"/>
      <c r="B568" s="36"/>
      <c r="C568" s="36"/>
      <c r="D568" s="36"/>
      <c r="E568" s="36"/>
      <c r="F568" s="36"/>
      <c r="G568" s="36"/>
    </row>
    <row r="569">
      <c r="A569" s="36"/>
      <c r="B569" s="36"/>
      <c r="C569" s="36"/>
      <c r="D569" s="36"/>
      <c r="E569" s="36"/>
      <c r="F569" s="36"/>
      <c r="G569" s="36"/>
    </row>
    <row r="570">
      <c r="A570" s="36"/>
      <c r="B570" s="36"/>
      <c r="C570" s="36"/>
      <c r="D570" s="36"/>
      <c r="E570" s="36"/>
      <c r="F570" s="36"/>
      <c r="G570" s="36"/>
    </row>
    <row r="571">
      <c r="A571" s="36"/>
      <c r="B571" s="36"/>
      <c r="C571" s="36"/>
      <c r="D571" s="36"/>
      <c r="E571" s="36"/>
      <c r="F571" s="36"/>
      <c r="G571" s="36"/>
    </row>
    <row r="572">
      <c r="A572" s="36"/>
      <c r="B572" s="36"/>
      <c r="C572" s="36"/>
      <c r="D572" s="36"/>
      <c r="E572" s="36"/>
      <c r="F572" s="36"/>
      <c r="G572" s="36"/>
    </row>
    <row r="573">
      <c r="A573" s="36"/>
      <c r="B573" s="36"/>
      <c r="C573" s="36"/>
      <c r="D573" s="36"/>
      <c r="E573" s="36"/>
      <c r="F573" s="36"/>
      <c r="G573" s="36"/>
    </row>
    <row r="574">
      <c r="A574" s="36"/>
      <c r="B574" s="36"/>
      <c r="C574" s="36"/>
      <c r="D574" s="36"/>
      <c r="E574" s="36"/>
      <c r="F574" s="36"/>
      <c r="G574" s="36"/>
    </row>
    <row r="575">
      <c r="A575" s="36"/>
      <c r="B575" s="36"/>
      <c r="C575" s="36"/>
      <c r="D575" s="36"/>
      <c r="E575" s="36"/>
      <c r="F575" s="36"/>
      <c r="G575" s="36"/>
    </row>
    <row r="576">
      <c r="A576" s="36"/>
      <c r="B576" s="36"/>
      <c r="C576" s="36"/>
      <c r="D576" s="36"/>
      <c r="E576" s="36"/>
      <c r="F576" s="36"/>
      <c r="G576" s="36"/>
    </row>
    <row r="577">
      <c r="A577" s="36"/>
      <c r="B577" s="36"/>
      <c r="C577" s="36"/>
      <c r="D577" s="36"/>
      <c r="E577" s="36"/>
      <c r="F577" s="36"/>
      <c r="G577" s="36"/>
    </row>
    <row r="578">
      <c r="A578" s="36"/>
      <c r="B578" s="36"/>
      <c r="C578" s="36"/>
      <c r="D578" s="36"/>
      <c r="E578" s="36"/>
      <c r="F578" s="36"/>
      <c r="G578" s="36"/>
    </row>
    <row r="579">
      <c r="A579" s="36"/>
      <c r="B579" s="36"/>
      <c r="C579" s="36"/>
      <c r="D579" s="36"/>
      <c r="E579" s="36"/>
      <c r="F579" s="36"/>
      <c r="G579" s="36"/>
    </row>
    <row r="580">
      <c r="A580" s="36"/>
      <c r="B580" s="36"/>
      <c r="C580" s="36"/>
      <c r="D580" s="36"/>
      <c r="E580" s="36"/>
      <c r="F580" s="36"/>
      <c r="G580" s="36"/>
    </row>
    <row r="581">
      <c r="A581" s="36"/>
      <c r="B581" s="36"/>
      <c r="C581" s="36"/>
      <c r="D581" s="36"/>
      <c r="E581" s="36"/>
      <c r="F581" s="36"/>
      <c r="G581" s="36"/>
    </row>
    <row r="582">
      <c r="A582" s="36"/>
      <c r="B582" s="36"/>
      <c r="C582" s="36"/>
      <c r="D582" s="36"/>
      <c r="E582" s="36"/>
      <c r="F582" s="36"/>
      <c r="G582" s="36"/>
    </row>
    <row r="583">
      <c r="A583" s="36"/>
      <c r="B583" s="36"/>
      <c r="C583" s="36"/>
      <c r="D583" s="36"/>
      <c r="E583" s="36"/>
      <c r="F583" s="36"/>
      <c r="G583" s="36"/>
    </row>
    <row r="584">
      <c r="A584" s="36"/>
      <c r="B584" s="36"/>
      <c r="C584" s="36"/>
      <c r="D584" s="36"/>
      <c r="E584" s="36"/>
      <c r="F584" s="36"/>
      <c r="G584" s="36"/>
    </row>
    <row r="585">
      <c r="A585" s="36"/>
      <c r="B585" s="36"/>
      <c r="C585" s="36"/>
      <c r="D585" s="36"/>
      <c r="E585" s="36"/>
      <c r="F585" s="36"/>
      <c r="G585" s="36"/>
    </row>
    <row r="586">
      <c r="A586" s="36"/>
      <c r="B586" s="36"/>
      <c r="C586" s="36"/>
      <c r="D586" s="36"/>
      <c r="E586" s="36"/>
      <c r="F586" s="36"/>
      <c r="G586" s="36"/>
    </row>
    <row r="587">
      <c r="A587" s="36"/>
      <c r="B587" s="36"/>
      <c r="C587" s="36"/>
      <c r="D587" s="36"/>
      <c r="E587" s="36"/>
      <c r="F587" s="36"/>
      <c r="G587" s="36"/>
    </row>
    <row r="588">
      <c r="A588" s="36"/>
      <c r="B588" s="36"/>
      <c r="C588" s="36"/>
      <c r="D588" s="36"/>
      <c r="E588" s="36"/>
      <c r="F588" s="36"/>
      <c r="G588" s="36"/>
    </row>
    <row r="589">
      <c r="A589" s="36"/>
      <c r="B589" s="36"/>
      <c r="C589" s="36"/>
      <c r="D589" s="36"/>
      <c r="E589" s="36"/>
      <c r="F589" s="36"/>
      <c r="G589" s="36"/>
    </row>
    <row r="590">
      <c r="A590" s="36"/>
      <c r="B590" s="36"/>
      <c r="C590" s="36"/>
      <c r="D590" s="36"/>
      <c r="E590" s="36"/>
      <c r="F590" s="36"/>
      <c r="G590" s="36"/>
    </row>
    <row r="591">
      <c r="A591" s="36"/>
      <c r="B591" s="36"/>
      <c r="C591" s="36"/>
      <c r="D591" s="36"/>
      <c r="E591" s="36"/>
      <c r="F591" s="36"/>
      <c r="G591" s="36"/>
    </row>
    <row r="592">
      <c r="A592" s="36"/>
      <c r="B592" s="36"/>
      <c r="C592" s="36"/>
      <c r="D592" s="36"/>
      <c r="E592" s="36"/>
      <c r="F592" s="36"/>
      <c r="G592" s="36"/>
    </row>
    <row r="593">
      <c r="A593" s="36"/>
      <c r="B593" s="36"/>
      <c r="C593" s="36"/>
      <c r="D593" s="36"/>
      <c r="E593" s="36"/>
      <c r="F593" s="36"/>
      <c r="G593" s="36"/>
    </row>
    <row r="594">
      <c r="A594" s="36"/>
      <c r="B594" s="36"/>
      <c r="C594" s="36"/>
      <c r="D594" s="36"/>
      <c r="E594" s="36"/>
      <c r="F594" s="36"/>
      <c r="G594" s="36"/>
    </row>
    <row r="595">
      <c r="A595" s="36"/>
      <c r="B595" s="36"/>
      <c r="C595" s="36"/>
      <c r="D595" s="36"/>
      <c r="E595" s="36"/>
      <c r="F595" s="36"/>
      <c r="G595" s="36"/>
    </row>
    <row r="596">
      <c r="A596" s="36"/>
      <c r="B596" s="36"/>
      <c r="C596" s="36"/>
      <c r="D596" s="36"/>
      <c r="E596" s="36"/>
      <c r="F596" s="36"/>
      <c r="G596" s="36"/>
    </row>
    <row r="597">
      <c r="A597" s="36"/>
      <c r="B597" s="36"/>
      <c r="C597" s="36"/>
      <c r="D597" s="36"/>
      <c r="E597" s="36"/>
      <c r="F597" s="36"/>
      <c r="G597" s="36"/>
    </row>
    <row r="598">
      <c r="A598" s="36"/>
      <c r="B598" s="36"/>
      <c r="C598" s="36"/>
      <c r="D598" s="36"/>
      <c r="E598" s="36"/>
      <c r="F598" s="36"/>
      <c r="G598" s="36"/>
    </row>
    <row r="599">
      <c r="A599" s="36"/>
      <c r="B599" s="36"/>
      <c r="C599" s="36"/>
      <c r="D599" s="36"/>
      <c r="E599" s="36"/>
      <c r="F599" s="36"/>
      <c r="G599" s="36"/>
    </row>
    <row r="600">
      <c r="A600" s="36"/>
      <c r="B600" s="36"/>
      <c r="C600" s="36"/>
      <c r="D600" s="36"/>
      <c r="E600" s="36"/>
      <c r="F600" s="36"/>
      <c r="G600" s="36"/>
    </row>
    <row r="601">
      <c r="A601" s="36"/>
      <c r="B601" s="36"/>
      <c r="C601" s="36"/>
      <c r="D601" s="36"/>
      <c r="E601" s="36"/>
      <c r="F601" s="36"/>
      <c r="G601" s="36"/>
    </row>
    <row r="602">
      <c r="A602" s="36"/>
      <c r="B602" s="36"/>
      <c r="C602" s="36"/>
      <c r="D602" s="36"/>
      <c r="E602" s="36"/>
      <c r="F602" s="36"/>
      <c r="G602" s="36"/>
    </row>
    <row r="603">
      <c r="A603" s="36"/>
      <c r="B603" s="36"/>
      <c r="C603" s="36"/>
      <c r="D603" s="36"/>
      <c r="E603" s="36"/>
      <c r="F603" s="36"/>
      <c r="G603" s="36"/>
    </row>
    <row r="604">
      <c r="A604" s="36"/>
      <c r="B604" s="36"/>
      <c r="C604" s="36"/>
      <c r="D604" s="36"/>
      <c r="E604" s="36"/>
      <c r="F604" s="36"/>
      <c r="G604" s="36"/>
    </row>
    <row r="605">
      <c r="A605" s="36"/>
      <c r="B605" s="36"/>
      <c r="C605" s="36"/>
      <c r="D605" s="36"/>
      <c r="E605" s="36"/>
      <c r="F605" s="36"/>
      <c r="G605" s="36"/>
    </row>
    <row r="606">
      <c r="A606" s="36"/>
      <c r="B606" s="36"/>
      <c r="C606" s="36"/>
      <c r="D606" s="36"/>
      <c r="E606" s="36"/>
      <c r="F606" s="36"/>
      <c r="G606" s="36"/>
    </row>
    <row r="607">
      <c r="A607" s="36"/>
      <c r="B607" s="36"/>
      <c r="C607" s="36"/>
      <c r="D607" s="36"/>
      <c r="E607" s="36"/>
      <c r="F607" s="36"/>
      <c r="G607" s="36"/>
    </row>
    <row r="608">
      <c r="A608" s="36"/>
      <c r="B608" s="36"/>
      <c r="C608" s="36"/>
      <c r="D608" s="36"/>
      <c r="E608" s="36"/>
      <c r="F608" s="36"/>
      <c r="G608" s="36"/>
    </row>
    <row r="609">
      <c r="A609" s="36"/>
      <c r="B609" s="36"/>
      <c r="C609" s="36"/>
      <c r="D609" s="36"/>
      <c r="E609" s="36"/>
      <c r="F609" s="36"/>
      <c r="G609" s="36"/>
    </row>
    <row r="610">
      <c r="A610" s="36"/>
      <c r="B610" s="36"/>
      <c r="C610" s="36"/>
      <c r="D610" s="36"/>
      <c r="E610" s="36"/>
      <c r="F610" s="36"/>
      <c r="G610" s="36"/>
    </row>
    <row r="611">
      <c r="A611" s="36"/>
      <c r="B611" s="36"/>
      <c r="C611" s="36"/>
      <c r="D611" s="36"/>
      <c r="E611" s="36"/>
      <c r="F611" s="36"/>
      <c r="G611" s="36"/>
    </row>
    <row r="612">
      <c r="A612" s="36"/>
      <c r="B612" s="36"/>
      <c r="C612" s="36"/>
      <c r="D612" s="36"/>
      <c r="E612" s="36"/>
      <c r="F612" s="36"/>
      <c r="G612" s="36"/>
    </row>
    <row r="613">
      <c r="A613" s="36"/>
      <c r="B613" s="36"/>
      <c r="C613" s="36"/>
      <c r="D613" s="36"/>
      <c r="E613" s="36"/>
      <c r="F613" s="36"/>
      <c r="G613" s="36"/>
    </row>
    <row r="614">
      <c r="A614" s="36"/>
      <c r="B614" s="36"/>
      <c r="C614" s="36"/>
      <c r="D614" s="36"/>
      <c r="E614" s="36"/>
      <c r="F614" s="36"/>
      <c r="G614" s="36"/>
    </row>
    <row r="615">
      <c r="A615" s="36"/>
      <c r="B615" s="36"/>
      <c r="C615" s="36"/>
      <c r="D615" s="36"/>
      <c r="E615" s="36"/>
      <c r="F615" s="36"/>
      <c r="G615" s="36"/>
    </row>
    <row r="616">
      <c r="A616" s="36"/>
      <c r="B616" s="36"/>
      <c r="C616" s="36"/>
      <c r="D616" s="36"/>
      <c r="E616" s="36"/>
      <c r="F616" s="36"/>
      <c r="G616" s="36"/>
    </row>
    <row r="617">
      <c r="A617" s="36"/>
      <c r="B617" s="36"/>
      <c r="C617" s="36"/>
      <c r="D617" s="36"/>
      <c r="E617" s="36"/>
      <c r="F617" s="36"/>
      <c r="G617" s="36"/>
    </row>
    <row r="618">
      <c r="A618" s="36"/>
      <c r="B618" s="36"/>
      <c r="C618" s="36"/>
      <c r="D618" s="36"/>
      <c r="E618" s="36"/>
      <c r="F618" s="36"/>
      <c r="G618" s="36"/>
    </row>
    <row r="619">
      <c r="A619" s="36"/>
      <c r="B619" s="36"/>
      <c r="C619" s="36"/>
      <c r="D619" s="36"/>
      <c r="E619" s="36"/>
      <c r="F619" s="36"/>
      <c r="G619" s="36"/>
    </row>
    <row r="620">
      <c r="A620" s="36"/>
      <c r="B620" s="36"/>
      <c r="C620" s="36"/>
      <c r="D620" s="36"/>
      <c r="E620" s="36"/>
      <c r="F620" s="36"/>
      <c r="G620" s="36"/>
    </row>
    <row r="621">
      <c r="A621" s="36"/>
      <c r="B621" s="36"/>
      <c r="C621" s="36"/>
      <c r="D621" s="36"/>
      <c r="E621" s="36"/>
      <c r="F621" s="36"/>
      <c r="G621" s="36"/>
    </row>
    <row r="622">
      <c r="A622" s="36"/>
      <c r="B622" s="36"/>
      <c r="C622" s="36"/>
      <c r="D622" s="36"/>
      <c r="E622" s="36"/>
      <c r="F622" s="36"/>
      <c r="G622" s="36"/>
    </row>
    <row r="623">
      <c r="A623" s="36"/>
      <c r="B623" s="36"/>
      <c r="C623" s="36"/>
      <c r="D623" s="36"/>
      <c r="E623" s="36"/>
      <c r="F623" s="36"/>
      <c r="G623" s="36"/>
    </row>
    <row r="624">
      <c r="A624" s="36"/>
      <c r="B624" s="36"/>
      <c r="C624" s="36"/>
      <c r="D624" s="36"/>
      <c r="E624" s="36"/>
      <c r="F624" s="36"/>
      <c r="G624" s="36"/>
    </row>
    <row r="625">
      <c r="A625" s="36"/>
      <c r="B625" s="36"/>
      <c r="C625" s="36"/>
      <c r="D625" s="36"/>
      <c r="E625" s="36"/>
      <c r="F625" s="36"/>
      <c r="G625" s="36"/>
    </row>
    <row r="626">
      <c r="A626" s="36"/>
      <c r="B626" s="36"/>
      <c r="C626" s="36"/>
      <c r="D626" s="36"/>
      <c r="E626" s="36"/>
      <c r="F626" s="36"/>
      <c r="G626" s="36"/>
    </row>
    <row r="627">
      <c r="A627" s="36"/>
      <c r="B627" s="36"/>
      <c r="C627" s="36"/>
      <c r="D627" s="36"/>
      <c r="E627" s="36"/>
      <c r="F627" s="36"/>
      <c r="G627" s="36"/>
    </row>
    <row r="628">
      <c r="A628" s="36"/>
      <c r="B628" s="36"/>
      <c r="C628" s="36"/>
      <c r="D628" s="36"/>
      <c r="E628" s="36"/>
      <c r="F628" s="36"/>
      <c r="G628" s="36"/>
    </row>
    <row r="629">
      <c r="A629" s="36"/>
      <c r="B629" s="36"/>
      <c r="C629" s="36"/>
      <c r="D629" s="36"/>
      <c r="E629" s="36"/>
      <c r="F629" s="36"/>
      <c r="G629" s="36"/>
    </row>
    <row r="630">
      <c r="A630" s="36"/>
      <c r="B630" s="36"/>
      <c r="C630" s="36"/>
      <c r="D630" s="36"/>
      <c r="E630" s="36"/>
      <c r="F630" s="36"/>
      <c r="G630" s="36"/>
    </row>
    <row r="631">
      <c r="A631" s="36"/>
      <c r="B631" s="36"/>
      <c r="C631" s="36"/>
      <c r="D631" s="36"/>
      <c r="E631" s="36"/>
      <c r="F631" s="36"/>
      <c r="G631" s="36"/>
    </row>
    <row r="632">
      <c r="A632" s="36"/>
      <c r="B632" s="36"/>
      <c r="C632" s="36"/>
      <c r="D632" s="36"/>
      <c r="E632" s="36"/>
      <c r="F632" s="36"/>
      <c r="G632" s="36"/>
    </row>
    <row r="633">
      <c r="A633" s="36"/>
      <c r="B633" s="36"/>
      <c r="C633" s="36"/>
      <c r="D633" s="36"/>
      <c r="E633" s="36"/>
      <c r="F633" s="36"/>
      <c r="G633" s="36"/>
    </row>
    <row r="634">
      <c r="A634" s="36"/>
      <c r="B634" s="36"/>
      <c r="C634" s="36"/>
      <c r="D634" s="36"/>
      <c r="E634" s="36"/>
      <c r="F634" s="36"/>
      <c r="G634" s="36"/>
    </row>
    <row r="635">
      <c r="A635" s="36"/>
      <c r="B635" s="36"/>
      <c r="C635" s="36"/>
      <c r="D635" s="36"/>
      <c r="E635" s="36"/>
      <c r="F635" s="36"/>
      <c r="G635" s="36"/>
    </row>
    <row r="636">
      <c r="A636" s="36"/>
      <c r="B636" s="36"/>
      <c r="C636" s="36"/>
      <c r="D636" s="36"/>
      <c r="E636" s="36"/>
      <c r="F636" s="36"/>
      <c r="G636" s="36"/>
    </row>
    <row r="637">
      <c r="A637" s="36"/>
      <c r="B637" s="36"/>
      <c r="C637" s="36"/>
      <c r="D637" s="36"/>
      <c r="E637" s="36"/>
      <c r="F637" s="36"/>
      <c r="G637" s="36"/>
    </row>
    <row r="638">
      <c r="A638" s="36"/>
      <c r="B638" s="36"/>
      <c r="C638" s="36"/>
      <c r="D638" s="36"/>
      <c r="E638" s="36"/>
      <c r="F638" s="36"/>
      <c r="G638" s="36"/>
    </row>
    <row r="639">
      <c r="A639" s="36"/>
      <c r="B639" s="36"/>
      <c r="C639" s="36"/>
      <c r="D639" s="36"/>
      <c r="E639" s="36"/>
      <c r="F639" s="36"/>
      <c r="G639" s="36"/>
    </row>
    <row r="640">
      <c r="A640" s="36"/>
      <c r="B640" s="36"/>
      <c r="C640" s="36"/>
      <c r="D640" s="36"/>
      <c r="E640" s="36"/>
      <c r="F640" s="36"/>
      <c r="G640" s="36"/>
    </row>
    <row r="641">
      <c r="A641" s="36"/>
      <c r="B641" s="36"/>
      <c r="C641" s="36"/>
      <c r="D641" s="36"/>
      <c r="E641" s="36"/>
      <c r="F641" s="36"/>
      <c r="G641" s="36"/>
    </row>
    <row r="642">
      <c r="A642" s="36"/>
      <c r="B642" s="36"/>
      <c r="C642" s="36"/>
      <c r="D642" s="36"/>
      <c r="E642" s="36"/>
      <c r="F642" s="36"/>
      <c r="G642" s="36"/>
    </row>
    <row r="643">
      <c r="A643" s="36"/>
      <c r="B643" s="36"/>
      <c r="C643" s="36"/>
      <c r="D643" s="36"/>
      <c r="E643" s="36"/>
      <c r="F643" s="36"/>
      <c r="G643" s="36"/>
    </row>
    <row r="644">
      <c r="A644" s="36"/>
      <c r="B644" s="36"/>
      <c r="C644" s="36"/>
      <c r="D644" s="36"/>
      <c r="E644" s="36"/>
      <c r="F644" s="36"/>
      <c r="G644" s="36"/>
    </row>
    <row r="645">
      <c r="A645" s="36"/>
      <c r="B645" s="36"/>
      <c r="C645" s="36"/>
      <c r="D645" s="36"/>
      <c r="E645" s="36"/>
      <c r="F645" s="36"/>
      <c r="G645" s="36"/>
    </row>
    <row r="646">
      <c r="A646" s="36"/>
      <c r="B646" s="36"/>
      <c r="C646" s="36"/>
      <c r="D646" s="36"/>
      <c r="E646" s="36"/>
      <c r="F646" s="36"/>
      <c r="G646" s="36"/>
    </row>
    <row r="647">
      <c r="A647" s="36"/>
      <c r="B647" s="36"/>
      <c r="C647" s="36"/>
      <c r="D647" s="36"/>
      <c r="E647" s="36"/>
      <c r="F647" s="36"/>
      <c r="G647" s="36"/>
    </row>
    <row r="648">
      <c r="A648" s="36"/>
      <c r="B648" s="36"/>
      <c r="C648" s="36"/>
      <c r="D648" s="36"/>
      <c r="E648" s="36"/>
      <c r="F648" s="36"/>
      <c r="G648" s="36"/>
    </row>
    <row r="649">
      <c r="A649" s="36"/>
      <c r="B649" s="36"/>
      <c r="C649" s="36"/>
      <c r="D649" s="36"/>
      <c r="E649" s="36"/>
      <c r="F649" s="36"/>
      <c r="G649" s="36"/>
    </row>
    <row r="650">
      <c r="A650" s="36"/>
      <c r="B650" s="36"/>
      <c r="C650" s="36"/>
      <c r="D650" s="36"/>
      <c r="E650" s="36"/>
      <c r="F650" s="36"/>
      <c r="G650" s="36"/>
    </row>
    <row r="651">
      <c r="A651" s="36"/>
      <c r="B651" s="36"/>
      <c r="C651" s="36"/>
      <c r="D651" s="36"/>
      <c r="E651" s="36"/>
      <c r="F651" s="36"/>
      <c r="G651" s="36"/>
    </row>
    <row r="652">
      <c r="A652" s="36"/>
      <c r="B652" s="36"/>
      <c r="C652" s="36"/>
      <c r="D652" s="36"/>
      <c r="E652" s="36"/>
      <c r="F652" s="36"/>
      <c r="G652" s="36"/>
    </row>
    <row r="653">
      <c r="A653" s="36"/>
      <c r="B653" s="36"/>
      <c r="C653" s="36"/>
      <c r="D653" s="36"/>
      <c r="E653" s="36"/>
      <c r="F653" s="36"/>
      <c r="G653" s="36"/>
    </row>
    <row r="654">
      <c r="A654" s="36"/>
      <c r="B654" s="36"/>
      <c r="C654" s="36"/>
      <c r="D654" s="36"/>
      <c r="E654" s="36"/>
      <c r="F654" s="36"/>
      <c r="G654" s="36"/>
    </row>
    <row r="655">
      <c r="A655" s="36"/>
      <c r="B655" s="36"/>
      <c r="C655" s="36"/>
      <c r="D655" s="36"/>
      <c r="E655" s="36"/>
      <c r="F655" s="36"/>
      <c r="G655" s="36"/>
    </row>
    <row r="656">
      <c r="A656" s="36"/>
      <c r="B656" s="36"/>
      <c r="C656" s="36"/>
      <c r="D656" s="36"/>
      <c r="E656" s="36"/>
      <c r="F656" s="36"/>
      <c r="G656" s="36"/>
    </row>
    <row r="657">
      <c r="A657" s="36"/>
      <c r="B657" s="36"/>
      <c r="C657" s="36"/>
      <c r="D657" s="36"/>
      <c r="E657" s="36"/>
      <c r="F657" s="36"/>
      <c r="G657" s="36"/>
    </row>
    <row r="658">
      <c r="A658" s="36"/>
      <c r="B658" s="36"/>
      <c r="C658" s="36"/>
      <c r="D658" s="36"/>
      <c r="E658" s="36"/>
      <c r="F658" s="36"/>
      <c r="G658" s="36"/>
    </row>
    <row r="659">
      <c r="A659" s="36"/>
      <c r="B659" s="36"/>
      <c r="C659" s="36"/>
      <c r="D659" s="36"/>
      <c r="E659" s="36"/>
      <c r="F659" s="36"/>
      <c r="G659" s="36"/>
    </row>
    <row r="660">
      <c r="A660" s="36"/>
      <c r="B660" s="36"/>
      <c r="C660" s="36"/>
      <c r="D660" s="36"/>
      <c r="E660" s="36"/>
      <c r="F660" s="36"/>
      <c r="G660" s="36"/>
    </row>
    <row r="661">
      <c r="A661" s="36"/>
      <c r="B661" s="36"/>
      <c r="C661" s="36"/>
      <c r="D661" s="36"/>
      <c r="E661" s="36"/>
      <c r="F661" s="36"/>
      <c r="G661" s="36"/>
    </row>
    <row r="662">
      <c r="A662" s="36"/>
      <c r="B662" s="36"/>
      <c r="C662" s="36"/>
      <c r="D662" s="36"/>
      <c r="E662" s="36"/>
      <c r="F662" s="36"/>
      <c r="G662" s="36"/>
    </row>
    <row r="663">
      <c r="A663" s="36"/>
      <c r="B663" s="36"/>
      <c r="C663" s="36"/>
      <c r="D663" s="36"/>
      <c r="E663" s="36"/>
      <c r="F663" s="36"/>
      <c r="G663" s="36"/>
    </row>
    <row r="664">
      <c r="A664" s="36"/>
      <c r="B664" s="36"/>
      <c r="C664" s="36"/>
      <c r="D664" s="36"/>
      <c r="E664" s="36"/>
      <c r="F664" s="36"/>
      <c r="G664" s="36"/>
    </row>
    <row r="665">
      <c r="A665" s="36"/>
      <c r="B665" s="36"/>
      <c r="C665" s="36"/>
      <c r="D665" s="36"/>
      <c r="E665" s="36"/>
      <c r="F665" s="36"/>
      <c r="G665" s="36"/>
    </row>
    <row r="666">
      <c r="A666" s="36"/>
      <c r="B666" s="36"/>
      <c r="C666" s="36"/>
      <c r="D666" s="36"/>
      <c r="E666" s="36"/>
      <c r="F666" s="36"/>
      <c r="G666" s="36"/>
    </row>
    <row r="667">
      <c r="A667" s="36"/>
      <c r="B667" s="36"/>
      <c r="C667" s="36"/>
      <c r="D667" s="36"/>
      <c r="E667" s="36"/>
      <c r="F667" s="36"/>
      <c r="G667" s="36"/>
    </row>
    <row r="668">
      <c r="A668" s="36"/>
      <c r="B668" s="36"/>
      <c r="C668" s="36"/>
      <c r="D668" s="36"/>
      <c r="E668" s="36"/>
      <c r="F668" s="36"/>
      <c r="G668" s="36"/>
    </row>
    <row r="669">
      <c r="A669" s="36"/>
      <c r="B669" s="36"/>
      <c r="C669" s="36"/>
      <c r="D669" s="36"/>
      <c r="E669" s="36"/>
      <c r="F669" s="36"/>
      <c r="G669" s="36"/>
    </row>
    <row r="670">
      <c r="A670" s="36"/>
      <c r="B670" s="36"/>
      <c r="C670" s="36"/>
      <c r="D670" s="36"/>
      <c r="E670" s="36"/>
      <c r="F670" s="36"/>
      <c r="G670" s="36"/>
    </row>
    <row r="671">
      <c r="A671" s="36"/>
      <c r="B671" s="36"/>
      <c r="C671" s="36"/>
      <c r="D671" s="36"/>
      <c r="E671" s="36"/>
      <c r="F671" s="36"/>
      <c r="G671" s="36"/>
    </row>
    <row r="672">
      <c r="A672" s="36"/>
      <c r="B672" s="36"/>
      <c r="C672" s="36"/>
      <c r="D672" s="36"/>
      <c r="E672" s="36"/>
      <c r="F672" s="36"/>
      <c r="G672" s="36"/>
    </row>
    <row r="673">
      <c r="A673" s="36"/>
      <c r="B673" s="36"/>
      <c r="C673" s="36"/>
      <c r="D673" s="36"/>
      <c r="E673" s="36"/>
      <c r="F673" s="36"/>
      <c r="G673" s="36"/>
    </row>
    <row r="674">
      <c r="A674" s="36"/>
      <c r="B674" s="36"/>
      <c r="C674" s="36"/>
      <c r="D674" s="36"/>
      <c r="E674" s="36"/>
      <c r="F674" s="36"/>
      <c r="G674" s="36"/>
    </row>
    <row r="675">
      <c r="A675" s="36"/>
      <c r="B675" s="36"/>
      <c r="C675" s="36"/>
      <c r="D675" s="36"/>
      <c r="E675" s="36"/>
      <c r="F675" s="36"/>
      <c r="G675" s="36"/>
    </row>
    <row r="676">
      <c r="A676" s="36"/>
      <c r="B676" s="36"/>
      <c r="C676" s="36"/>
      <c r="D676" s="36"/>
      <c r="E676" s="36"/>
      <c r="F676" s="36"/>
      <c r="G676" s="36"/>
    </row>
    <row r="677">
      <c r="A677" s="36"/>
      <c r="B677" s="36"/>
      <c r="C677" s="36"/>
      <c r="D677" s="36"/>
      <c r="E677" s="36"/>
      <c r="F677" s="36"/>
      <c r="G677" s="36"/>
    </row>
    <row r="678">
      <c r="A678" s="36"/>
      <c r="B678" s="36"/>
      <c r="C678" s="36"/>
      <c r="D678" s="36"/>
      <c r="E678" s="36"/>
      <c r="F678" s="36"/>
      <c r="G678" s="36"/>
    </row>
    <row r="679">
      <c r="A679" s="36"/>
      <c r="B679" s="36"/>
      <c r="C679" s="36"/>
      <c r="D679" s="36"/>
      <c r="E679" s="36"/>
      <c r="F679" s="36"/>
      <c r="G679" s="36"/>
    </row>
    <row r="680">
      <c r="A680" s="36"/>
      <c r="B680" s="36"/>
      <c r="C680" s="36"/>
      <c r="D680" s="36"/>
      <c r="E680" s="36"/>
      <c r="F680" s="36"/>
      <c r="G680" s="36"/>
    </row>
    <row r="681">
      <c r="A681" s="36"/>
      <c r="B681" s="36"/>
      <c r="C681" s="36"/>
      <c r="D681" s="36"/>
      <c r="E681" s="36"/>
      <c r="F681" s="36"/>
      <c r="G681" s="36"/>
    </row>
    <row r="682">
      <c r="A682" s="36"/>
      <c r="B682" s="36"/>
      <c r="C682" s="36"/>
      <c r="D682" s="36"/>
      <c r="E682" s="36"/>
      <c r="F682" s="36"/>
      <c r="G682" s="36"/>
    </row>
    <row r="683">
      <c r="A683" s="36"/>
      <c r="B683" s="36"/>
      <c r="C683" s="36"/>
      <c r="D683" s="36"/>
      <c r="E683" s="36"/>
      <c r="F683" s="36"/>
      <c r="G683" s="36"/>
    </row>
    <row r="684">
      <c r="A684" s="36"/>
      <c r="B684" s="36"/>
      <c r="C684" s="36"/>
      <c r="D684" s="36"/>
      <c r="E684" s="36"/>
      <c r="F684" s="36"/>
      <c r="G684" s="36"/>
    </row>
    <row r="685">
      <c r="A685" s="36"/>
      <c r="B685" s="36"/>
      <c r="C685" s="36"/>
      <c r="D685" s="36"/>
      <c r="E685" s="36"/>
      <c r="F685" s="36"/>
      <c r="G685" s="36"/>
    </row>
    <row r="686">
      <c r="A686" s="36"/>
      <c r="B686" s="36"/>
      <c r="C686" s="36"/>
      <c r="D686" s="36"/>
      <c r="E686" s="36"/>
      <c r="F686" s="36"/>
      <c r="G686" s="36"/>
    </row>
    <row r="687">
      <c r="A687" s="36"/>
      <c r="B687" s="36"/>
      <c r="C687" s="36"/>
      <c r="D687" s="36"/>
      <c r="E687" s="36"/>
      <c r="F687" s="36"/>
      <c r="G687" s="36"/>
    </row>
    <row r="688">
      <c r="A688" s="36"/>
      <c r="B688" s="36"/>
      <c r="C688" s="36"/>
      <c r="D688" s="36"/>
      <c r="E688" s="36"/>
      <c r="F688" s="36"/>
      <c r="G688" s="36"/>
    </row>
    <row r="689">
      <c r="A689" s="36"/>
      <c r="B689" s="36"/>
      <c r="C689" s="36"/>
      <c r="D689" s="36"/>
      <c r="E689" s="36"/>
      <c r="F689" s="36"/>
      <c r="G689" s="36"/>
    </row>
    <row r="690">
      <c r="A690" s="36"/>
      <c r="B690" s="36"/>
      <c r="C690" s="36"/>
      <c r="D690" s="36"/>
      <c r="E690" s="36"/>
      <c r="F690" s="36"/>
      <c r="G690" s="36"/>
    </row>
    <row r="691">
      <c r="A691" s="36"/>
      <c r="B691" s="36"/>
      <c r="C691" s="36"/>
      <c r="D691" s="36"/>
      <c r="E691" s="36"/>
      <c r="F691" s="36"/>
      <c r="G691" s="36"/>
    </row>
    <row r="692">
      <c r="A692" s="36"/>
      <c r="B692" s="36"/>
      <c r="C692" s="36"/>
      <c r="D692" s="36"/>
      <c r="E692" s="36"/>
      <c r="F692" s="36"/>
      <c r="G692" s="36"/>
    </row>
    <row r="693">
      <c r="A693" s="36"/>
      <c r="B693" s="36"/>
      <c r="C693" s="36"/>
      <c r="D693" s="36"/>
      <c r="E693" s="36"/>
      <c r="F693" s="36"/>
      <c r="G693" s="36"/>
    </row>
    <row r="694">
      <c r="A694" s="36"/>
      <c r="B694" s="36"/>
      <c r="C694" s="36"/>
      <c r="D694" s="36"/>
      <c r="E694" s="36"/>
      <c r="F694" s="36"/>
      <c r="G694" s="36"/>
    </row>
    <row r="695">
      <c r="A695" s="36"/>
      <c r="B695" s="36"/>
      <c r="C695" s="36"/>
      <c r="D695" s="36"/>
      <c r="E695" s="36"/>
      <c r="F695" s="36"/>
      <c r="G695" s="36"/>
    </row>
    <row r="696">
      <c r="A696" s="36"/>
      <c r="B696" s="36"/>
      <c r="C696" s="36"/>
      <c r="D696" s="36"/>
      <c r="E696" s="36"/>
      <c r="F696" s="36"/>
      <c r="G696" s="36"/>
    </row>
    <row r="697">
      <c r="A697" s="36"/>
      <c r="B697" s="36"/>
      <c r="C697" s="36"/>
      <c r="D697" s="36"/>
      <c r="E697" s="36"/>
      <c r="F697" s="36"/>
      <c r="G697" s="36"/>
    </row>
    <row r="698">
      <c r="A698" s="36"/>
      <c r="B698" s="36"/>
      <c r="C698" s="36"/>
      <c r="D698" s="36"/>
      <c r="E698" s="36"/>
      <c r="F698" s="36"/>
      <c r="G698" s="36"/>
    </row>
    <row r="699">
      <c r="A699" s="36"/>
      <c r="B699" s="36"/>
      <c r="C699" s="36"/>
      <c r="D699" s="36"/>
      <c r="E699" s="36"/>
      <c r="F699" s="36"/>
      <c r="G699" s="36"/>
    </row>
    <row r="700">
      <c r="A700" s="36"/>
      <c r="B700" s="36"/>
      <c r="C700" s="36"/>
      <c r="D700" s="36"/>
      <c r="E700" s="36"/>
      <c r="F700" s="36"/>
      <c r="G700" s="36"/>
    </row>
    <row r="701">
      <c r="A701" s="36"/>
      <c r="B701" s="36"/>
      <c r="C701" s="36"/>
      <c r="D701" s="36"/>
      <c r="E701" s="36"/>
      <c r="F701" s="36"/>
      <c r="G701" s="36"/>
    </row>
    <row r="702">
      <c r="A702" s="36"/>
      <c r="B702" s="36"/>
      <c r="C702" s="36"/>
      <c r="D702" s="36"/>
      <c r="E702" s="36"/>
      <c r="F702" s="36"/>
      <c r="G702" s="36"/>
    </row>
    <row r="703">
      <c r="A703" s="36"/>
      <c r="B703" s="36"/>
      <c r="C703" s="36"/>
      <c r="D703" s="36"/>
      <c r="E703" s="36"/>
      <c r="F703" s="36"/>
      <c r="G703" s="36"/>
    </row>
    <row r="704">
      <c r="A704" s="36"/>
      <c r="B704" s="36"/>
      <c r="C704" s="36"/>
      <c r="D704" s="36"/>
      <c r="E704" s="36"/>
      <c r="F704" s="36"/>
      <c r="G704" s="36"/>
    </row>
    <row r="705">
      <c r="A705" s="36"/>
      <c r="B705" s="36"/>
      <c r="C705" s="36"/>
      <c r="D705" s="36"/>
      <c r="E705" s="36"/>
      <c r="F705" s="36"/>
      <c r="G705" s="36"/>
    </row>
    <row r="706">
      <c r="A706" s="36"/>
      <c r="B706" s="36"/>
      <c r="C706" s="36"/>
      <c r="D706" s="36"/>
      <c r="E706" s="36"/>
      <c r="F706" s="36"/>
      <c r="G706" s="36"/>
    </row>
    <row r="707">
      <c r="A707" s="36"/>
      <c r="B707" s="36"/>
      <c r="C707" s="36"/>
      <c r="D707" s="36"/>
      <c r="E707" s="36"/>
      <c r="F707" s="36"/>
      <c r="G707" s="36"/>
    </row>
    <row r="708">
      <c r="A708" s="36"/>
      <c r="B708" s="36"/>
      <c r="C708" s="36"/>
      <c r="D708" s="36"/>
      <c r="E708" s="36"/>
      <c r="F708" s="36"/>
      <c r="G708" s="36"/>
    </row>
    <row r="709">
      <c r="A709" s="36"/>
      <c r="B709" s="36"/>
      <c r="C709" s="36"/>
      <c r="D709" s="36"/>
      <c r="E709" s="36"/>
      <c r="F709" s="36"/>
      <c r="G709" s="36"/>
    </row>
    <row r="710">
      <c r="A710" s="36"/>
      <c r="B710" s="36"/>
      <c r="C710" s="36"/>
      <c r="D710" s="36"/>
      <c r="E710" s="36"/>
      <c r="F710" s="36"/>
      <c r="G710" s="36"/>
    </row>
    <row r="711">
      <c r="A711" s="36"/>
      <c r="B711" s="36"/>
      <c r="C711" s="36"/>
      <c r="D711" s="36"/>
      <c r="E711" s="36"/>
      <c r="F711" s="36"/>
      <c r="G711" s="36"/>
    </row>
    <row r="712">
      <c r="A712" s="36"/>
      <c r="B712" s="36"/>
      <c r="C712" s="36"/>
      <c r="D712" s="36"/>
      <c r="E712" s="36"/>
      <c r="F712" s="36"/>
      <c r="G712" s="36"/>
    </row>
    <row r="713">
      <c r="A713" s="36"/>
      <c r="B713" s="36"/>
      <c r="C713" s="36"/>
      <c r="D713" s="36"/>
      <c r="E713" s="36"/>
      <c r="F713" s="36"/>
      <c r="G713" s="36"/>
    </row>
    <row r="714">
      <c r="A714" s="36"/>
      <c r="B714" s="36"/>
      <c r="C714" s="36"/>
      <c r="D714" s="36"/>
      <c r="E714" s="36"/>
      <c r="F714" s="36"/>
      <c r="G714" s="36"/>
    </row>
    <row r="715">
      <c r="A715" s="36"/>
      <c r="B715" s="36"/>
      <c r="C715" s="36"/>
      <c r="D715" s="36"/>
      <c r="E715" s="36"/>
      <c r="F715" s="36"/>
      <c r="G715" s="36"/>
    </row>
    <row r="716">
      <c r="A716" s="36"/>
      <c r="B716" s="36"/>
      <c r="C716" s="36"/>
      <c r="D716" s="36"/>
      <c r="E716" s="36"/>
      <c r="F716" s="36"/>
      <c r="G716" s="36"/>
    </row>
    <row r="717">
      <c r="A717" s="36"/>
      <c r="B717" s="36"/>
      <c r="C717" s="36"/>
      <c r="D717" s="36"/>
      <c r="E717" s="36"/>
      <c r="F717" s="36"/>
      <c r="G717" s="36"/>
    </row>
    <row r="718">
      <c r="A718" s="36"/>
      <c r="B718" s="36"/>
      <c r="C718" s="36"/>
      <c r="D718" s="36"/>
      <c r="E718" s="36"/>
      <c r="F718" s="36"/>
      <c r="G718" s="36"/>
    </row>
    <row r="719">
      <c r="A719" s="36"/>
      <c r="B719" s="36"/>
      <c r="C719" s="36"/>
      <c r="D719" s="36"/>
      <c r="E719" s="36"/>
      <c r="F719" s="36"/>
      <c r="G719" s="36"/>
    </row>
    <row r="720">
      <c r="A720" s="36"/>
      <c r="B720" s="36"/>
      <c r="C720" s="36"/>
      <c r="D720" s="36"/>
      <c r="E720" s="36"/>
      <c r="F720" s="36"/>
      <c r="G720" s="36"/>
    </row>
    <row r="721">
      <c r="A721" s="36"/>
      <c r="B721" s="36"/>
      <c r="C721" s="36"/>
      <c r="D721" s="36"/>
      <c r="E721" s="36"/>
      <c r="F721" s="36"/>
      <c r="G721" s="36"/>
    </row>
    <row r="722">
      <c r="A722" s="36"/>
      <c r="B722" s="36"/>
      <c r="C722" s="36"/>
      <c r="D722" s="36"/>
      <c r="E722" s="36"/>
      <c r="F722" s="36"/>
      <c r="G722" s="36"/>
    </row>
    <row r="723">
      <c r="A723" s="36"/>
      <c r="B723" s="36"/>
      <c r="C723" s="36"/>
      <c r="D723" s="36"/>
      <c r="E723" s="36"/>
      <c r="F723" s="36"/>
      <c r="G723" s="36"/>
    </row>
    <row r="724">
      <c r="A724" s="36"/>
      <c r="B724" s="36"/>
      <c r="C724" s="36"/>
      <c r="D724" s="36"/>
      <c r="E724" s="36"/>
      <c r="F724" s="36"/>
      <c r="G724" s="36"/>
    </row>
    <row r="725">
      <c r="A725" s="36"/>
      <c r="B725" s="36"/>
      <c r="C725" s="36"/>
      <c r="D725" s="36"/>
      <c r="E725" s="36"/>
      <c r="F725" s="36"/>
      <c r="G725" s="36"/>
    </row>
    <row r="726">
      <c r="A726" s="36"/>
      <c r="B726" s="36"/>
      <c r="C726" s="36"/>
      <c r="D726" s="36"/>
      <c r="E726" s="36"/>
      <c r="F726" s="36"/>
      <c r="G726" s="36"/>
    </row>
    <row r="727">
      <c r="A727" s="36"/>
      <c r="B727" s="36"/>
      <c r="C727" s="36"/>
      <c r="D727" s="36"/>
      <c r="E727" s="36"/>
      <c r="F727" s="36"/>
      <c r="G727" s="36"/>
    </row>
    <row r="728">
      <c r="A728" s="36"/>
      <c r="B728" s="36"/>
      <c r="C728" s="36"/>
      <c r="D728" s="36"/>
      <c r="E728" s="36"/>
      <c r="F728" s="36"/>
      <c r="G728" s="36"/>
    </row>
    <row r="729">
      <c r="A729" s="36"/>
      <c r="B729" s="36"/>
      <c r="C729" s="36"/>
      <c r="D729" s="36"/>
      <c r="E729" s="36"/>
      <c r="F729" s="36"/>
      <c r="G729" s="36"/>
    </row>
    <row r="730">
      <c r="A730" s="36"/>
      <c r="B730" s="36"/>
      <c r="C730" s="36"/>
      <c r="D730" s="36"/>
      <c r="E730" s="36"/>
      <c r="F730" s="36"/>
      <c r="G730" s="36"/>
    </row>
    <row r="731">
      <c r="A731" s="36"/>
      <c r="B731" s="36"/>
      <c r="C731" s="36"/>
      <c r="D731" s="36"/>
      <c r="E731" s="36"/>
      <c r="F731" s="36"/>
      <c r="G731" s="36"/>
    </row>
    <row r="732">
      <c r="A732" s="36"/>
      <c r="B732" s="36"/>
      <c r="C732" s="36"/>
      <c r="D732" s="36"/>
      <c r="E732" s="36"/>
      <c r="F732" s="36"/>
      <c r="G732" s="36"/>
    </row>
    <row r="733">
      <c r="A733" s="36"/>
      <c r="B733" s="36"/>
      <c r="C733" s="36"/>
      <c r="D733" s="36"/>
      <c r="E733" s="36"/>
      <c r="F733" s="36"/>
      <c r="G733" s="36"/>
    </row>
    <row r="734">
      <c r="A734" s="36"/>
      <c r="B734" s="36"/>
      <c r="C734" s="36"/>
      <c r="D734" s="36"/>
      <c r="E734" s="36"/>
      <c r="F734" s="36"/>
      <c r="G734" s="36"/>
    </row>
    <row r="735">
      <c r="A735" s="36"/>
      <c r="B735" s="36"/>
      <c r="C735" s="36"/>
      <c r="D735" s="36"/>
      <c r="E735" s="36"/>
      <c r="F735" s="36"/>
      <c r="G735" s="36"/>
    </row>
    <row r="736">
      <c r="A736" s="36"/>
      <c r="B736" s="36"/>
      <c r="C736" s="36"/>
      <c r="D736" s="36"/>
      <c r="E736" s="36"/>
      <c r="F736" s="36"/>
      <c r="G736" s="36"/>
    </row>
    <row r="737">
      <c r="A737" s="36"/>
      <c r="B737" s="36"/>
      <c r="C737" s="36"/>
      <c r="D737" s="36"/>
      <c r="E737" s="36"/>
      <c r="F737" s="36"/>
      <c r="G737" s="36"/>
    </row>
    <row r="738">
      <c r="A738" s="36"/>
      <c r="B738" s="36"/>
      <c r="C738" s="36"/>
      <c r="D738" s="36"/>
      <c r="E738" s="36"/>
      <c r="F738" s="36"/>
      <c r="G738" s="36"/>
    </row>
    <row r="739">
      <c r="A739" s="36"/>
      <c r="B739" s="36"/>
      <c r="C739" s="36"/>
      <c r="D739" s="36"/>
      <c r="E739" s="36"/>
      <c r="F739" s="36"/>
      <c r="G739" s="36"/>
    </row>
    <row r="740">
      <c r="A740" s="36"/>
      <c r="B740" s="36"/>
      <c r="C740" s="36"/>
      <c r="D740" s="36"/>
      <c r="E740" s="36"/>
      <c r="F740" s="36"/>
      <c r="G740" s="36"/>
    </row>
    <row r="741">
      <c r="A741" s="36"/>
      <c r="B741" s="36"/>
      <c r="C741" s="36"/>
      <c r="D741" s="36"/>
      <c r="E741" s="36"/>
      <c r="F741" s="36"/>
      <c r="G741" s="36"/>
    </row>
    <row r="742">
      <c r="A742" s="36"/>
      <c r="B742" s="36"/>
      <c r="C742" s="36"/>
      <c r="D742" s="36"/>
      <c r="E742" s="36"/>
      <c r="F742" s="36"/>
      <c r="G742" s="36"/>
    </row>
    <row r="743">
      <c r="A743" s="36"/>
      <c r="B743" s="36"/>
      <c r="C743" s="36"/>
      <c r="D743" s="36"/>
      <c r="E743" s="36"/>
      <c r="F743" s="36"/>
      <c r="G743" s="36"/>
    </row>
    <row r="744">
      <c r="A744" s="36"/>
      <c r="B744" s="36"/>
      <c r="C744" s="36"/>
      <c r="D744" s="36"/>
      <c r="E744" s="36"/>
      <c r="F744" s="36"/>
      <c r="G744" s="36"/>
    </row>
    <row r="745">
      <c r="A745" s="36"/>
      <c r="B745" s="36"/>
      <c r="C745" s="36"/>
      <c r="D745" s="36"/>
      <c r="E745" s="36"/>
      <c r="F745" s="36"/>
      <c r="G745" s="36"/>
    </row>
    <row r="746">
      <c r="A746" s="36"/>
      <c r="B746" s="36"/>
      <c r="C746" s="36"/>
      <c r="D746" s="36"/>
      <c r="E746" s="36"/>
      <c r="F746" s="36"/>
      <c r="G746" s="36"/>
    </row>
    <row r="747">
      <c r="A747" s="36"/>
      <c r="B747" s="36"/>
      <c r="C747" s="36"/>
      <c r="D747" s="36"/>
      <c r="E747" s="36"/>
      <c r="F747" s="36"/>
      <c r="G747" s="36"/>
    </row>
    <row r="748">
      <c r="A748" s="36"/>
      <c r="B748" s="36"/>
      <c r="C748" s="36"/>
      <c r="D748" s="36"/>
      <c r="E748" s="36"/>
      <c r="F748" s="36"/>
      <c r="G748" s="36"/>
    </row>
    <row r="749">
      <c r="A749" s="36"/>
      <c r="B749" s="36"/>
      <c r="C749" s="36"/>
      <c r="D749" s="36"/>
      <c r="E749" s="36"/>
      <c r="F749" s="36"/>
      <c r="G749" s="36"/>
    </row>
    <row r="750">
      <c r="A750" s="36"/>
      <c r="B750" s="36"/>
      <c r="C750" s="36"/>
      <c r="D750" s="36"/>
      <c r="E750" s="36"/>
      <c r="F750" s="36"/>
      <c r="G750" s="36"/>
    </row>
    <row r="751">
      <c r="A751" s="36"/>
      <c r="B751" s="36"/>
      <c r="C751" s="36"/>
      <c r="D751" s="36"/>
      <c r="E751" s="36"/>
      <c r="F751" s="36"/>
      <c r="G751" s="36"/>
    </row>
    <row r="752">
      <c r="A752" s="36"/>
      <c r="B752" s="36"/>
      <c r="C752" s="36"/>
      <c r="D752" s="36"/>
      <c r="E752" s="36"/>
      <c r="F752" s="36"/>
      <c r="G752" s="36"/>
    </row>
    <row r="753">
      <c r="A753" s="36"/>
      <c r="B753" s="36"/>
      <c r="C753" s="36"/>
      <c r="D753" s="36"/>
      <c r="E753" s="36"/>
      <c r="F753" s="36"/>
      <c r="G753" s="36"/>
    </row>
    <row r="754">
      <c r="A754" s="36"/>
      <c r="B754" s="36"/>
      <c r="C754" s="36"/>
      <c r="D754" s="36"/>
      <c r="E754" s="36"/>
      <c r="F754" s="36"/>
      <c r="G754" s="36"/>
    </row>
    <row r="755">
      <c r="A755" s="36"/>
      <c r="B755" s="36"/>
      <c r="C755" s="36"/>
      <c r="D755" s="36"/>
      <c r="E755" s="36"/>
      <c r="F755" s="36"/>
      <c r="G755" s="36"/>
    </row>
    <row r="756">
      <c r="A756" s="36"/>
      <c r="B756" s="36"/>
      <c r="C756" s="36"/>
      <c r="D756" s="36"/>
      <c r="E756" s="36"/>
      <c r="F756" s="36"/>
      <c r="G756" s="36"/>
    </row>
    <row r="757">
      <c r="A757" s="36"/>
      <c r="B757" s="36"/>
      <c r="C757" s="36"/>
      <c r="D757" s="36"/>
      <c r="E757" s="36"/>
      <c r="F757" s="36"/>
      <c r="G757" s="36"/>
    </row>
    <row r="758">
      <c r="A758" s="36"/>
      <c r="B758" s="36"/>
      <c r="C758" s="36"/>
      <c r="D758" s="36"/>
      <c r="E758" s="36"/>
      <c r="F758" s="36"/>
      <c r="G758" s="36"/>
    </row>
    <row r="759">
      <c r="A759" s="36"/>
      <c r="B759" s="36"/>
      <c r="C759" s="36"/>
      <c r="D759" s="36"/>
      <c r="E759" s="36"/>
      <c r="F759" s="36"/>
      <c r="G759" s="36"/>
    </row>
    <row r="760">
      <c r="A760" s="36"/>
      <c r="B760" s="36"/>
      <c r="C760" s="36"/>
      <c r="D760" s="36"/>
      <c r="E760" s="36"/>
      <c r="F760" s="36"/>
      <c r="G760" s="36"/>
    </row>
    <row r="761">
      <c r="A761" s="36"/>
      <c r="B761" s="36"/>
      <c r="C761" s="36"/>
      <c r="D761" s="36"/>
      <c r="E761" s="36"/>
      <c r="F761" s="36"/>
      <c r="G761" s="36"/>
    </row>
    <row r="762">
      <c r="A762" s="36"/>
      <c r="B762" s="36"/>
      <c r="C762" s="36"/>
      <c r="D762" s="36"/>
      <c r="E762" s="36"/>
      <c r="F762" s="36"/>
      <c r="G762" s="36"/>
    </row>
    <row r="763">
      <c r="A763" s="36"/>
      <c r="B763" s="36"/>
      <c r="C763" s="36"/>
      <c r="D763" s="36"/>
      <c r="E763" s="36"/>
      <c r="F763" s="36"/>
      <c r="G763" s="36"/>
    </row>
    <row r="764">
      <c r="A764" s="36"/>
      <c r="B764" s="36"/>
      <c r="C764" s="36"/>
      <c r="D764" s="36"/>
      <c r="E764" s="36"/>
      <c r="F764" s="36"/>
      <c r="G764" s="36"/>
    </row>
    <row r="765">
      <c r="A765" s="36"/>
      <c r="B765" s="36"/>
      <c r="C765" s="36"/>
      <c r="D765" s="36"/>
      <c r="E765" s="36"/>
      <c r="F765" s="36"/>
      <c r="G765" s="36"/>
    </row>
    <row r="766">
      <c r="A766" s="36"/>
      <c r="B766" s="36"/>
      <c r="C766" s="36"/>
      <c r="D766" s="36"/>
      <c r="E766" s="36"/>
      <c r="F766" s="36"/>
      <c r="G766" s="36"/>
    </row>
    <row r="767">
      <c r="A767" s="36"/>
      <c r="B767" s="36"/>
      <c r="C767" s="36"/>
      <c r="D767" s="36"/>
      <c r="E767" s="36"/>
      <c r="F767" s="36"/>
      <c r="G767" s="36"/>
    </row>
    <row r="768">
      <c r="A768" s="36"/>
      <c r="B768" s="36"/>
      <c r="C768" s="36"/>
      <c r="D768" s="36"/>
      <c r="E768" s="36"/>
      <c r="F768" s="36"/>
      <c r="G768" s="36"/>
    </row>
    <row r="769">
      <c r="A769" s="36"/>
      <c r="B769" s="36"/>
      <c r="C769" s="36"/>
      <c r="D769" s="36"/>
      <c r="E769" s="36"/>
      <c r="F769" s="36"/>
      <c r="G769" s="36"/>
    </row>
    <row r="770">
      <c r="A770" s="36"/>
      <c r="B770" s="36"/>
      <c r="C770" s="36"/>
      <c r="D770" s="36"/>
      <c r="E770" s="36"/>
      <c r="F770" s="36"/>
      <c r="G770" s="36"/>
    </row>
    <row r="771">
      <c r="A771" s="36"/>
      <c r="B771" s="36"/>
      <c r="C771" s="36"/>
      <c r="D771" s="36"/>
      <c r="E771" s="36"/>
      <c r="F771" s="36"/>
      <c r="G771" s="36"/>
    </row>
    <row r="772">
      <c r="A772" s="36"/>
      <c r="B772" s="36"/>
      <c r="C772" s="36"/>
      <c r="D772" s="36"/>
      <c r="E772" s="36"/>
      <c r="F772" s="36"/>
      <c r="G772" s="36"/>
    </row>
    <row r="773">
      <c r="A773" s="36"/>
      <c r="B773" s="36"/>
      <c r="C773" s="36"/>
      <c r="D773" s="36"/>
      <c r="E773" s="36"/>
      <c r="F773" s="36"/>
      <c r="G773" s="36"/>
    </row>
    <row r="774">
      <c r="A774" s="36"/>
      <c r="B774" s="36"/>
      <c r="C774" s="36"/>
      <c r="D774" s="36"/>
      <c r="E774" s="36"/>
      <c r="F774" s="36"/>
      <c r="G774" s="36"/>
    </row>
    <row r="775">
      <c r="A775" s="36"/>
      <c r="B775" s="36"/>
      <c r="C775" s="36"/>
      <c r="D775" s="36"/>
      <c r="E775" s="36"/>
      <c r="F775" s="36"/>
      <c r="G775" s="36"/>
    </row>
    <row r="776">
      <c r="A776" s="36"/>
      <c r="B776" s="36"/>
      <c r="C776" s="36"/>
      <c r="D776" s="36"/>
      <c r="E776" s="36"/>
      <c r="F776" s="36"/>
      <c r="G776" s="36"/>
    </row>
    <row r="777">
      <c r="A777" s="36"/>
      <c r="B777" s="36"/>
      <c r="C777" s="36"/>
      <c r="D777" s="36"/>
      <c r="E777" s="36"/>
      <c r="F777" s="36"/>
      <c r="G777" s="36"/>
    </row>
    <row r="778">
      <c r="A778" s="36"/>
      <c r="B778" s="36"/>
      <c r="C778" s="36"/>
      <c r="D778" s="36"/>
      <c r="E778" s="36"/>
      <c r="F778" s="36"/>
      <c r="G778" s="36"/>
    </row>
    <row r="779">
      <c r="A779" s="36"/>
      <c r="B779" s="36"/>
      <c r="C779" s="36"/>
      <c r="D779" s="36"/>
      <c r="E779" s="36"/>
      <c r="F779" s="36"/>
      <c r="G779" s="36"/>
    </row>
    <row r="780">
      <c r="A780" s="36"/>
      <c r="B780" s="36"/>
      <c r="C780" s="36"/>
      <c r="D780" s="36"/>
      <c r="E780" s="36"/>
      <c r="F780" s="36"/>
      <c r="G780" s="36"/>
    </row>
    <row r="781">
      <c r="A781" s="36"/>
      <c r="B781" s="36"/>
      <c r="C781" s="36"/>
      <c r="D781" s="36"/>
      <c r="E781" s="36"/>
      <c r="F781" s="36"/>
      <c r="G781" s="36"/>
    </row>
    <row r="782">
      <c r="A782" s="36"/>
      <c r="B782" s="36"/>
      <c r="C782" s="36"/>
      <c r="D782" s="36"/>
      <c r="E782" s="36"/>
      <c r="F782" s="36"/>
      <c r="G782" s="36"/>
    </row>
    <row r="783">
      <c r="A783" s="36"/>
      <c r="B783" s="36"/>
      <c r="C783" s="36"/>
      <c r="D783" s="36"/>
      <c r="E783" s="36"/>
      <c r="F783" s="36"/>
      <c r="G783" s="36"/>
    </row>
    <row r="784">
      <c r="A784" s="36"/>
      <c r="B784" s="36"/>
      <c r="C784" s="36"/>
      <c r="D784" s="36"/>
      <c r="E784" s="36"/>
      <c r="F784" s="36"/>
      <c r="G784" s="36"/>
    </row>
    <row r="785">
      <c r="A785" s="36"/>
      <c r="B785" s="36"/>
      <c r="C785" s="36"/>
      <c r="D785" s="36"/>
      <c r="E785" s="36"/>
      <c r="F785" s="36"/>
      <c r="G785" s="36"/>
    </row>
    <row r="786">
      <c r="A786" s="36"/>
      <c r="B786" s="36"/>
      <c r="C786" s="36"/>
      <c r="D786" s="36"/>
      <c r="E786" s="36"/>
      <c r="F786" s="36"/>
      <c r="G786" s="36"/>
    </row>
    <row r="787">
      <c r="A787" s="36"/>
      <c r="B787" s="36"/>
      <c r="C787" s="36"/>
      <c r="D787" s="36"/>
      <c r="E787" s="36"/>
      <c r="F787" s="36"/>
      <c r="G787" s="36"/>
    </row>
    <row r="788">
      <c r="A788" s="36"/>
      <c r="B788" s="36"/>
      <c r="C788" s="36"/>
      <c r="D788" s="36"/>
      <c r="E788" s="36"/>
      <c r="F788" s="36"/>
      <c r="G788" s="36"/>
    </row>
    <row r="789">
      <c r="A789" s="36"/>
      <c r="B789" s="36"/>
      <c r="C789" s="36"/>
      <c r="D789" s="36"/>
      <c r="E789" s="36"/>
      <c r="F789" s="36"/>
      <c r="G789" s="36"/>
    </row>
    <row r="790">
      <c r="A790" s="36"/>
      <c r="B790" s="36"/>
      <c r="C790" s="36"/>
      <c r="D790" s="36"/>
      <c r="E790" s="36"/>
      <c r="F790" s="36"/>
      <c r="G790" s="36"/>
    </row>
    <row r="791">
      <c r="A791" s="36"/>
      <c r="B791" s="36"/>
      <c r="C791" s="36"/>
      <c r="D791" s="36"/>
      <c r="E791" s="36"/>
      <c r="F791" s="36"/>
      <c r="G791" s="36"/>
    </row>
    <row r="792">
      <c r="A792" s="36"/>
      <c r="B792" s="36"/>
      <c r="C792" s="36"/>
      <c r="D792" s="36"/>
      <c r="E792" s="36"/>
      <c r="F792" s="36"/>
      <c r="G792" s="36"/>
    </row>
    <row r="793">
      <c r="A793" s="36"/>
      <c r="B793" s="36"/>
      <c r="C793" s="36"/>
      <c r="D793" s="36"/>
      <c r="E793" s="36"/>
      <c r="F793" s="36"/>
      <c r="G793" s="36"/>
    </row>
    <row r="794">
      <c r="A794" s="36"/>
      <c r="B794" s="36"/>
      <c r="C794" s="36"/>
      <c r="D794" s="36"/>
      <c r="E794" s="36"/>
      <c r="F794" s="36"/>
      <c r="G794" s="36"/>
    </row>
    <row r="795">
      <c r="A795" s="36"/>
      <c r="B795" s="36"/>
      <c r="C795" s="36"/>
      <c r="D795" s="36"/>
      <c r="E795" s="36"/>
      <c r="F795" s="36"/>
      <c r="G795" s="36"/>
    </row>
    <row r="796">
      <c r="A796" s="36"/>
      <c r="B796" s="36"/>
      <c r="C796" s="36"/>
      <c r="D796" s="36"/>
      <c r="E796" s="36"/>
      <c r="F796" s="36"/>
      <c r="G796" s="36"/>
    </row>
    <row r="797">
      <c r="A797" s="36"/>
      <c r="B797" s="36"/>
      <c r="C797" s="36"/>
      <c r="D797" s="36"/>
      <c r="E797" s="36"/>
      <c r="F797" s="36"/>
      <c r="G797" s="36"/>
    </row>
    <row r="798">
      <c r="A798" s="36"/>
      <c r="B798" s="36"/>
      <c r="C798" s="36"/>
      <c r="D798" s="36"/>
      <c r="E798" s="36"/>
      <c r="F798" s="36"/>
      <c r="G798" s="36"/>
    </row>
    <row r="799">
      <c r="A799" s="36"/>
      <c r="B799" s="36"/>
      <c r="C799" s="36"/>
      <c r="D799" s="36"/>
      <c r="E799" s="36"/>
      <c r="F799" s="36"/>
      <c r="G799" s="36"/>
    </row>
    <row r="800">
      <c r="A800" s="36"/>
      <c r="B800" s="36"/>
      <c r="C800" s="36"/>
      <c r="D800" s="36"/>
      <c r="E800" s="36"/>
      <c r="F800" s="36"/>
      <c r="G800" s="36"/>
    </row>
    <row r="801">
      <c r="A801" s="36"/>
      <c r="B801" s="36"/>
      <c r="C801" s="36"/>
      <c r="D801" s="36"/>
      <c r="E801" s="36"/>
      <c r="F801" s="36"/>
      <c r="G801" s="36"/>
    </row>
    <row r="802">
      <c r="A802" s="36"/>
      <c r="B802" s="36"/>
      <c r="C802" s="36"/>
      <c r="D802" s="36"/>
      <c r="E802" s="36"/>
      <c r="F802" s="36"/>
      <c r="G802" s="36"/>
    </row>
    <row r="803">
      <c r="A803" s="36"/>
      <c r="B803" s="36"/>
      <c r="C803" s="36"/>
      <c r="D803" s="36"/>
      <c r="E803" s="36"/>
      <c r="F803" s="36"/>
      <c r="G803" s="36"/>
    </row>
    <row r="804">
      <c r="A804" s="36"/>
      <c r="B804" s="36"/>
      <c r="C804" s="36"/>
      <c r="D804" s="36"/>
      <c r="E804" s="36"/>
      <c r="F804" s="36"/>
      <c r="G804" s="36"/>
    </row>
    <row r="805">
      <c r="A805" s="36"/>
      <c r="B805" s="36"/>
      <c r="C805" s="36"/>
      <c r="D805" s="36"/>
      <c r="E805" s="36"/>
      <c r="F805" s="36"/>
      <c r="G805" s="36"/>
    </row>
    <row r="806">
      <c r="A806" s="36"/>
      <c r="B806" s="36"/>
      <c r="C806" s="36"/>
      <c r="D806" s="36"/>
      <c r="E806" s="36"/>
      <c r="F806" s="36"/>
      <c r="G806" s="36"/>
    </row>
    <row r="807">
      <c r="A807" s="36"/>
      <c r="B807" s="36"/>
      <c r="C807" s="36"/>
      <c r="D807" s="36"/>
      <c r="E807" s="36"/>
      <c r="F807" s="36"/>
      <c r="G807" s="36"/>
    </row>
    <row r="808">
      <c r="A808" s="36"/>
      <c r="B808" s="36"/>
      <c r="C808" s="36"/>
      <c r="D808" s="36"/>
      <c r="E808" s="36"/>
      <c r="F808" s="36"/>
      <c r="G808" s="36"/>
    </row>
    <row r="809">
      <c r="A809" s="36"/>
      <c r="B809" s="36"/>
      <c r="C809" s="36"/>
      <c r="D809" s="36"/>
      <c r="E809" s="36"/>
      <c r="F809" s="36"/>
      <c r="G809" s="36"/>
    </row>
    <row r="810">
      <c r="A810" s="36"/>
      <c r="B810" s="36"/>
      <c r="C810" s="36"/>
      <c r="D810" s="36"/>
      <c r="E810" s="36"/>
      <c r="F810" s="36"/>
      <c r="G810" s="36"/>
    </row>
    <row r="811">
      <c r="A811" s="36"/>
      <c r="B811" s="36"/>
      <c r="C811" s="36"/>
      <c r="D811" s="36"/>
      <c r="E811" s="36"/>
      <c r="F811" s="36"/>
      <c r="G811" s="36"/>
    </row>
    <row r="812">
      <c r="A812" s="36"/>
      <c r="B812" s="36"/>
      <c r="C812" s="36"/>
      <c r="D812" s="36"/>
      <c r="E812" s="36"/>
      <c r="F812" s="36"/>
      <c r="G812" s="36"/>
    </row>
    <row r="813">
      <c r="A813" s="36"/>
      <c r="B813" s="36"/>
      <c r="C813" s="36"/>
      <c r="D813" s="36"/>
      <c r="E813" s="36"/>
      <c r="F813" s="36"/>
      <c r="G813" s="36"/>
    </row>
    <row r="814">
      <c r="A814" s="36"/>
      <c r="B814" s="36"/>
      <c r="C814" s="36"/>
      <c r="D814" s="36"/>
      <c r="E814" s="36"/>
      <c r="F814" s="36"/>
      <c r="G814" s="36"/>
    </row>
    <row r="815">
      <c r="A815" s="36"/>
      <c r="B815" s="36"/>
      <c r="C815" s="36"/>
      <c r="D815" s="36"/>
      <c r="E815" s="36"/>
      <c r="F815" s="36"/>
      <c r="G815" s="36"/>
    </row>
    <row r="816">
      <c r="A816" s="36"/>
      <c r="B816" s="36"/>
      <c r="C816" s="36"/>
      <c r="D816" s="36"/>
      <c r="E816" s="36"/>
      <c r="F816" s="36"/>
      <c r="G816" s="36"/>
    </row>
    <row r="817">
      <c r="A817" s="36"/>
      <c r="B817" s="36"/>
      <c r="C817" s="36"/>
      <c r="D817" s="36"/>
      <c r="E817" s="36"/>
      <c r="F817" s="36"/>
      <c r="G817" s="36"/>
    </row>
    <row r="818">
      <c r="A818" s="36"/>
      <c r="B818" s="36"/>
      <c r="C818" s="36"/>
      <c r="D818" s="36"/>
      <c r="E818" s="36"/>
      <c r="F818" s="36"/>
      <c r="G818" s="36"/>
    </row>
    <row r="819">
      <c r="A819" s="36"/>
      <c r="B819" s="36"/>
      <c r="C819" s="36"/>
      <c r="D819" s="36"/>
      <c r="E819" s="36"/>
      <c r="F819" s="36"/>
      <c r="G819" s="36"/>
    </row>
    <row r="820">
      <c r="A820" s="36"/>
      <c r="B820" s="36"/>
      <c r="C820" s="36"/>
      <c r="D820" s="36"/>
      <c r="E820" s="36"/>
      <c r="F820" s="36"/>
      <c r="G820" s="36"/>
    </row>
    <row r="821">
      <c r="A821" s="36"/>
      <c r="B821" s="36"/>
      <c r="C821" s="36"/>
      <c r="D821" s="36"/>
      <c r="E821" s="36"/>
      <c r="F821" s="36"/>
      <c r="G821" s="36"/>
    </row>
    <row r="822">
      <c r="A822" s="36"/>
      <c r="B822" s="36"/>
      <c r="C822" s="36"/>
      <c r="D822" s="36"/>
      <c r="E822" s="36"/>
      <c r="F822" s="36"/>
      <c r="G822" s="36"/>
    </row>
    <row r="823">
      <c r="A823" s="36"/>
      <c r="B823" s="36"/>
      <c r="C823" s="36"/>
      <c r="D823" s="36"/>
      <c r="E823" s="36"/>
      <c r="F823" s="36"/>
      <c r="G823" s="36"/>
    </row>
    <row r="824">
      <c r="A824" s="36"/>
      <c r="B824" s="36"/>
      <c r="C824" s="36"/>
      <c r="D824" s="36"/>
      <c r="E824" s="36"/>
      <c r="F824" s="36"/>
      <c r="G824" s="36"/>
    </row>
    <row r="825">
      <c r="A825" s="36"/>
      <c r="B825" s="36"/>
      <c r="C825" s="36"/>
      <c r="D825" s="36"/>
      <c r="E825" s="36"/>
      <c r="F825" s="36"/>
      <c r="G825" s="36"/>
    </row>
    <row r="826">
      <c r="A826" s="36"/>
      <c r="B826" s="36"/>
      <c r="C826" s="36"/>
      <c r="D826" s="36"/>
      <c r="E826" s="36"/>
      <c r="F826" s="36"/>
      <c r="G826" s="36"/>
    </row>
    <row r="827">
      <c r="A827" s="36"/>
      <c r="B827" s="36"/>
      <c r="C827" s="36"/>
      <c r="D827" s="36"/>
      <c r="E827" s="36"/>
      <c r="F827" s="36"/>
      <c r="G827" s="36"/>
    </row>
    <row r="828">
      <c r="A828" s="36"/>
      <c r="B828" s="36"/>
      <c r="C828" s="36"/>
      <c r="D828" s="36"/>
      <c r="E828" s="36"/>
      <c r="F828" s="36"/>
      <c r="G828" s="36"/>
    </row>
    <row r="829">
      <c r="A829" s="36"/>
      <c r="B829" s="36"/>
      <c r="C829" s="36"/>
      <c r="D829" s="36"/>
      <c r="E829" s="36"/>
      <c r="F829" s="36"/>
      <c r="G829" s="36"/>
    </row>
    <row r="830">
      <c r="A830" s="36"/>
      <c r="B830" s="36"/>
      <c r="C830" s="36"/>
      <c r="D830" s="36"/>
      <c r="E830" s="36"/>
      <c r="F830" s="36"/>
      <c r="G830" s="36"/>
    </row>
    <row r="831">
      <c r="A831" s="36"/>
      <c r="B831" s="36"/>
      <c r="C831" s="36"/>
      <c r="D831" s="36"/>
      <c r="E831" s="36"/>
      <c r="F831" s="36"/>
      <c r="G831" s="36"/>
    </row>
    <row r="832">
      <c r="A832" s="36"/>
      <c r="B832" s="36"/>
      <c r="C832" s="36"/>
      <c r="D832" s="36"/>
      <c r="E832" s="36"/>
      <c r="F832" s="36"/>
      <c r="G832" s="36"/>
    </row>
    <row r="833">
      <c r="A833" s="36"/>
      <c r="B833" s="36"/>
      <c r="C833" s="36"/>
      <c r="D833" s="36"/>
      <c r="E833" s="36"/>
      <c r="F833" s="36"/>
      <c r="G833" s="36"/>
    </row>
    <row r="834">
      <c r="A834" s="36"/>
      <c r="B834" s="36"/>
      <c r="C834" s="36"/>
      <c r="D834" s="36"/>
      <c r="E834" s="36"/>
      <c r="F834" s="36"/>
      <c r="G834" s="36"/>
    </row>
    <row r="835">
      <c r="A835" s="36"/>
      <c r="B835" s="36"/>
      <c r="C835" s="36"/>
      <c r="D835" s="36"/>
      <c r="E835" s="36"/>
      <c r="F835" s="36"/>
      <c r="G835" s="36"/>
    </row>
    <row r="836">
      <c r="A836" s="36"/>
      <c r="B836" s="36"/>
      <c r="C836" s="36"/>
      <c r="D836" s="36"/>
      <c r="E836" s="36"/>
      <c r="F836" s="36"/>
      <c r="G836" s="36"/>
    </row>
    <row r="837">
      <c r="A837" s="36"/>
      <c r="B837" s="36"/>
      <c r="C837" s="36"/>
      <c r="D837" s="36"/>
      <c r="E837" s="36"/>
      <c r="F837" s="36"/>
      <c r="G837" s="36"/>
    </row>
    <row r="838">
      <c r="A838" s="36"/>
      <c r="B838" s="36"/>
      <c r="C838" s="36"/>
      <c r="D838" s="36"/>
      <c r="E838" s="36"/>
      <c r="F838" s="36"/>
      <c r="G838" s="36"/>
    </row>
    <row r="839">
      <c r="A839" s="36"/>
      <c r="B839" s="36"/>
      <c r="C839" s="36"/>
      <c r="D839" s="36"/>
      <c r="E839" s="36"/>
      <c r="F839" s="36"/>
      <c r="G839" s="36"/>
    </row>
    <row r="840">
      <c r="A840" s="36"/>
      <c r="B840" s="36"/>
      <c r="C840" s="36"/>
      <c r="D840" s="36"/>
      <c r="E840" s="36"/>
      <c r="F840" s="36"/>
      <c r="G840" s="36"/>
    </row>
    <row r="841">
      <c r="A841" s="36"/>
      <c r="B841" s="36"/>
      <c r="C841" s="36"/>
      <c r="D841" s="36"/>
      <c r="E841" s="36"/>
      <c r="F841" s="36"/>
      <c r="G841" s="36"/>
    </row>
    <row r="842">
      <c r="A842" s="36"/>
      <c r="B842" s="36"/>
      <c r="C842" s="36"/>
      <c r="D842" s="36"/>
      <c r="E842" s="36"/>
      <c r="F842" s="36"/>
      <c r="G842" s="36"/>
    </row>
    <row r="843">
      <c r="A843" s="36"/>
      <c r="B843" s="36"/>
      <c r="C843" s="36"/>
      <c r="D843" s="36"/>
      <c r="E843" s="36"/>
      <c r="F843" s="36"/>
      <c r="G843" s="36"/>
    </row>
    <row r="844">
      <c r="A844" s="36"/>
      <c r="B844" s="36"/>
      <c r="C844" s="36"/>
      <c r="D844" s="36"/>
      <c r="E844" s="36"/>
      <c r="F844" s="36"/>
      <c r="G844" s="36"/>
    </row>
    <row r="845">
      <c r="A845" s="36"/>
      <c r="B845" s="36"/>
      <c r="C845" s="36"/>
      <c r="D845" s="36"/>
      <c r="E845" s="36"/>
      <c r="F845" s="36"/>
      <c r="G845" s="36"/>
    </row>
    <row r="846">
      <c r="A846" s="36"/>
      <c r="B846" s="36"/>
      <c r="C846" s="36"/>
      <c r="D846" s="36"/>
      <c r="E846" s="36"/>
      <c r="F846" s="36"/>
      <c r="G846" s="36"/>
    </row>
    <row r="847">
      <c r="A847" s="36"/>
      <c r="B847" s="36"/>
      <c r="C847" s="36"/>
      <c r="D847" s="36"/>
      <c r="E847" s="36"/>
      <c r="F847" s="36"/>
      <c r="G847" s="36"/>
    </row>
    <row r="848">
      <c r="A848" s="36"/>
      <c r="B848" s="36"/>
      <c r="C848" s="36"/>
      <c r="D848" s="36"/>
      <c r="E848" s="36"/>
      <c r="F848" s="36"/>
      <c r="G848" s="36"/>
    </row>
    <row r="849">
      <c r="A849" s="36"/>
      <c r="B849" s="36"/>
      <c r="C849" s="36"/>
      <c r="D849" s="36"/>
      <c r="E849" s="36"/>
      <c r="F849" s="36"/>
      <c r="G849" s="36"/>
    </row>
    <row r="850">
      <c r="A850" s="36"/>
      <c r="B850" s="36"/>
      <c r="C850" s="36"/>
      <c r="D850" s="36"/>
      <c r="E850" s="36"/>
      <c r="F850" s="36"/>
      <c r="G850" s="36"/>
    </row>
    <row r="851">
      <c r="A851" s="36"/>
      <c r="B851" s="36"/>
      <c r="C851" s="36"/>
      <c r="D851" s="36"/>
      <c r="E851" s="36"/>
      <c r="F851" s="36"/>
      <c r="G851" s="36"/>
    </row>
    <row r="852">
      <c r="A852" s="36"/>
      <c r="B852" s="36"/>
      <c r="C852" s="36"/>
      <c r="D852" s="36"/>
      <c r="E852" s="36"/>
      <c r="F852" s="36"/>
      <c r="G852" s="36"/>
    </row>
    <row r="853">
      <c r="A853" s="36"/>
      <c r="B853" s="36"/>
      <c r="C853" s="36"/>
      <c r="D853" s="36"/>
      <c r="E853" s="36"/>
      <c r="F853" s="36"/>
      <c r="G853" s="36"/>
    </row>
    <row r="854">
      <c r="A854" s="36"/>
      <c r="B854" s="36"/>
      <c r="C854" s="36"/>
      <c r="D854" s="36"/>
      <c r="E854" s="36"/>
      <c r="F854" s="36"/>
      <c r="G854" s="36"/>
    </row>
    <row r="855">
      <c r="A855" s="36"/>
      <c r="B855" s="36"/>
      <c r="C855" s="36"/>
      <c r="D855" s="36"/>
      <c r="E855" s="36"/>
      <c r="F855" s="36"/>
      <c r="G855" s="36"/>
    </row>
    <row r="856">
      <c r="A856" s="36"/>
      <c r="B856" s="36"/>
      <c r="C856" s="36"/>
      <c r="D856" s="36"/>
      <c r="E856" s="36"/>
      <c r="F856" s="36"/>
      <c r="G856" s="36"/>
    </row>
    <row r="857">
      <c r="A857" s="36"/>
      <c r="B857" s="36"/>
      <c r="C857" s="36"/>
      <c r="D857" s="36"/>
      <c r="E857" s="36"/>
      <c r="F857" s="36"/>
      <c r="G857" s="36"/>
    </row>
    <row r="858">
      <c r="A858" s="36"/>
      <c r="B858" s="36"/>
      <c r="C858" s="36"/>
      <c r="D858" s="36"/>
      <c r="E858" s="36"/>
      <c r="F858" s="36"/>
      <c r="G858" s="36"/>
    </row>
    <row r="859">
      <c r="A859" s="36"/>
      <c r="B859" s="36"/>
      <c r="C859" s="36"/>
      <c r="D859" s="36"/>
      <c r="E859" s="36"/>
      <c r="F859" s="36"/>
      <c r="G859" s="36"/>
    </row>
    <row r="860">
      <c r="A860" s="36"/>
      <c r="B860" s="36"/>
      <c r="C860" s="36"/>
      <c r="D860" s="36"/>
      <c r="E860" s="36"/>
      <c r="F860" s="36"/>
      <c r="G860" s="36"/>
    </row>
    <row r="861">
      <c r="A861" s="36"/>
      <c r="B861" s="36"/>
      <c r="C861" s="36"/>
      <c r="D861" s="36"/>
      <c r="E861" s="36"/>
      <c r="F861" s="36"/>
      <c r="G861" s="36"/>
    </row>
    <row r="862">
      <c r="A862" s="36"/>
      <c r="B862" s="36"/>
      <c r="C862" s="36"/>
      <c r="D862" s="36"/>
      <c r="E862" s="36"/>
      <c r="F862" s="36"/>
      <c r="G862" s="36"/>
    </row>
    <row r="863">
      <c r="A863" s="36"/>
      <c r="B863" s="36"/>
      <c r="C863" s="36"/>
      <c r="D863" s="36"/>
      <c r="E863" s="36"/>
      <c r="F863" s="36"/>
      <c r="G863" s="36"/>
    </row>
    <row r="864">
      <c r="A864" s="36"/>
      <c r="B864" s="36"/>
      <c r="C864" s="36"/>
      <c r="D864" s="36"/>
      <c r="E864" s="36"/>
      <c r="F864" s="36"/>
      <c r="G864" s="36"/>
    </row>
    <row r="865">
      <c r="A865" s="36"/>
      <c r="B865" s="36"/>
      <c r="C865" s="36"/>
      <c r="D865" s="36"/>
      <c r="E865" s="36"/>
      <c r="F865" s="36"/>
      <c r="G865" s="36"/>
    </row>
    <row r="866">
      <c r="A866" s="36"/>
      <c r="B866" s="36"/>
      <c r="C866" s="36"/>
      <c r="D866" s="36"/>
      <c r="E866" s="36"/>
      <c r="F866" s="36"/>
      <c r="G866" s="36"/>
    </row>
    <row r="867">
      <c r="A867" s="36"/>
      <c r="B867" s="36"/>
      <c r="C867" s="36"/>
      <c r="D867" s="36"/>
      <c r="E867" s="36"/>
      <c r="F867" s="36"/>
      <c r="G867" s="36"/>
    </row>
    <row r="868">
      <c r="A868" s="36"/>
      <c r="B868" s="36"/>
      <c r="C868" s="36"/>
      <c r="D868" s="36"/>
      <c r="E868" s="36"/>
      <c r="F868" s="36"/>
      <c r="G868" s="36"/>
    </row>
    <row r="869">
      <c r="A869" s="36"/>
      <c r="B869" s="36"/>
      <c r="C869" s="36"/>
      <c r="D869" s="36"/>
      <c r="E869" s="36"/>
      <c r="F869" s="36"/>
      <c r="G869" s="36"/>
    </row>
    <row r="870">
      <c r="A870" s="36"/>
      <c r="B870" s="36"/>
      <c r="C870" s="36"/>
      <c r="D870" s="36"/>
      <c r="E870" s="36"/>
      <c r="F870" s="36"/>
      <c r="G870" s="36"/>
    </row>
    <row r="871">
      <c r="A871" s="36"/>
      <c r="B871" s="36"/>
      <c r="C871" s="36"/>
      <c r="D871" s="36"/>
      <c r="E871" s="36"/>
      <c r="F871" s="36"/>
      <c r="G871" s="36"/>
    </row>
    <row r="872">
      <c r="A872" s="36"/>
      <c r="B872" s="36"/>
      <c r="C872" s="36"/>
      <c r="D872" s="36"/>
      <c r="E872" s="36"/>
      <c r="F872" s="36"/>
      <c r="G872" s="36"/>
    </row>
    <row r="873">
      <c r="A873" s="36"/>
      <c r="B873" s="36"/>
      <c r="C873" s="36"/>
      <c r="D873" s="36"/>
      <c r="E873" s="36"/>
      <c r="F873" s="36"/>
      <c r="G873" s="36"/>
    </row>
    <row r="874">
      <c r="A874" s="36"/>
      <c r="B874" s="36"/>
      <c r="C874" s="36"/>
      <c r="D874" s="36"/>
      <c r="E874" s="36"/>
      <c r="F874" s="36"/>
      <c r="G874" s="36"/>
    </row>
    <row r="875">
      <c r="A875" s="36"/>
      <c r="B875" s="36"/>
      <c r="C875" s="36"/>
      <c r="D875" s="36"/>
      <c r="E875" s="36"/>
      <c r="F875" s="36"/>
      <c r="G875" s="36"/>
    </row>
    <row r="876">
      <c r="A876" s="36"/>
      <c r="B876" s="36"/>
      <c r="C876" s="36"/>
      <c r="D876" s="36"/>
      <c r="E876" s="36"/>
      <c r="F876" s="36"/>
      <c r="G876" s="36"/>
    </row>
    <row r="877">
      <c r="A877" s="36"/>
      <c r="B877" s="36"/>
      <c r="C877" s="36"/>
      <c r="D877" s="36"/>
      <c r="E877" s="36"/>
      <c r="F877" s="36"/>
      <c r="G877" s="36"/>
    </row>
    <row r="878">
      <c r="A878" s="36"/>
      <c r="B878" s="36"/>
      <c r="C878" s="36"/>
      <c r="D878" s="36"/>
      <c r="E878" s="36"/>
      <c r="F878" s="36"/>
      <c r="G878" s="36"/>
    </row>
    <row r="879">
      <c r="A879" s="36"/>
      <c r="B879" s="36"/>
      <c r="C879" s="36"/>
      <c r="D879" s="36"/>
      <c r="E879" s="36"/>
      <c r="F879" s="36"/>
      <c r="G879" s="36"/>
    </row>
    <row r="880">
      <c r="A880" s="36"/>
      <c r="B880" s="36"/>
      <c r="C880" s="36"/>
      <c r="D880" s="36"/>
      <c r="E880" s="36"/>
      <c r="F880" s="36"/>
      <c r="G880" s="36"/>
    </row>
    <row r="881">
      <c r="A881" s="36"/>
      <c r="B881" s="36"/>
      <c r="C881" s="36"/>
      <c r="D881" s="36"/>
      <c r="E881" s="36"/>
      <c r="F881" s="36"/>
      <c r="G881" s="36"/>
    </row>
    <row r="882">
      <c r="A882" s="36"/>
      <c r="B882" s="36"/>
      <c r="C882" s="36"/>
      <c r="D882" s="36"/>
      <c r="E882" s="36"/>
      <c r="F882" s="36"/>
      <c r="G882" s="36"/>
    </row>
    <row r="883">
      <c r="A883" s="36"/>
      <c r="B883" s="36"/>
      <c r="C883" s="36"/>
      <c r="D883" s="36"/>
      <c r="E883" s="36"/>
      <c r="F883" s="36"/>
      <c r="G883" s="36"/>
    </row>
    <row r="884">
      <c r="A884" s="36"/>
      <c r="B884" s="36"/>
      <c r="C884" s="36"/>
      <c r="D884" s="36"/>
      <c r="E884" s="36"/>
      <c r="F884" s="36"/>
      <c r="G884" s="36"/>
    </row>
    <row r="885">
      <c r="A885" s="36"/>
      <c r="B885" s="36"/>
      <c r="C885" s="36"/>
      <c r="D885" s="36"/>
      <c r="E885" s="36"/>
      <c r="F885" s="36"/>
      <c r="G885" s="36"/>
    </row>
    <row r="886">
      <c r="A886" s="36"/>
      <c r="B886" s="36"/>
      <c r="C886" s="36"/>
      <c r="D886" s="36"/>
      <c r="E886" s="36"/>
      <c r="F886" s="36"/>
      <c r="G886" s="36"/>
    </row>
    <row r="887">
      <c r="A887" s="36"/>
      <c r="B887" s="36"/>
      <c r="C887" s="36"/>
      <c r="D887" s="36"/>
      <c r="E887" s="36"/>
      <c r="F887" s="36"/>
      <c r="G887" s="36"/>
    </row>
    <row r="888">
      <c r="A888" s="36"/>
      <c r="B888" s="36"/>
      <c r="C888" s="36"/>
      <c r="D888" s="36"/>
      <c r="E888" s="36"/>
      <c r="F888" s="36"/>
      <c r="G888" s="36"/>
    </row>
    <row r="889">
      <c r="A889" s="36"/>
      <c r="B889" s="36"/>
      <c r="C889" s="36"/>
      <c r="D889" s="36"/>
      <c r="E889" s="36"/>
      <c r="F889" s="36"/>
      <c r="G889" s="36"/>
    </row>
    <row r="890">
      <c r="A890" s="36"/>
      <c r="B890" s="36"/>
      <c r="C890" s="36"/>
      <c r="D890" s="36"/>
      <c r="E890" s="36"/>
      <c r="F890" s="36"/>
      <c r="G890" s="36"/>
    </row>
    <row r="891">
      <c r="A891" s="36"/>
      <c r="B891" s="36"/>
      <c r="C891" s="36"/>
      <c r="D891" s="36"/>
      <c r="E891" s="36"/>
      <c r="F891" s="36"/>
      <c r="G891" s="36"/>
    </row>
    <row r="892">
      <c r="A892" s="36"/>
      <c r="B892" s="36"/>
      <c r="C892" s="36"/>
      <c r="D892" s="36"/>
      <c r="E892" s="36"/>
      <c r="F892" s="36"/>
      <c r="G892" s="36"/>
    </row>
    <row r="893">
      <c r="A893" s="36"/>
      <c r="B893" s="36"/>
      <c r="C893" s="36"/>
      <c r="D893" s="36"/>
      <c r="E893" s="36"/>
      <c r="F893" s="36"/>
      <c r="G893" s="36"/>
    </row>
    <row r="894">
      <c r="A894" s="36"/>
      <c r="B894" s="36"/>
      <c r="C894" s="36"/>
      <c r="D894" s="36"/>
      <c r="E894" s="36"/>
      <c r="F894" s="36"/>
      <c r="G894" s="36"/>
    </row>
    <row r="895">
      <c r="A895" s="36"/>
      <c r="B895" s="36"/>
      <c r="C895" s="36"/>
      <c r="D895" s="36"/>
      <c r="E895" s="36"/>
      <c r="F895" s="36"/>
      <c r="G895" s="36"/>
    </row>
    <row r="896">
      <c r="A896" s="36"/>
      <c r="B896" s="36"/>
      <c r="C896" s="36"/>
      <c r="D896" s="36"/>
      <c r="E896" s="36"/>
      <c r="F896" s="36"/>
      <c r="G896" s="36"/>
    </row>
    <row r="897">
      <c r="A897" s="36"/>
      <c r="B897" s="36"/>
      <c r="C897" s="36"/>
      <c r="D897" s="36"/>
      <c r="E897" s="36"/>
      <c r="F897" s="36"/>
      <c r="G897" s="36"/>
    </row>
    <row r="898">
      <c r="A898" s="36"/>
      <c r="B898" s="36"/>
      <c r="C898" s="36"/>
      <c r="D898" s="36"/>
      <c r="E898" s="36"/>
      <c r="F898" s="36"/>
      <c r="G898" s="36"/>
    </row>
    <row r="899">
      <c r="A899" s="36"/>
      <c r="B899" s="36"/>
      <c r="C899" s="36"/>
      <c r="D899" s="36"/>
      <c r="E899" s="36"/>
      <c r="F899" s="36"/>
      <c r="G899" s="36"/>
    </row>
    <row r="900">
      <c r="A900" s="36"/>
      <c r="B900" s="36"/>
      <c r="C900" s="36"/>
      <c r="D900" s="36"/>
      <c r="E900" s="36"/>
      <c r="F900" s="36"/>
      <c r="G900" s="36"/>
    </row>
    <row r="901">
      <c r="A901" s="36"/>
      <c r="B901" s="36"/>
      <c r="C901" s="36"/>
      <c r="D901" s="36"/>
      <c r="E901" s="36"/>
      <c r="F901" s="36"/>
      <c r="G901" s="36"/>
    </row>
    <row r="902">
      <c r="A902" s="36"/>
      <c r="B902" s="36"/>
      <c r="C902" s="36"/>
      <c r="D902" s="36"/>
      <c r="E902" s="36"/>
      <c r="F902" s="36"/>
      <c r="G902" s="36"/>
    </row>
    <row r="903">
      <c r="A903" s="36"/>
      <c r="B903" s="36"/>
      <c r="C903" s="36"/>
      <c r="D903" s="36"/>
      <c r="E903" s="36"/>
      <c r="F903" s="36"/>
      <c r="G903" s="36"/>
    </row>
    <row r="904">
      <c r="A904" s="36"/>
      <c r="B904" s="36"/>
      <c r="C904" s="36"/>
      <c r="D904" s="36"/>
      <c r="E904" s="36"/>
      <c r="F904" s="36"/>
      <c r="G904" s="36"/>
    </row>
    <row r="905">
      <c r="A905" s="36"/>
      <c r="B905" s="36"/>
      <c r="C905" s="36"/>
      <c r="D905" s="36"/>
      <c r="E905" s="36"/>
      <c r="F905" s="36"/>
      <c r="G905" s="36"/>
    </row>
    <row r="906">
      <c r="A906" s="36"/>
      <c r="B906" s="36"/>
      <c r="C906" s="36"/>
      <c r="D906" s="36"/>
      <c r="E906" s="36"/>
      <c r="F906" s="36"/>
      <c r="G906" s="36"/>
    </row>
    <row r="907">
      <c r="A907" s="36"/>
      <c r="B907" s="36"/>
      <c r="C907" s="36"/>
      <c r="D907" s="36"/>
      <c r="E907" s="36"/>
      <c r="F907" s="36"/>
      <c r="G907" s="36"/>
    </row>
    <row r="908">
      <c r="A908" s="36"/>
      <c r="B908" s="36"/>
      <c r="C908" s="36"/>
      <c r="D908" s="36"/>
      <c r="E908" s="36"/>
      <c r="F908" s="36"/>
      <c r="G908" s="36"/>
    </row>
    <row r="909">
      <c r="A909" s="36"/>
      <c r="B909" s="36"/>
      <c r="C909" s="36"/>
      <c r="D909" s="36"/>
      <c r="E909" s="36"/>
      <c r="F909" s="36"/>
      <c r="G909" s="36"/>
    </row>
    <row r="910">
      <c r="A910" s="36"/>
      <c r="B910" s="36"/>
      <c r="C910" s="36"/>
      <c r="D910" s="36"/>
      <c r="E910" s="36"/>
      <c r="F910" s="36"/>
      <c r="G910" s="36"/>
    </row>
    <row r="911">
      <c r="A911" s="36"/>
      <c r="B911" s="36"/>
      <c r="C911" s="36"/>
      <c r="D911" s="36"/>
      <c r="E911" s="36"/>
      <c r="F911" s="36"/>
      <c r="G911" s="36"/>
    </row>
    <row r="912">
      <c r="A912" s="36"/>
      <c r="B912" s="36"/>
      <c r="C912" s="36"/>
      <c r="D912" s="36"/>
      <c r="E912" s="36"/>
      <c r="F912" s="36"/>
      <c r="G912" s="36"/>
    </row>
    <row r="913">
      <c r="A913" s="36"/>
      <c r="B913" s="36"/>
      <c r="C913" s="36"/>
      <c r="D913" s="36"/>
      <c r="E913" s="36"/>
      <c r="F913" s="36"/>
      <c r="G913" s="36"/>
    </row>
    <row r="914">
      <c r="A914" s="36"/>
      <c r="B914" s="36"/>
      <c r="C914" s="36"/>
      <c r="D914" s="36"/>
      <c r="E914" s="36"/>
      <c r="F914" s="36"/>
      <c r="G914" s="36"/>
    </row>
    <row r="915">
      <c r="A915" s="36"/>
      <c r="B915" s="36"/>
      <c r="C915" s="36"/>
      <c r="D915" s="36"/>
      <c r="E915" s="36"/>
      <c r="F915" s="36"/>
      <c r="G915" s="36"/>
    </row>
    <row r="916">
      <c r="A916" s="36"/>
      <c r="B916" s="36"/>
      <c r="C916" s="36"/>
      <c r="D916" s="36"/>
      <c r="E916" s="36"/>
      <c r="F916" s="36"/>
      <c r="G916" s="36"/>
    </row>
    <row r="917">
      <c r="A917" s="36"/>
      <c r="B917" s="36"/>
      <c r="C917" s="36"/>
      <c r="D917" s="36"/>
      <c r="E917" s="36"/>
      <c r="F917" s="36"/>
      <c r="G917" s="36"/>
    </row>
    <row r="918">
      <c r="A918" s="36"/>
      <c r="B918" s="36"/>
      <c r="C918" s="36"/>
      <c r="D918" s="36"/>
      <c r="E918" s="36"/>
      <c r="F918" s="36"/>
      <c r="G918" s="36"/>
    </row>
    <row r="919">
      <c r="A919" s="36"/>
      <c r="B919" s="36"/>
      <c r="C919" s="36"/>
      <c r="D919" s="36"/>
      <c r="E919" s="36"/>
      <c r="F919" s="36"/>
      <c r="G919" s="36"/>
    </row>
    <row r="920">
      <c r="A920" s="36"/>
      <c r="B920" s="36"/>
      <c r="C920" s="36"/>
      <c r="D920" s="36"/>
      <c r="E920" s="36"/>
      <c r="F920" s="36"/>
      <c r="G920" s="36"/>
    </row>
    <row r="921">
      <c r="A921" s="36"/>
      <c r="B921" s="36"/>
      <c r="C921" s="36"/>
      <c r="D921" s="36"/>
      <c r="E921" s="36"/>
      <c r="F921" s="36"/>
      <c r="G921" s="36"/>
    </row>
    <row r="922">
      <c r="A922" s="36"/>
      <c r="B922" s="36"/>
      <c r="C922" s="36"/>
      <c r="D922" s="36"/>
      <c r="E922" s="36"/>
      <c r="F922" s="36"/>
      <c r="G922" s="36"/>
    </row>
    <row r="923">
      <c r="A923" s="36"/>
      <c r="B923" s="36"/>
      <c r="C923" s="36"/>
      <c r="D923" s="36"/>
      <c r="E923" s="36"/>
      <c r="F923" s="36"/>
      <c r="G923" s="36"/>
    </row>
    <row r="924">
      <c r="A924" s="36"/>
      <c r="B924" s="36"/>
      <c r="C924" s="36"/>
      <c r="D924" s="36"/>
      <c r="E924" s="36"/>
      <c r="F924" s="36"/>
      <c r="G924" s="36"/>
    </row>
    <row r="925">
      <c r="A925" s="36"/>
      <c r="B925" s="36"/>
      <c r="C925" s="36"/>
      <c r="D925" s="36"/>
      <c r="E925" s="36"/>
      <c r="F925" s="36"/>
      <c r="G925" s="36"/>
    </row>
    <row r="926">
      <c r="A926" s="36"/>
      <c r="B926" s="36"/>
      <c r="C926" s="36"/>
      <c r="D926" s="36"/>
      <c r="E926" s="36"/>
      <c r="F926" s="36"/>
      <c r="G926" s="36"/>
    </row>
    <row r="927">
      <c r="A927" s="36"/>
      <c r="B927" s="36"/>
      <c r="C927" s="36"/>
      <c r="D927" s="36"/>
      <c r="E927" s="36"/>
      <c r="F927" s="36"/>
      <c r="G927" s="36"/>
    </row>
    <row r="928">
      <c r="A928" s="36"/>
      <c r="B928" s="36"/>
      <c r="C928" s="36"/>
      <c r="D928" s="36"/>
      <c r="E928" s="36"/>
      <c r="F928" s="36"/>
      <c r="G928" s="36"/>
    </row>
    <row r="929">
      <c r="A929" s="36"/>
      <c r="B929" s="36"/>
      <c r="C929" s="36"/>
      <c r="D929" s="36"/>
      <c r="E929" s="36"/>
      <c r="F929" s="36"/>
      <c r="G929" s="36"/>
    </row>
    <row r="930">
      <c r="A930" s="36"/>
      <c r="B930" s="36"/>
      <c r="C930" s="36"/>
      <c r="D930" s="36"/>
      <c r="E930" s="36"/>
      <c r="F930" s="36"/>
      <c r="G930" s="36"/>
    </row>
    <row r="931">
      <c r="A931" s="36"/>
      <c r="B931" s="36"/>
      <c r="C931" s="36"/>
      <c r="D931" s="36"/>
      <c r="E931" s="36"/>
      <c r="F931" s="36"/>
      <c r="G931" s="36"/>
    </row>
    <row r="932">
      <c r="A932" s="36"/>
      <c r="B932" s="36"/>
      <c r="C932" s="36"/>
      <c r="D932" s="36"/>
      <c r="E932" s="36"/>
      <c r="F932" s="36"/>
      <c r="G932" s="36"/>
    </row>
    <row r="933">
      <c r="A933" s="36"/>
      <c r="B933" s="36"/>
      <c r="C933" s="36"/>
      <c r="D933" s="36"/>
      <c r="E933" s="36"/>
      <c r="F933" s="36"/>
      <c r="G933" s="36"/>
    </row>
    <row r="934">
      <c r="A934" s="36"/>
      <c r="B934" s="36"/>
      <c r="C934" s="36"/>
      <c r="D934" s="36"/>
      <c r="E934" s="36"/>
      <c r="F934" s="36"/>
      <c r="G934" s="36"/>
    </row>
    <row r="935">
      <c r="A935" s="36"/>
      <c r="B935" s="36"/>
      <c r="C935" s="36"/>
      <c r="D935" s="36"/>
      <c r="E935" s="36"/>
      <c r="F935" s="36"/>
      <c r="G935" s="36"/>
    </row>
    <row r="936">
      <c r="A936" s="36"/>
      <c r="B936" s="36"/>
      <c r="C936" s="36"/>
      <c r="D936" s="36"/>
      <c r="E936" s="36"/>
      <c r="F936" s="36"/>
      <c r="G936" s="36"/>
    </row>
    <row r="937">
      <c r="A937" s="36"/>
      <c r="B937" s="36"/>
      <c r="C937" s="36"/>
      <c r="D937" s="36"/>
      <c r="E937" s="36"/>
      <c r="F937" s="36"/>
      <c r="G937" s="36"/>
    </row>
    <row r="938">
      <c r="A938" s="36"/>
      <c r="B938" s="36"/>
      <c r="C938" s="36"/>
      <c r="D938" s="36"/>
      <c r="E938" s="36"/>
      <c r="F938" s="36"/>
      <c r="G938" s="36"/>
    </row>
    <row r="939">
      <c r="A939" s="36"/>
      <c r="B939" s="36"/>
      <c r="C939" s="36"/>
      <c r="D939" s="36"/>
      <c r="E939" s="36"/>
      <c r="F939" s="36"/>
      <c r="G939" s="36"/>
    </row>
    <row r="940">
      <c r="A940" s="36"/>
      <c r="B940" s="36"/>
      <c r="C940" s="36"/>
      <c r="D940" s="36"/>
      <c r="E940" s="36"/>
      <c r="F940" s="36"/>
      <c r="G940" s="36"/>
    </row>
    <row r="941">
      <c r="A941" s="36"/>
      <c r="B941" s="36"/>
      <c r="C941" s="36"/>
      <c r="D941" s="36"/>
      <c r="E941" s="36"/>
      <c r="F941" s="36"/>
      <c r="G941" s="36"/>
    </row>
    <row r="942">
      <c r="A942" s="36"/>
      <c r="B942" s="36"/>
      <c r="C942" s="36"/>
      <c r="D942" s="36"/>
      <c r="E942" s="36"/>
      <c r="F942" s="36"/>
      <c r="G942" s="36"/>
    </row>
    <row r="943">
      <c r="A943" s="36"/>
      <c r="B943" s="36"/>
      <c r="C943" s="36"/>
      <c r="D943" s="36"/>
      <c r="E943" s="36"/>
      <c r="F943" s="36"/>
      <c r="G943" s="36"/>
    </row>
    <row r="944">
      <c r="A944" s="36"/>
      <c r="B944" s="36"/>
      <c r="C944" s="36"/>
      <c r="D944" s="36"/>
      <c r="E944" s="36"/>
      <c r="F944" s="36"/>
      <c r="G944" s="36"/>
    </row>
    <row r="945">
      <c r="A945" s="36"/>
      <c r="B945" s="36"/>
      <c r="C945" s="36"/>
      <c r="D945" s="36"/>
      <c r="E945" s="36"/>
      <c r="F945" s="36"/>
      <c r="G945" s="36"/>
    </row>
    <row r="946">
      <c r="A946" s="36"/>
      <c r="B946" s="36"/>
      <c r="C946" s="36"/>
      <c r="D946" s="36"/>
      <c r="E946" s="36"/>
      <c r="F946" s="36"/>
      <c r="G946" s="36"/>
    </row>
    <row r="947">
      <c r="A947" s="36"/>
      <c r="B947" s="36"/>
      <c r="C947" s="36"/>
      <c r="D947" s="36"/>
      <c r="E947" s="36"/>
      <c r="F947" s="36"/>
      <c r="G947" s="36"/>
    </row>
    <row r="948">
      <c r="A948" s="36"/>
      <c r="B948" s="36"/>
      <c r="C948" s="36"/>
      <c r="D948" s="36"/>
      <c r="E948" s="36"/>
      <c r="F948" s="36"/>
      <c r="G948" s="36"/>
    </row>
    <row r="949">
      <c r="A949" s="36"/>
      <c r="B949" s="36"/>
      <c r="C949" s="36"/>
      <c r="D949" s="36"/>
      <c r="E949" s="36"/>
      <c r="F949" s="36"/>
      <c r="G949" s="36"/>
    </row>
    <row r="950">
      <c r="A950" s="36"/>
      <c r="B950" s="36"/>
      <c r="C950" s="36"/>
      <c r="D950" s="36"/>
      <c r="E950" s="36"/>
      <c r="F950" s="36"/>
      <c r="G950" s="36"/>
    </row>
    <row r="951">
      <c r="A951" s="36"/>
      <c r="B951" s="36"/>
      <c r="C951" s="36"/>
      <c r="D951" s="36"/>
      <c r="E951" s="36"/>
      <c r="F951" s="36"/>
      <c r="G951" s="36"/>
    </row>
    <row r="952">
      <c r="A952" s="36"/>
      <c r="B952" s="36"/>
      <c r="C952" s="36"/>
      <c r="D952" s="36"/>
      <c r="E952" s="36"/>
      <c r="F952" s="36"/>
      <c r="G952" s="36"/>
    </row>
    <row r="953">
      <c r="A953" s="36"/>
      <c r="B953" s="36"/>
      <c r="C953" s="36"/>
      <c r="D953" s="36"/>
      <c r="E953" s="36"/>
      <c r="F953" s="36"/>
      <c r="G953" s="36"/>
    </row>
    <row r="954">
      <c r="A954" s="36"/>
      <c r="B954" s="36"/>
      <c r="C954" s="36"/>
      <c r="D954" s="36"/>
      <c r="E954" s="36"/>
      <c r="F954" s="36"/>
      <c r="G954" s="36"/>
    </row>
    <row r="955">
      <c r="A955" s="36"/>
      <c r="B955" s="36"/>
      <c r="C955" s="36"/>
      <c r="D955" s="36"/>
      <c r="E955" s="36"/>
      <c r="F955" s="36"/>
      <c r="G955" s="36"/>
    </row>
    <row r="956">
      <c r="A956" s="36"/>
      <c r="B956" s="36"/>
      <c r="C956" s="36"/>
      <c r="D956" s="36"/>
      <c r="E956" s="36"/>
      <c r="F956" s="36"/>
      <c r="G956" s="36"/>
    </row>
    <row r="957">
      <c r="A957" s="36"/>
      <c r="B957" s="36"/>
      <c r="C957" s="36"/>
      <c r="D957" s="36"/>
      <c r="E957" s="36"/>
      <c r="F957" s="36"/>
      <c r="G957" s="36"/>
    </row>
    <row r="958">
      <c r="A958" s="36"/>
      <c r="B958" s="36"/>
      <c r="C958" s="36"/>
      <c r="D958" s="36"/>
      <c r="E958" s="36"/>
      <c r="F958" s="36"/>
      <c r="G958" s="36"/>
    </row>
    <row r="959">
      <c r="A959" s="36"/>
      <c r="B959" s="36"/>
      <c r="C959" s="36"/>
      <c r="D959" s="36"/>
      <c r="E959" s="36"/>
      <c r="F959" s="36"/>
      <c r="G959" s="36"/>
    </row>
    <row r="960">
      <c r="A960" s="36"/>
      <c r="B960" s="36"/>
      <c r="C960" s="36"/>
      <c r="D960" s="36"/>
      <c r="E960" s="36"/>
      <c r="F960" s="36"/>
      <c r="G960" s="36"/>
    </row>
    <row r="961">
      <c r="A961" s="36"/>
      <c r="B961" s="36"/>
      <c r="C961" s="36"/>
      <c r="D961" s="36"/>
      <c r="E961" s="36"/>
      <c r="F961" s="36"/>
      <c r="G961" s="36"/>
    </row>
    <row r="962">
      <c r="A962" s="36"/>
      <c r="B962" s="36"/>
      <c r="C962" s="36"/>
      <c r="D962" s="36"/>
      <c r="E962" s="36"/>
      <c r="F962" s="36"/>
      <c r="G962" s="36"/>
    </row>
    <row r="963">
      <c r="A963" s="36"/>
      <c r="B963" s="36"/>
      <c r="C963" s="36"/>
      <c r="D963" s="36"/>
      <c r="E963" s="36"/>
      <c r="F963" s="36"/>
      <c r="G963" s="36"/>
    </row>
    <row r="964">
      <c r="A964" s="36"/>
      <c r="B964" s="36"/>
      <c r="C964" s="36"/>
      <c r="D964" s="36"/>
      <c r="E964" s="36"/>
      <c r="F964" s="36"/>
      <c r="G964" s="36"/>
    </row>
    <row r="965">
      <c r="A965" s="36"/>
      <c r="B965" s="36"/>
      <c r="C965" s="36"/>
      <c r="D965" s="36"/>
      <c r="E965" s="36"/>
      <c r="F965" s="36"/>
      <c r="G965" s="36"/>
    </row>
    <row r="966">
      <c r="A966" s="36"/>
      <c r="B966" s="36"/>
      <c r="C966" s="36"/>
      <c r="D966" s="36"/>
      <c r="E966" s="36"/>
      <c r="F966" s="36"/>
      <c r="G966" s="36"/>
    </row>
    <row r="967">
      <c r="A967" s="36"/>
      <c r="B967" s="36"/>
      <c r="C967" s="36"/>
      <c r="D967" s="36"/>
      <c r="E967" s="36"/>
      <c r="F967" s="36"/>
      <c r="G967" s="36"/>
    </row>
    <row r="968">
      <c r="A968" s="36"/>
      <c r="B968" s="36"/>
      <c r="C968" s="36"/>
      <c r="D968" s="36"/>
      <c r="E968" s="36"/>
      <c r="F968" s="36"/>
      <c r="G968" s="36"/>
    </row>
    <row r="969">
      <c r="A969" s="36"/>
      <c r="B969" s="36"/>
      <c r="C969" s="36"/>
      <c r="D969" s="36"/>
      <c r="E969" s="36"/>
      <c r="F969" s="36"/>
      <c r="G969" s="36"/>
    </row>
    <row r="970">
      <c r="A970" s="36"/>
      <c r="B970" s="36"/>
      <c r="C970" s="36"/>
      <c r="D970" s="36"/>
      <c r="E970" s="36"/>
      <c r="F970" s="36"/>
      <c r="G970" s="36"/>
    </row>
    <row r="971">
      <c r="A971" s="36"/>
      <c r="B971" s="36"/>
      <c r="C971" s="36"/>
      <c r="D971" s="36"/>
      <c r="E971" s="36"/>
      <c r="F971" s="36"/>
      <c r="G971" s="36"/>
    </row>
    <row r="972">
      <c r="A972" s="36"/>
      <c r="B972" s="36"/>
      <c r="C972" s="36"/>
      <c r="D972" s="36"/>
      <c r="E972" s="36"/>
      <c r="F972" s="36"/>
      <c r="G972" s="36"/>
    </row>
    <row r="973">
      <c r="A973" s="36"/>
      <c r="B973" s="36"/>
      <c r="C973" s="36"/>
      <c r="D973" s="36"/>
      <c r="E973" s="36"/>
      <c r="F973" s="36"/>
      <c r="G973" s="36"/>
    </row>
    <row r="974">
      <c r="A974" s="36"/>
      <c r="B974" s="36"/>
      <c r="C974" s="36"/>
      <c r="D974" s="36"/>
      <c r="E974" s="36"/>
      <c r="F974" s="36"/>
      <c r="G974" s="36"/>
    </row>
    <row r="975">
      <c r="A975" s="36"/>
      <c r="B975" s="36"/>
      <c r="C975" s="36"/>
      <c r="D975" s="36"/>
      <c r="E975" s="36"/>
      <c r="F975" s="36"/>
      <c r="G975" s="36"/>
    </row>
    <row r="976">
      <c r="A976" s="36"/>
      <c r="B976" s="36"/>
      <c r="C976" s="36"/>
      <c r="D976" s="36"/>
      <c r="E976" s="36"/>
      <c r="F976" s="36"/>
      <c r="G976" s="36"/>
    </row>
    <row r="977">
      <c r="A977" s="36"/>
      <c r="B977" s="36"/>
      <c r="C977" s="36"/>
      <c r="D977" s="36"/>
      <c r="E977" s="36"/>
      <c r="F977" s="36"/>
      <c r="G977" s="36"/>
    </row>
    <row r="978">
      <c r="A978" s="36"/>
      <c r="B978" s="36"/>
      <c r="C978" s="36"/>
      <c r="D978" s="36"/>
      <c r="E978" s="36"/>
      <c r="F978" s="36"/>
      <c r="G978" s="36"/>
    </row>
    <row r="979">
      <c r="A979" s="36"/>
      <c r="B979" s="36"/>
      <c r="C979" s="36"/>
      <c r="D979" s="36"/>
      <c r="E979" s="36"/>
      <c r="F979" s="36"/>
      <c r="G979" s="36"/>
    </row>
    <row r="980">
      <c r="A980" s="36"/>
      <c r="B980" s="36"/>
      <c r="C980" s="36"/>
      <c r="D980" s="36"/>
      <c r="E980" s="36"/>
      <c r="F980" s="36"/>
      <c r="G980" s="36"/>
    </row>
    <row r="981">
      <c r="A981" s="36"/>
      <c r="B981" s="36"/>
      <c r="C981" s="36"/>
      <c r="D981" s="36"/>
      <c r="E981" s="36"/>
      <c r="F981" s="36"/>
      <c r="G981" s="36"/>
    </row>
    <row r="982">
      <c r="A982" s="36"/>
      <c r="B982" s="36"/>
      <c r="C982" s="36"/>
      <c r="D982" s="36"/>
      <c r="E982" s="36"/>
      <c r="F982" s="36"/>
      <c r="G982" s="36"/>
    </row>
    <row r="983">
      <c r="A983" s="36"/>
      <c r="B983" s="36"/>
      <c r="C983" s="36"/>
      <c r="D983" s="36"/>
      <c r="E983" s="36"/>
      <c r="F983" s="36"/>
      <c r="G983" s="36"/>
    </row>
    <row r="984">
      <c r="A984" s="36"/>
      <c r="B984" s="36"/>
      <c r="C984" s="36"/>
      <c r="D984" s="36"/>
      <c r="E984" s="36"/>
      <c r="F984" s="36"/>
      <c r="G984" s="36"/>
    </row>
    <row r="985">
      <c r="A985" s="36"/>
      <c r="B985" s="36"/>
      <c r="C985" s="36"/>
      <c r="D985" s="36"/>
      <c r="E985" s="36"/>
      <c r="F985" s="36"/>
      <c r="G985" s="36"/>
    </row>
    <row r="986">
      <c r="A986" s="36"/>
      <c r="B986" s="36"/>
      <c r="C986" s="36"/>
      <c r="D986" s="36"/>
      <c r="E986" s="36"/>
      <c r="F986" s="36"/>
      <c r="G986" s="36"/>
    </row>
    <row r="987">
      <c r="A987" s="36"/>
      <c r="B987" s="36"/>
      <c r="C987" s="36"/>
      <c r="D987" s="36"/>
      <c r="E987" s="36"/>
      <c r="F987" s="36"/>
      <c r="G987" s="36"/>
    </row>
    <row r="988">
      <c r="A988" s="36"/>
      <c r="B988" s="36"/>
      <c r="C988" s="36"/>
      <c r="D988" s="36"/>
      <c r="E988" s="36"/>
      <c r="F988" s="36"/>
      <c r="G988" s="36"/>
    </row>
    <row r="989">
      <c r="A989" s="36"/>
      <c r="B989" s="36"/>
      <c r="C989" s="36"/>
      <c r="D989" s="36"/>
      <c r="E989" s="36"/>
      <c r="F989" s="36"/>
      <c r="G989" s="36"/>
    </row>
    <row r="990">
      <c r="A990" s="36"/>
      <c r="B990" s="36"/>
      <c r="C990" s="36"/>
      <c r="D990" s="36"/>
      <c r="E990" s="36"/>
      <c r="F990" s="36"/>
      <c r="G990" s="36"/>
    </row>
    <row r="991">
      <c r="A991" s="36"/>
      <c r="B991" s="36"/>
      <c r="C991" s="36"/>
      <c r="D991" s="36"/>
      <c r="E991" s="36"/>
      <c r="F991" s="36"/>
      <c r="G991" s="36"/>
    </row>
    <row r="992">
      <c r="A992" s="36"/>
      <c r="B992" s="36"/>
      <c r="C992" s="36"/>
      <c r="D992" s="36"/>
      <c r="E992" s="36"/>
      <c r="F992" s="36"/>
      <c r="G992" s="36"/>
    </row>
    <row r="993">
      <c r="A993" s="36"/>
      <c r="B993" s="36"/>
      <c r="C993" s="36"/>
      <c r="D993" s="36"/>
      <c r="E993" s="36"/>
      <c r="F993" s="36"/>
      <c r="G993" s="36"/>
    </row>
    <row r="994">
      <c r="A994" s="36"/>
      <c r="B994" s="36"/>
      <c r="C994" s="36"/>
      <c r="D994" s="36"/>
      <c r="E994" s="36"/>
      <c r="F994" s="36"/>
      <c r="G994" s="36"/>
    </row>
    <row r="995">
      <c r="A995" s="36"/>
      <c r="B995" s="36"/>
      <c r="C995" s="36"/>
      <c r="D995" s="36"/>
      <c r="E995" s="36"/>
      <c r="F995" s="36"/>
      <c r="G995" s="36"/>
    </row>
    <row r="996">
      <c r="A996" s="36"/>
      <c r="B996" s="36"/>
      <c r="C996" s="36"/>
      <c r="D996" s="36"/>
      <c r="E996" s="36"/>
      <c r="F996" s="36"/>
      <c r="G996" s="36"/>
    </row>
    <row r="997">
      <c r="A997" s="36"/>
      <c r="B997" s="36"/>
      <c r="C997" s="36"/>
      <c r="D997" s="36"/>
      <c r="E997" s="36"/>
      <c r="F997" s="36"/>
      <c r="G997" s="36"/>
    </row>
    <row r="998">
      <c r="A998" s="36"/>
      <c r="B998" s="36"/>
      <c r="C998" s="36"/>
      <c r="D998" s="36"/>
      <c r="E998" s="36"/>
      <c r="F998" s="36"/>
      <c r="G998" s="36"/>
    </row>
    <row r="999">
      <c r="A999" s="36"/>
      <c r="B999" s="36"/>
      <c r="C999" s="36"/>
      <c r="D999" s="36"/>
      <c r="E999" s="36"/>
      <c r="F999" s="36"/>
      <c r="G999" s="36"/>
    </row>
    <row r="1000">
      <c r="A1000" s="36"/>
      <c r="B1000" s="36"/>
      <c r="C1000" s="36"/>
      <c r="D1000" s="36"/>
      <c r="E1000" s="36"/>
      <c r="F1000" s="36"/>
      <c r="G1000" s="3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3.43"/>
    <col customWidth="1" min="2" max="2" width="18.43"/>
    <col customWidth="1" min="3" max="5" width="11.0"/>
    <col customWidth="1" min="6" max="6" width="5.71"/>
    <col customWidth="1" min="7" max="7" width="16.0"/>
    <col customWidth="1" min="8" max="8" width="19.43"/>
    <col customWidth="1" min="9" max="9" width="11.0"/>
    <col customWidth="1" min="10" max="10" width="17.29"/>
  </cols>
  <sheetData>
    <row r="1">
      <c r="A1" s="40" t="str">
        <f>IFERROR(__xludf.DUMMYFUNCTION("sort(unique(Moorings!B:B))"),"#REF!")</f>
        <v>#REF!</v>
      </c>
      <c r="B1" s="41" t="s">
        <v>154</v>
      </c>
      <c r="C1" s="41" t="s">
        <v>155</v>
      </c>
      <c r="D1" s="41" t="s">
        <v>156</v>
      </c>
      <c r="E1" s="41" t="s">
        <v>157</v>
      </c>
      <c r="F1" s="41"/>
      <c r="G1" s="41" t="s">
        <v>158</v>
      </c>
      <c r="H1" s="41" t="s">
        <v>154</v>
      </c>
      <c r="I1" s="41" t="s">
        <v>157</v>
      </c>
    </row>
    <row r="2" ht="15.0" customHeight="1">
      <c r="A2" s="36" t="s">
        <v>20</v>
      </c>
      <c r="B2" s="42"/>
      <c r="C2" s="42" t="s">
        <v>159</v>
      </c>
      <c r="D2" s="42" t="s">
        <v>160</v>
      </c>
      <c r="E2" s="42"/>
      <c r="F2" s="42"/>
      <c r="G2" s="42">
        <v>1.0</v>
      </c>
      <c r="H2" s="43"/>
      <c r="I2" s="42"/>
    </row>
    <row r="3" ht="15.0" customHeight="1">
      <c r="A3" s="36" t="s">
        <v>56</v>
      </c>
      <c r="B3" s="42" t="s">
        <v>161</v>
      </c>
      <c r="C3" s="42" t="s">
        <v>159</v>
      </c>
      <c r="D3" s="42" t="s">
        <v>159</v>
      </c>
      <c r="E3" s="42">
        <v>1.0</v>
      </c>
      <c r="F3" s="42"/>
      <c r="G3" s="42"/>
      <c r="H3" s="43"/>
      <c r="I3" s="42"/>
    </row>
    <row r="4" ht="15.0" customHeight="1">
      <c r="A4" s="36" t="s">
        <v>54</v>
      </c>
      <c r="B4" s="42" t="s">
        <v>161</v>
      </c>
      <c r="C4" s="42" t="s">
        <v>159</v>
      </c>
      <c r="D4" s="42" t="s">
        <v>159</v>
      </c>
      <c r="E4" s="42"/>
      <c r="F4" s="42"/>
      <c r="G4" s="42"/>
      <c r="H4" s="43"/>
      <c r="I4" s="42"/>
    </row>
    <row r="5" ht="15.0" customHeight="1">
      <c r="A5" s="36" t="s">
        <v>51</v>
      </c>
      <c r="B5" s="44" t="s">
        <v>162</v>
      </c>
      <c r="C5" s="42" t="s">
        <v>159</v>
      </c>
      <c r="D5" s="42" t="s">
        <v>160</v>
      </c>
      <c r="E5" s="42"/>
      <c r="F5" s="42"/>
      <c r="G5" s="42"/>
      <c r="H5" s="43"/>
      <c r="I5" s="42"/>
    </row>
    <row r="6" ht="15.0" customHeight="1">
      <c r="A6" s="36" t="s">
        <v>49</v>
      </c>
      <c r="B6" s="42" t="s">
        <v>161</v>
      </c>
      <c r="C6" s="42" t="s">
        <v>159</v>
      </c>
      <c r="D6" s="42" t="s">
        <v>159</v>
      </c>
      <c r="E6" s="42"/>
      <c r="F6" s="42"/>
      <c r="G6" s="42"/>
      <c r="H6" s="43"/>
      <c r="I6" s="42"/>
    </row>
    <row r="7" ht="15.0" customHeight="1">
      <c r="A7" s="36" t="s">
        <v>27</v>
      </c>
      <c r="B7" s="42" t="s">
        <v>161</v>
      </c>
      <c r="C7" s="42" t="s">
        <v>159</v>
      </c>
      <c r="D7" s="42" t="s">
        <v>159</v>
      </c>
      <c r="E7" s="42" t="s">
        <v>161</v>
      </c>
      <c r="F7" s="42"/>
      <c r="G7" s="42"/>
      <c r="H7" s="43"/>
      <c r="I7" s="42"/>
    </row>
    <row r="8" ht="15.0" customHeight="1">
      <c r="A8" s="36" t="s">
        <v>44</v>
      </c>
      <c r="B8" s="45" t="s">
        <v>162</v>
      </c>
      <c r="C8" s="42" t="s">
        <v>159</v>
      </c>
      <c r="D8" s="42" t="s">
        <v>159</v>
      </c>
      <c r="E8" s="42"/>
      <c r="F8" s="42"/>
      <c r="G8" s="42"/>
      <c r="H8" s="43"/>
      <c r="I8" s="42"/>
    </row>
    <row r="9" ht="15.0" customHeight="1">
      <c r="A9" s="36" t="s">
        <v>41</v>
      </c>
      <c r="B9" s="42" t="s">
        <v>161</v>
      </c>
      <c r="C9" s="42" t="s">
        <v>159</v>
      </c>
      <c r="D9" s="42" t="s">
        <v>159</v>
      </c>
      <c r="E9" s="42"/>
      <c r="F9" s="42"/>
      <c r="G9" s="42"/>
      <c r="H9" s="43"/>
      <c r="I9" s="42"/>
    </row>
    <row r="10" ht="15.0" customHeight="1">
      <c r="A10" s="36" t="s">
        <v>39</v>
      </c>
      <c r="B10" s="42" t="s">
        <v>161</v>
      </c>
      <c r="C10" s="42" t="s">
        <v>159</v>
      </c>
      <c r="D10" s="42" t="s">
        <v>159</v>
      </c>
      <c r="E10" s="42"/>
      <c r="F10" s="42"/>
      <c r="G10" s="42"/>
      <c r="H10" s="43"/>
      <c r="I10" s="42"/>
    </row>
    <row r="11" ht="15.0" customHeight="1">
      <c r="A11" s="36" t="s">
        <v>85</v>
      </c>
      <c r="B11" s="42"/>
      <c r="C11" s="42" t="s">
        <v>159</v>
      </c>
      <c r="D11" s="42" t="s">
        <v>160</v>
      </c>
      <c r="E11" s="42"/>
      <c r="F11" s="42"/>
      <c r="G11" s="42">
        <v>1.0</v>
      </c>
      <c r="H11" s="43"/>
      <c r="I11" s="42"/>
    </row>
    <row r="12" ht="15.0" customHeight="1">
      <c r="A12" s="36" t="s">
        <v>115</v>
      </c>
      <c r="B12" s="42" t="s">
        <v>161</v>
      </c>
      <c r="C12" s="42" t="s">
        <v>159</v>
      </c>
      <c r="D12" s="42" t="s">
        <v>159</v>
      </c>
      <c r="E12" s="42"/>
      <c r="F12" s="42"/>
      <c r="G12" s="42"/>
      <c r="H12" s="43" t="s">
        <v>163</v>
      </c>
      <c r="I12" s="42" t="s">
        <v>164</v>
      </c>
    </row>
    <row r="13" ht="15.0" customHeight="1">
      <c r="A13" s="36" t="s">
        <v>112</v>
      </c>
      <c r="B13" s="45" t="s">
        <v>162</v>
      </c>
      <c r="C13" s="42" t="s">
        <v>159</v>
      </c>
      <c r="D13" s="42" t="s">
        <v>160</v>
      </c>
      <c r="E13" s="42"/>
      <c r="F13" s="42"/>
      <c r="G13" s="42"/>
      <c r="H13" s="43"/>
      <c r="I13" s="42"/>
      <c r="J13" s="43" t="s">
        <v>164</v>
      </c>
    </row>
    <row r="14" ht="15.0" customHeight="1">
      <c r="A14" s="36" t="s">
        <v>109</v>
      </c>
      <c r="B14" s="42" t="s">
        <v>161</v>
      </c>
      <c r="C14" s="42" t="s">
        <v>159</v>
      </c>
      <c r="D14" s="42" t="s">
        <v>159</v>
      </c>
      <c r="E14" s="42"/>
      <c r="F14" s="42"/>
      <c r="G14" s="42"/>
      <c r="H14" s="43" t="s">
        <v>165</v>
      </c>
      <c r="I14" s="42"/>
      <c r="J14" s="43" t="s">
        <v>164</v>
      </c>
    </row>
    <row r="15" ht="15.0" customHeight="1">
      <c r="A15" s="36" t="s">
        <v>107</v>
      </c>
      <c r="B15" s="42" t="s">
        <v>161</v>
      </c>
      <c r="C15" s="42" t="s">
        <v>159</v>
      </c>
      <c r="D15" s="42" t="s">
        <v>159</v>
      </c>
      <c r="E15" s="42"/>
      <c r="F15" s="42"/>
      <c r="G15" s="42"/>
      <c r="H15" s="43" t="s">
        <v>166</v>
      </c>
      <c r="I15" s="42"/>
      <c r="J15" s="43" t="s">
        <v>164</v>
      </c>
    </row>
    <row r="16" ht="15.0" customHeight="1">
      <c r="A16" s="36" t="s">
        <v>103</v>
      </c>
      <c r="B16" s="42" t="s">
        <v>161</v>
      </c>
      <c r="C16" s="42" t="s">
        <v>159</v>
      </c>
      <c r="D16" s="42" t="s">
        <v>159</v>
      </c>
      <c r="E16" s="42"/>
      <c r="F16" s="42"/>
      <c r="G16" s="42"/>
      <c r="H16" s="43" t="s">
        <v>167</v>
      </c>
      <c r="I16" s="42"/>
      <c r="J16" s="43" t="s">
        <v>164</v>
      </c>
    </row>
    <row r="17" ht="15.0" customHeight="1">
      <c r="A17" s="36" t="s">
        <v>100</v>
      </c>
      <c r="B17" s="42" t="s">
        <v>161</v>
      </c>
      <c r="C17" s="42" t="s">
        <v>159</v>
      </c>
      <c r="D17" s="42" t="s">
        <v>159</v>
      </c>
      <c r="E17" s="42"/>
      <c r="F17" s="42"/>
      <c r="G17" s="42"/>
      <c r="H17" s="43" t="s">
        <v>168</v>
      </c>
      <c r="I17" s="42"/>
      <c r="J17" s="43" t="s">
        <v>164</v>
      </c>
    </row>
    <row r="18" ht="15.0" customHeight="1">
      <c r="A18" s="36" t="s">
        <v>98</v>
      </c>
      <c r="B18" s="42" t="s">
        <v>161</v>
      </c>
      <c r="C18" s="42" t="s">
        <v>159</v>
      </c>
      <c r="D18" s="42" t="s">
        <v>159</v>
      </c>
      <c r="E18" s="42"/>
      <c r="F18" s="42"/>
      <c r="G18" s="42"/>
      <c r="H18" s="43" t="s">
        <v>169</v>
      </c>
      <c r="I18" s="42"/>
      <c r="J18" s="43" t="s">
        <v>164</v>
      </c>
    </row>
    <row r="19" ht="15.0" customHeight="1">
      <c r="A19" s="36" t="s">
        <v>96</v>
      </c>
      <c r="B19" s="42" t="s">
        <v>161</v>
      </c>
      <c r="C19" s="42" t="s">
        <v>159</v>
      </c>
      <c r="D19" s="42" t="s">
        <v>159</v>
      </c>
      <c r="E19" s="42"/>
      <c r="F19" s="42"/>
      <c r="G19" s="42"/>
      <c r="H19" s="43" t="s">
        <v>170</v>
      </c>
      <c r="I19" s="42"/>
      <c r="J19" s="43" t="s">
        <v>164</v>
      </c>
    </row>
    <row r="20" ht="15.0" customHeight="1">
      <c r="A20" s="36" t="s">
        <v>93</v>
      </c>
      <c r="B20" s="42" t="s">
        <v>161</v>
      </c>
      <c r="C20" s="42" t="s">
        <v>159</v>
      </c>
      <c r="D20" s="42" t="s">
        <v>159</v>
      </c>
      <c r="E20" s="42"/>
      <c r="F20" s="42"/>
      <c r="G20" s="42"/>
      <c r="H20" s="43" t="s">
        <v>171</v>
      </c>
      <c r="I20" s="42"/>
      <c r="J20" s="43" t="s">
        <v>164</v>
      </c>
    </row>
    <row r="21" ht="15.0" customHeight="1">
      <c r="A21" s="36" t="s">
        <v>90</v>
      </c>
      <c r="B21" s="42" t="s">
        <v>161</v>
      </c>
      <c r="C21" s="42" t="s">
        <v>159</v>
      </c>
      <c r="D21" s="42" t="s">
        <v>159</v>
      </c>
      <c r="E21" s="42"/>
      <c r="F21" s="42"/>
      <c r="G21" s="42"/>
      <c r="H21" s="43" t="s">
        <v>172</v>
      </c>
      <c r="I21" s="42"/>
      <c r="J21" s="43" t="s">
        <v>164</v>
      </c>
    </row>
    <row r="22" ht="15.0" customHeight="1">
      <c r="A22" s="36"/>
      <c r="B22" s="42"/>
      <c r="C22" s="42"/>
      <c r="D22" s="42"/>
      <c r="E22" s="42"/>
      <c r="F22" s="42"/>
      <c r="G22" s="42"/>
      <c r="H22" s="43"/>
      <c r="I22" s="42"/>
      <c r="J22" s="43" t="s">
        <v>164</v>
      </c>
    </row>
    <row r="23" ht="15.0" customHeight="1">
      <c r="A23" s="36"/>
      <c r="B23" s="42" t="str">
        <f>CONCATENATE("'",COUNTIF(B2:B22,"yes"),"/",COUNTA(B2:B22))</f>
        <v>'15/18</v>
      </c>
      <c r="C23" s="42" t="str">
        <f t="shared" ref="C23:D23" si="1">CONCATENATE("'",COUNTIF(C2:C22,"1/*")+COUNTIF(C2:C22,"2/*")*2,"/",COUNTIF(C2:C22,"*/1")+COUNTIF(C2:C22,"*/2")*2)</f>
        <v>'40/40</v>
      </c>
      <c r="D23" s="42" t="str">
        <f t="shared" si="1"/>
        <v>'32/32</v>
      </c>
      <c r="E23" s="42"/>
      <c r="F23" s="42"/>
      <c r="G23" s="42"/>
      <c r="H23" s="43"/>
      <c r="I23" s="42"/>
      <c r="J23" s="43" t="s">
        <v>164</v>
      </c>
    </row>
    <row r="24" ht="15.0" customHeight="1">
      <c r="A24" s="36"/>
      <c r="B24" s="42"/>
      <c r="C24" s="42"/>
      <c r="D24" s="42"/>
      <c r="E24" s="42"/>
      <c r="F24" s="42"/>
      <c r="G24" s="42"/>
      <c r="H24" s="43"/>
      <c r="I24" s="42"/>
      <c r="J24" s="43" t="s">
        <v>164</v>
      </c>
    </row>
    <row r="25" ht="15.0" customHeight="1">
      <c r="A25" s="36"/>
      <c r="B25" s="42"/>
      <c r="C25" s="42"/>
      <c r="D25" s="42"/>
      <c r="E25" s="42"/>
      <c r="F25" s="42"/>
      <c r="G25" s="42"/>
      <c r="H25" s="43"/>
      <c r="I25" s="42"/>
      <c r="J25" s="43" t="s">
        <v>164</v>
      </c>
    </row>
    <row r="26" ht="15.0" customHeight="1">
      <c r="A26" s="36"/>
      <c r="B26" s="42"/>
      <c r="C26" s="42"/>
      <c r="D26" s="42"/>
      <c r="E26" s="42"/>
      <c r="F26" s="42"/>
      <c r="G26" s="42"/>
      <c r="H26" s="43"/>
      <c r="I26" s="42"/>
      <c r="J26" s="43" t="s">
        <v>164</v>
      </c>
    </row>
    <row r="27" ht="15.0" customHeight="1">
      <c r="A27" s="36"/>
      <c r="B27" s="42"/>
      <c r="C27" s="42"/>
      <c r="D27" s="42"/>
      <c r="E27" s="42"/>
      <c r="F27" s="42"/>
      <c r="G27" s="42"/>
      <c r="H27" s="43"/>
      <c r="I27" s="42"/>
      <c r="J27" s="43" t="s">
        <v>164</v>
      </c>
    </row>
    <row r="28" ht="15.0" customHeight="1">
      <c r="A28" s="36"/>
      <c r="B28" s="42"/>
      <c r="C28" s="42"/>
      <c r="D28" s="42"/>
      <c r="E28" s="42"/>
      <c r="F28" s="42"/>
      <c r="G28" s="42"/>
      <c r="H28" s="43"/>
      <c r="I28" s="42"/>
      <c r="J28" s="43" t="s">
        <v>164</v>
      </c>
    </row>
    <row r="29" ht="15.0" customHeight="1">
      <c r="A29" s="36"/>
      <c r="B29" s="42"/>
      <c r="C29" s="42"/>
      <c r="D29" s="42"/>
      <c r="E29" s="42"/>
      <c r="F29" s="42"/>
      <c r="G29" s="42"/>
      <c r="H29" s="43"/>
      <c r="I29" s="42"/>
      <c r="J29" s="43" t="s">
        <v>164</v>
      </c>
    </row>
    <row r="30" ht="15.0" customHeight="1">
      <c r="A30" s="36"/>
      <c r="B30" s="42"/>
      <c r="C30" s="42"/>
      <c r="D30" s="42"/>
      <c r="E30" s="42"/>
      <c r="F30" s="42"/>
      <c r="G30" s="42"/>
      <c r="H30" s="43"/>
      <c r="I30" s="42"/>
      <c r="J30" s="43" t="s">
        <v>164</v>
      </c>
    </row>
    <row r="31">
      <c r="A31" s="36"/>
      <c r="B31" s="36"/>
      <c r="C31" s="36"/>
      <c r="D31" s="36"/>
      <c r="E31" s="36"/>
      <c r="F31" s="36"/>
      <c r="G31" s="36"/>
      <c r="H31" s="36"/>
      <c r="I31" s="36"/>
    </row>
    <row r="32">
      <c r="A32" s="36"/>
      <c r="B32" s="36"/>
      <c r="C32" s="36"/>
      <c r="D32" s="36"/>
      <c r="E32" s="36"/>
      <c r="F32" s="36"/>
      <c r="G32" s="36"/>
      <c r="H32" s="36"/>
      <c r="I32" s="36"/>
    </row>
    <row r="33">
      <c r="A33" s="36"/>
      <c r="B33" s="36"/>
      <c r="C33" s="36"/>
      <c r="D33" s="36"/>
      <c r="E33" s="36"/>
      <c r="F33" s="36"/>
      <c r="G33" s="36"/>
      <c r="H33" s="36"/>
      <c r="I33" s="36"/>
    </row>
    <row r="34">
      <c r="A34" s="36"/>
      <c r="B34" s="36"/>
      <c r="C34" s="36"/>
      <c r="D34" s="36"/>
      <c r="E34" s="36"/>
      <c r="F34" s="36"/>
      <c r="G34" s="36"/>
      <c r="H34" s="36"/>
      <c r="I34" s="36"/>
    </row>
    <row r="35">
      <c r="A35" s="36"/>
      <c r="B35" s="36"/>
      <c r="C35" s="36"/>
      <c r="D35" s="36"/>
      <c r="E35" s="36"/>
      <c r="F35" s="36"/>
      <c r="G35" s="36"/>
      <c r="H35" s="36"/>
      <c r="I35" s="36"/>
    </row>
    <row r="36">
      <c r="A36" s="36"/>
      <c r="B36" s="36"/>
      <c r="C36" s="36"/>
      <c r="D36" s="36"/>
      <c r="E36" s="36"/>
      <c r="F36" s="36"/>
      <c r="G36" s="36"/>
      <c r="H36" s="36"/>
      <c r="I36" s="36"/>
    </row>
    <row r="37">
      <c r="A37" s="36"/>
      <c r="B37" s="36"/>
      <c r="C37" s="36"/>
      <c r="D37" s="36"/>
      <c r="E37" s="36"/>
      <c r="F37" s="36"/>
      <c r="G37" s="36"/>
      <c r="H37" s="36"/>
      <c r="I37" s="36"/>
    </row>
    <row r="38">
      <c r="A38" s="36"/>
      <c r="B38" s="36"/>
      <c r="C38" s="36"/>
      <c r="D38" s="36"/>
      <c r="E38" s="36"/>
      <c r="F38" s="36"/>
      <c r="G38" s="36"/>
      <c r="H38" s="36"/>
      <c r="I38" s="36"/>
    </row>
    <row r="39">
      <c r="A39" s="36"/>
      <c r="B39" s="36"/>
      <c r="C39" s="36"/>
      <c r="D39" s="36"/>
      <c r="E39" s="36"/>
      <c r="F39" s="36"/>
      <c r="G39" s="36"/>
      <c r="H39" s="36"/>
      <c r="I39" s="36"/>
    </row>
    <row r="40">
      <c r="A40" s="36"/>
      <c r="B40" s="36"/>
      <c r="C40" s="36"/>
      <c r="D40" s="36"/>
      <c r="E40" s="36"/>
      <c r="F40" s="36"/>
      <c r="G40" s="36"/>
      <c r="H40" s="36"/>
      <c r="I40" s="36"/>
    </row>
    <row r="41">
      <c r="A41" s="36"/>
      <c r="B41" s="36"/>
      <c r="C41" s="36"/>
      <c r="D41" s="36"/>
      <c r="E41" s="36"/>
      <c r="F41" s="36"/>
      <c r="G41" s="36"/>
      <c r="H41" s="36"/>
      <c r="I41" s="36"/>
    </row>
    <row r="42">
      <c r="A42" s="36"/>
      <c r="B42" s="36"/>
      <c r="C42" s="36"/>
      <c r="D42" s="36"/>
      <c r="E42" s="36"/>
      <c r="F42" s="36"/>
      <c r="G42" s="36"/>
      <c r="H42" s="36"/>
      <c r="I42" s="36"/>
    </row>
    <row r="43">
      <c r="A43" s="36"/>
      <c r="B43" s="36"/>
      <c r="C43" s="36"/>
      <c r="D43" s="36"/>
      <c r="E43" s="36"/>
      <c r="F43" s="36"/>
      <c r="G43" s="36"/>
      <c r="H43" s="36"/>
      <c r="I43" s="36"/>
    </row>
    <row r="44">
      <c r="A44" s="36"/>
      <c r="B44" s="36"/>
      <c r="C44" s="36"/>
      <c r="D44" s="36"/>
      <c r="E44" s="36"/>
      <c r="F44" s="36"/>
      <c r="G44" s="36"/>
      <c r="H44" s="36"/>
      <c r="I44" s="36"/>
    </row>
    <row r="45">
      <c r="A45" s="36"/>
      <c r="B45" s="36"/>
      <c r="C45" s="36"/>
      <c r="D45" s="36"/>
      <c r="E45" s="36"/>
      <c r="F45" s="36"/>
      <c r="G45" s="36"/>
      <c r="H45" s="36"/>
      <c r="I45" s="36"/>
    </row>
    <row r="46">
      <c r="A46" s="36"/>
      <c r="B46" s="36"/>
      <c r="C46" s="36"/>
      <c r="D46" s="36"/>
      <c r="E46" s="36"/>
      <c r="F46" s="36"/>
      <c r="G46" s="36"/>
      <c r="H46" s="36"/>
      <c r="I46" s="36"/>
    </row>
    <row r="47">
      <c r="A47" s="36"/>
      <c r="B47" s="36"/>
      <c r="C47" s="36"/>
      <c r="D47" s="36"/>
      <c r="E47" s="36"/>
      <c r="F47" s="36"/>
      <c r="G47" s="36"/>
      <c r="H47" s="36"/>
      <c r="I47" s="36"/>
    </row>
    <row r="48">
      <c r="A48" s="36"/>
      <c r="B48" s="36"/>
      <c r="C48" s="36"/>
      <c r="D48" s="36"/>
      <c r="E48" s="36"/>
      <c r="F48" s="36"/>
      <c r="G48" s="36"/>
      <c r="H48" s="36"/>
      <c r="I48" s="36"/>
    </row>
    <row r="49">
      <c r="A49" s="36"/>
      <c r="B49" s="36"/>
      <c r="C49" s="36"/>
      <c r="D49" s="36"/>
      <c r="E49" s="36"/>
      <c r="F49" s="36"/>
      <c r="G49" s="36"/>
      <c r="H49" s="36"/>
      <c r="I49" s="36"/>
    </row>
    <row r="50">
      <c r="A50" s="36"/>
      <c r="B50" s="36"/>
      <c r="C50" s="36"/>
      <c r="D50" s="36"/>
      <c r="E50" s="36"/>
      <c r="F50" s="36"/>
      <c r="G50" s="36"/>
      <c r="H50" s="36"/>
      <c r="I50" s="36"/>
    </row>
    <row r="51">
      <c r="A51" s="36"/>
      <c r="B51" s="36"/>
      <c r="C51" s="36"/>
      <c r="D51" s="36"/>
      <c r="E51" s="36"/>
      <c r="F51" s="36"/>
      <c r="G51" s="36"/>
      <c r="H51" s="36"/>
      <c r="I51" s="36"/>
    </row>
    <row r="52">
      <c r="A52" s="36"/>
      <c r="B52" s="36"/>
      <c r="C52" s="36"/>
      <c r="D52" s="36"/>
      <c r="E52" s="36"/>
      <c r="F52" s="36"/>
      <c r="G52" s="36"/>
      <c r="H52" s="36"/>
      <c r="I52" s="36"/>
    </row>
    <row r="53">
      <c r="A53" s="36"/>
      <c r="B53" s="36"/>
      <c r="C53" s="36"/>
      <c r="D53" s="36"/>
      <c r="E53" s="36"/>
      <c r="F53" s="36"/>
      <c r="G53" s="36"/>
      <c r="H53" s="36"/>
      <c r="I53" s="36"/>
    </row>
    <row r="54">
      <c r="A54" s="36"/>
      <c r="B54" s="36"/>
      <c r="C54" s="36"/>
      <c r="D54" s="36"/>
      <c r="E54" s="36"/>
      <c r="F54" s="36"/>
      <c r="G54" s="36"/>
      <c r="H54" s="36"/>
      <c r="I54" s="36"/>
    </row>
    <row r="55">
      <c r="A55" s="36"/>
      <c r="B55" s="36"/>
      <c r="C55" s="36"/>
      <c r="D55" s="36"/>
      <c r="E55" s="36"/>
      <c r="F55" s="36"/>
      <c r="G55" s="36"/>
      <c r="H55" s="36"/>
      <c r="I55" s="36"/>
    </row>
    <row r="56">
      <c r="A56" s="36"/>
      <c r="B56" s="36"/>
      <c r="C56" s="36"/>
      <c r="D56" s="36"/>
      <c r="E56" s="36"/>
      <c r="F56" s="36"/>
      <c r="G56" s="36"/>
      <c r="H56" s="36"/>
      <c r="I56" s="36"/>
    </row>
    <row r="57">
      <c r="A57" s="36"/>
      <c r="B57" s="36"/>
      <c r="C57" s="36"/>
      <c r="D57" s="36"/>
      <c r="E57" s="36"/>
      <c r="F57" s="36"/>
      <c r="G57" s="36"/>
      <c r="H57" s="36"/>
      <c r="I57" s="36"/>
    </row>
    <row r="58">
      <c r="A58" s="36"/>
      <c r="B58" s="36"/>
      <c r="C58" s="36"/>
      <c r="D58" s="36"/>
      <c r="E58" s="36"/>
      <c r="F58" s="36"/>
      <c r="G58" s="36"/>
      <c r="H58" s="36"/>
      <c r="I58" s="36"/>
    </row>
    <row r="59">
      <c r="A59" s="36"/>
      <c r="B59" s="36"/>
      <c r="C59" s="36"/>
      <c r="D59" s="36"/>
      <c r="E59" s="36"/>
      <c r="F59" s="36"/>
      <c r="G59" s="36"/>
      <c r="H59" s="36"/>
      <c r="I59" s="36"/>
    </row>
    <row r="60">
      <c r="A60" s="36"/>
      <c r="B60" s="36"/>
      <c r="C60" s="36"/>
      <c r="D60" s="36"/>
      <c r="E60" s="36"/>
      <c r="F60" s="36"/>
      <c r="G60" s="36"/>
      <c r="H60" s="36"/>
      <c r="I60" s="36"/>
    </row>
    <row r="61">
      <c r="A61" s="36"/>
      <c r="B61" s="36"/>
      <c r="C61" s="36"/>
      <c r="D61" s="36"/>
      <c r="E61" s="36"/>
      <c r="F61" s="36"/>
      <c r="G61" s="36"/>
      <c r="H61" s="36"/>
      <c r="I61" s="36"/>
    </row>
    <row r="62">
      <c r="A62" s="36"/>
      <c r="B62" s="36"/>
      <c r="C62" s="36"/>
      <c r="D62" s="36"/>
      <c r="E62" s="36"/>
      <c r="F62" s="36"/>
      <c r="G62" s="36"/>
      <c r="H62" s="36"/>
      <c r="I62" s="36"/>
    </row>
    <row r="63">
      <c r="A63" s="36"/>
      <c r="B63" s="36"/>
      <c r="C63" s="36"/>
      <c r="D63" s="36"/>
      <c r="E63" s="36"/>
      <c r="F63" s="36"/>
      <c r="G63" s="36"/>
      <c r="H63" s="36"/>
      <c r="I63" s="36"/>
    </row>
    <row r="64">
      <c r="A64" s="36"/>
      <c r="B64" s="36"/>
      <c r="C64" s="36"/>
      <c r="D64" s="36"/>
      <c r="E64" s="36"/>
      <c r="F64" s="36"/>
      <c r="G64" s="36"/>
      <c r="H64" s="36"/>
      <c r="I64" s="36"/>
    </row>
    <row r="65">
      <c r="A65" s="36"/>
      <c r="B65" s="36"/>
      <c r="C65" s="36"/>
      <c r="D65" s="36"/>
      <c r="E65" s="36"/>
      <c r="F65" s="36"/>
      <c r="G65" s="36"/>
      <c r="H65" s="36"/>
      <c r="I65" s="36"/>
    </row>
    <row r="66">
      <c r="A66" s="36"/>
      <c r="B66" s="36"/>
      <c r="C66" s="36"/>
      <c r="D66" s="36"/>
      <c r="E66" s="36"/>
      <c r="F66" s="36"/>
      <c r="G66" s="36"/>
      <c r="H66" s="36"/>
      <c r="I66" s="36"/>
    </row>
    <row r="67">
      <c r="A67" s="36"/>
      <c r="B67" s="36"/>
      <c r="C67" s="36"/>
      <c r="D67" s="36"/>
      <c r="E67" s="36"/>
      <c r="F67" s="36"/>
      <c r="G67" s="36"/>
      <c r="H67" s="36"/>
      <c r="I67" s="36"/>
    </row>
    <row r="68">
      <c r="A68" s="36"/>
      <c r="B68" s="36"/>
      <c r="C68" s="36"/>
      <c r="D68" s="36"/>
      <c r="E68" s="36"/>
      <c r="F68" s="36"/>
      <c r="G68" s="36"/>
      <c r="H68" s="36"/>
      <c r="I68" s="36"/>
    </row>
    <row r="69">
      <c r="A69" s="36"/>
      <c r="B69" s="36"/>
      <c r="C69" s="36"/>
      <c r="D69" s="36"/>
      <c r="E69" s="36"/>
      <c r="F69" s="36"/>
      <c r="G69" s="36"/>
      <c r="H69" s="36"/>
      <c r="I69" s="36"/>
    </row>
    <row r="70">
      <c r="A70" s="36"/>
      <c r="B70" s="36"/>
      <c r="C70" s="36"/>
      <c r="D70" s="36"/>
      <c r="E70" s="36"/>
      <c r="F70" s="36"/>
      <c r="G70" s="36"/>
      <c r="H70" s="36"/>
      <c r="I70" s="36"/>
    </row>
    <row r="71">
      <c r="A71" s="36"/>
      <c r="B71" s="36"/>
      <c r="C71" s="36"/>
      <c r="D71" s="36"/>
      <c r="E71" s="36"/>
      <c r="F71" s="36"/>
      <c r="G71" s="36"/>
      <c r="H71" s="36"/>
      <c r="I71" s="36"/>
    </row>
    <row r="72">
      <c r="A72" s="36"/>
      <c r="B72" s="36"/>
      <c r="C72" s="36"/>
      <c r="D72" s="36"/>
      <c r="E72" s="36"/>
      <c r="F72" s="36"/>
      <c r="G72" s="36"/>
      <c r="H72" s="36"/>
      <c r="I72" s="36"/>
    </row>
    <row r="73">
      <c r="A73" s="36"/>
      <c r="B73" s="36"/>
      <c r="C73" s="36"/>
      <c r="D73" s="36"/>
      <c r="E73" s="36"/>
      <c r="F73" s="36"/>
      <c r="G73" s="36"/>
      <c r="H73" s="36"/>
      <c r="I73" s="36"/>
    </row>
    <row r="74">
      <c r="A74" s="36"/>
      <c r="B74" s="36"/>
      <c r="C74" s="36"/>
      <c r="D74" s="36"/>
      <c r="E74" s="36"/>
      <c r="F74" s="36"/>
      <c r="G74" s="36"/>
      <c r="H74" s="36"/>
      <c r="I74" s="36"/>
    </row>
    <row r="75">
      <c r="A75" s="36"/>
      <c r="B75" s="36"/>
      <c r="C75" s="36"/>
      <c r="D75" s="36"/>
      <c r="E75" s="36"/>
      <c r="F75" s="36"/>
      <c r="G75" s="36"/>
      <c r="H75" s="36"/>
      <c r="I75" s="36"/>
    </row>
    <row r="76">
      <c r="A76" s="36"/>
      <c r="B76" s="36"/>
      <c r="C76" s="36"/>
      <c r="D76" s="36"/>
      <c r="E76" s="36"/>
      <c r="F76" s="36"/>
      <c r="G76" s="36"/>
      <c r="H76" s="36"/>
      <c r="I76" s="36"/>
    </row>
    <row r="77">
      <c r="A77" s="36"/>
      <c r="B77" s="36"/>
      <c r="C77" s="36"/>
      <c r="D77" s="36"/>
      <c r="E77" s="36"/>
      <c r="F77" s="36"/>
      <c r="G77" s="36"/>
      <c r="H77" s="36"/>
      <c r="I77" s="36"/>
    </row>
    <row r="78">
      <c r="A78" s="36"/>
      <c r="B78" s="36"/>
      <c r="C78" s="36"/>
      <c r="D78" s="36"/>
      <c r="E78" s="36"/>
      <c r="F78" s="36"/>
      <c r="G78" s="36"/>
      <c r="H78" s="36"/>
      <c r="I78" s="36"/>
    </row>
    <row r="79">
      <c r="A79" s="36"/>
      <c r="B79" s="36"/>
      <c r="C79" s="36"/>
      <c r="D79" s="36"/>
      <c r="E79" s="36"/>
      <c r="F79" s="36"/>
      <c r="G79" s="36"/>
      <c r="H79" s="36"/>
      <c r="I79" s="36"/>
    </row>
    <row r="80">
      <c r="A80" s="36"/>
      <c r="B80" s="36"/>
      <c r="C80" s="36"/>
      <c r="D80" s="36"/>
      <c r="E80" s="36"/>
      <c r="F80" s="36"/>
      <c r="G80" s="36"/>
      <c r="H80" s="36"/>
      <c r="I80" s="36"/>
    </row>
    <row r="81">
      <c r="A81" s="36"/>
      <c r="B81" s="36"/>
      <c r="C81" s="36"/>
      <c r="D81" s="36"/>
      <c r="E81" s="36"/>
      <c r="F81" s="36"/>
      <c r="G81" s="36"/>
      <c r="H81" s="36"/>
      <c r="I81" s="36"/>
    </row>
    <row r="82">
      <c r="A82" s="36"/>
      <c r="B82" s="36"/>
      <c r="C82" s="36"/>
      <c r="D82" s="36"/>
      <c r="E82" s="36"/>
      <c r="F82" s="36"/>
      <c r="G82" s="36"/>
      <c r="H82" s="36"/>
      <c r="I82" s="36"/>
    </row>
    <row r="83">
      <c r="A83" s="36"/>
      <c r="B83" s="36"/>
      <c r="C83" s="36"/>
      <c r="D83" s="36"/>
      <c r="E83" s="36"/>
      <c r="F83" s="36"/>
      <c r="G83" s="36"/>
      <c r="H83" s="36"/>
      <c r="I83" s="36"/>
    </row>
    <row r="84">
      <c r="A84" s="36"/>
      <c r="B84" s="36"/>
      <c r="C84" s="36"/>
      <c r="D84" s="36"/>
      <c r="E84" s="36"/>
      <c r="F84" s="36"/>
      <c r="G84" s="36"/>
      <c r="H84" s="36"/>
      <c r="I84" s="36"/>
    </row>
    <row r="85">
      <c r="A85" s="36"/>
      <c r="B85" s="36"/>
      <c r="C85" s="36"/>
      <c r="D85" s="36"/>
      <c r="E85" s="36"/>
      <c r="F85" s="36"/>
      <c r="G85" s="36"/>
      <c r="H85" s="36"/>
      <c r="I85" s="36"/>
    </row>
    <row r="86">
      <c r="A86" s="36"/>
      <c r="B86" s="36"/>
      <c r="C86" s="36"/>
      <c r="D86" s="36"/>
      <c r="E86" s="36"/>
      <c r="F86" s="36"/>
      <c r="G86" s="36"/>
      <c r="H86" s="36"/>
      <c r="I86" s="36"/>
    </row>
    <row r="87">
      <c r="A87" s="36"/>
      <c r="B87" s="36"/>
      <c r="C87" s="36"/>
      <c r="D87" s="36"/>
      <c r="E87" s="36"/>
      <c r="F87" s="36"/>
      <c r="G87" s="36"/>
      <c r="H87" s="36"/>
      <c r="I87" s="36"/>
    </row>
    <row r="88">
      <c r="A88" s="36"/>
      <c r="B88" s="36"/>
      <c r="C88" s="36"/>
      <c r="D88" s="36"/>
      <c r="E88" s="36"/>
      <c r="F88" s="36"/>
      <c r="G88" s="36"/>
      <c r="H88" s="36"/>
      <c r="I88" s="36"/>
    </row>
    <row r="89">
      <c r="A89" s="36"/>
      <c r="B89" s="36"/>
      <c r="C89" s="36"/>
      <c r="D89" s="36"/>
      <c r="E89" s="36"/>
      <c r="F89" s="36"/>
      <c r="G89" s="36"/>
      <c r="H89" s="36"/>
      <c r="I89" s="36"/>
    </row>
    <row r="90">
      <c r="A90" s="36"/>
      <c r="B90" s="36"/>
      <c r="C90" s="36"/>
      <c r="D90" s="36"/>
      <c r="E90" s="36"/>
      <c r="F90" s="36"/>
      <c r="G90" s="36"/>
      <c r="H90" s="36"/>
      <c r="I90" s="36"/>
    </row>
    <row r="91">
      <c r="A91" s="36"/>
      <c r="B91" s="36"/>
      <c r="C91" s="36"/>
      <c r="D91" s="36"/>
      <c r="E91" s="36"/>
      <c r="F91" s="36"/>
      <c r="G91" s="36"/>
      <c r="H91" s="36"/>
      <c r="I91" s="36"/>
    </row>
    <row r="92">
      <c r="A92" s="36"/>
      <c r="B92" s="36"/>
      <c r="C92" s="36"/>
      <c r="D92" s="36"/>
      <c r="E92" s="36"/>
      <c r="F92" s="36"/>
      <c r="G92" s="36"/>
      <c r="H92" s="36"/>
      <c r="I92" s="36"/>
    </row>
    <row r="93">
      <c r="A93" s="36"/>
      <c r="B93" s="36"/>
      <c r="C93" s="36"/>
      <c r="D93" s="36"/>
      <c r="E93" s="36"/>
      <c r="F93" s="36"/>
      <c r="G93" s="36"/>
      <c r="H93" s="36"/>
      <c r="I93" s="36"/>
    </row>
    <row r="94">
      <c r="A94" s="36"/>
      <c r="B94" s="36"/>
      <c r="C94" s="36"/>
      <c r="D94" s="36"/>
      <c r="E94" s="36"/>
      <c r="F94" s="36"/>
      <c r="G94" s="36"/>
      <c r="H94" s="36"/>
      <c r="I94" s="36"/>
    </row>
    <row r="95">
      <c r="A95" s="36"/>
      <c r="B95" s="36"/>
      <c r="C95" s="36"/>
      <c r="D95" s="36"/>
      <c r="E95" s="36"/>
      <c r="F95" s="36"/>
      <c r="G95" s="36"/>
      <c r="H95" s="36"/>
      <c r="I95" s="36"/>
    </row>
    <row r="96">
      <c r="A96" s="36"/>
      <c r="B96" s="36"/>
      <c r="C96" s="36"/>
      <c r="D96" s="36"/>
      <c r="E96" s="36"/>
      <c r="F96" s="36"/>
      <c r="G96" s="36"/>
      <c r="H96" s="36"/>
      <c r="I96" s="36"/>
    </row>
    <row r="97">
      <c r="A97" s="36"/>
      <c r="B97" s="36"/>
      <c r="C97" s="36"/>
      <c r="D97" s="36"/>
      <c r="E97" s="36"/>
      <c r="F97" s="36"/>
      <c r="G97" s="36"/>
      <c r="H97" s="36"/>
      <c r="I97" s="36"/>
    </row>
    <row r="98">
      <c r="A98" s="36"/>
      <c r="B98" s="36"/>
      <c r="C98" s="36"/>
      <c r="D98" s="36"/>
      <c r="E98" s="36"/>
      <c r="F98" s="36"/>
      <c r="G98" s="36"/>
      <c r="H98" s="36"/>
      <c r="I98" s="36"/>
    </row>
    <row r="99">
      <c r="A99" s="36"/>
      <c r="B99" s="36"/>
      <c r="C99" s="36"/>
      <c r="D99" s="36"/>
      <c r="E99" s="36"/>
      <c r="F99" s="36"/>
      <c r="G99" s="36"/>
      <c r="H99" s="36"/>
      <c r="I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1.14"/>
    <col customWidth="1" min="25" max="25" width="10.43"/>
    <col customWidth="1" min="26" max="37" width="11.14"/>
  </cols>
  <sheetData>
    <row r="1" ht="12.75" customHeight="1">
      <c r="A1" s="20">
        <v>0.039149</v>
      </c>
      <c r="B1" s="20">
        <v>0.032119</v>
      </c>
      <c r="C1" s="20">
        <v>0.02754</v>
      </c>
      <c r="D1" s="20">
        <v>0.026329</v>
      </c>
      <c r="E1" s="20">
        <v>0.024706</v>
      </c>
      <c r="F1" s="20">
        <v>0.022925</v>
      </c>
      <c r="G1" s="20">
        <v>0.021919</v>
      </c>
      <c r="H1" s="20">
        <v>0.021171</v>
      </c>
      <c r="I1" s="20">
        <v>0.020111</v>
      </c>
      <c r="J1" s="20">
        <v>0.019946</v>
      </c>
      <c r="K1" s="20">
        <v>0.019666</v>
      </c>
      <c r="L1" s="20">
        <v>0.016834</v>
      </c>
      <c r="M1" s="20">
        <v>0.016878</v>
      </c>
      <c r="N1" s="20">
        <v>0.01484</v>
      </c>
      <c r="O1" s="20">
        <v>0.012677</v>
      </c>
      <c r="P1" s="20">
        <v>0.012071</v>
      </c>
      <c r="Q1" s="20">
        <v>0.010288</v>
      </c>
      <c r="R1" s="20">
        <v>0.00863</v>
      </c>
      <c r="S1" s="20">
        <v>0.006842</v>
      </c>
      <c r="T1" s="20">
        <v>0.005797</v>
      </c>
      <c r="U1" s="20">
        <v>0.003709</v>
      </c>
      <c r="V1" s="20">
        <v>0.002087</v>
      </c>
      <c r="W1" s="20">
        <v>0.002219</v>
      </c>
      <c r="X1" s="20">
        <v>6.82E-4</v>
      </c>
      <c r="Y1" s="20">
        <v>0.0</v>
      </c>
      <c r="Z1" s="20">
        <v>-0.001357</v>
      </c>
      <c r="AA1" s="20">
        <v>-0.00344</v>
      </c>
      <c r="AB1" s="20">
        <v>-0.004663</v>
      </c>
      <c r="AC1" s="20">
        <v>-0.005642</v>
      </c>
      <c r="AD1" s="20">
        <v>-0.0064</v>
      </c>
      <c r="AE1" s="20">
        <v>-0.007193</v>
      </c>
      <c r="AF1" s="20">
        <v>-0.009957</v>
      </c>
      <c r="AG1" s="20">
        <v>-0.009043</v>
      </c>
      <c r="AH1" s="20">
        <v>-0.010607</v>
      </c>
      <c r="AI1" s="20">
        <v>-0.011534</v>
      </c>
      <c r="AJ1" s="47"/>
      <c r="AK1" s="48"/>
    </row>
    <row r="2" ht="12.75" customHeight="1">
      <c r="A2" s="20">
        <v>0.029868</v>
      </c>
      <c r="B2" s="20">
        <v>0.023336</v>
      </c>
      <c r="C2" s="20">
        <v>0.020189</v>
      </c>
      <c r="D2" s="20">
        <v>0.018532</v>
      </c>
      <c r="E2" s="20">
        <v>0.017125</v>
      </c>
      <c r="F2" s="20">
        <v>0.015895</v>
      </c>
      <c r="G2" s="20">
        <v>0.013949</v>
      </c>
      <c r="H2" s="20">
        <v>0.014697</v>
      </c>
      <c r="I2" s="20">
        <v>0.013891</v>
      </c>
      <c r="J2" s="20">
        <v>0.014056</v>
      </c>
      <c r="K2" s="20">
        <v>0.014497</v>
      </c>
      <c r="L2" s="20">
        <v>0.011452</v>
      </c>
      <c r="M2" s="20">
        <v>0.013376</v>
      </c>
      <c r="N2" s="20">
        <v>0.009504</v>
      </c>
      <c r="O2" s="20">
        <v>0.008712</v>
      </c>
      <c r="P2" s="20">
        <v>0.009799</v>
      </c>
      <c r="Q2" s="20">
        <v>0.007181</v>
      </c>
      <c r="R2" s="20">
        <v>0.005415</v>
      </c>
      <c r="S2" s="20">
        <v>0.005786</v>
      </c>
      <c r="T2" s="20">
        <v>0.004084</v>
      </c>
      <c r="U2" s="20">
        <v>0.002854</v>
      </c>
      <c r="V2" s="20">
        <v>0.002087</v>
      </c>
      <c r="W2" s="20">
        <v>9.86E-4</v>
      </c>
      <c r="X2" s="20">
        <v>5.05E-4</v>
      </c>
      <c r="Y2" s="20">
        <v>0.0</v>
      </c>
      <c r="Z2" s="20">
        <v>-0.002969</v>
      </c>
      <c r="AA2" s="20">
        <v>-0.003791</v>
      </c>
      <c r="AB2" s="20">
        <v>-0.003665</v>
      </c>
      <c r="AC2" s="20">
        <v>-0.004784</v>
      </c>
      <c r="AD2" s="20">
        <v>-0.005541</v>
      </c>
      <c r="AE2" s="20">
        <v>-0.006136</v>
      </c>
      <c r="AF2" s="20">
        <v>-0.008223</v>
      </c>
      <c r="AG2" s="20">
        <v>-0.00793</v>
      </c>
      <c r="AH2" s="20">
        <v>-0.009122</v>
      </c>
      <c r="AI2" s="20">
        <v>-0.011811</v>
      </c>
      <c r="AJ2" s="47"/>
      <c r="AK2" s="48"/>
    </row>
    <row r="3" ht="12.75" customHeight="1">
      <c r="A3" s="20">
        <v>0.024655</v>
      </c>
      <c r="B3" s="20">
        <v>0.018984</v>
      </c>
      <c r="C3" s="20">
        <v>0.01596</v>
      </c>
      <c r="D3" s="20">
        <v>0.014325</v>
      </c>
      <c r="E3" s="20">
        <v>0.013594</v>
      </c>
      <c r="F3" s="20">
        <v>0.012535</v>
      </c>
      <c r="G3" s="20">
        <v>0.011195</v>
      </c>
      <c r="H3" s="20">
        <v>0.011669</v>
      </c>
      <c r="I3" s="20">
        <v>0.011711</v>
      </c>
      <c r="J3" s="20">
        <v>0.012818</v>
      </c>
      <c r="K3" s="20">
        <v>0.012637</v>
      </c>
      <c r="L3" s="20">
        <v>0.01083</v>
      </c>
      <c r="M3" s="20">
        <v>0.011306</v>
      </c>
      <c r="N3" s="20">
        <v>0.00898</v>
      </c>
      <c r="O3" s="20">
        <v>0.007724</v>
      </c>
      <c r="P3" s="20">
        <v>0.00833</v>
      </c>
      <c r="Q3" s="20">
        <v>0.006356</v>
      </c>
      <c r="R3" s="20">
        <v>0.005493</v>
      </c>
      <c r="S3" s="20">
        <v>0.005807</v>
      </c>
      <c r="T3" s="20">
        <v>0.003404</v>
      </c>
      <c r="U3" s="20">
        <v>0.003513</v>
      </c>
      <c r="V3" s="20">
        <v>0.00269</v>
      </c>
      <c r="W3" s="20">
        <v>0.001159</v>
      </c>
      <c r="X3" s="20">
        <v>0.001465</v>
      </c>
      <c r="Y3" s="20">
        <v>0.0</v>
      </c>
      <c r="Z3" s="20">
        <v>-9.83E-4</v>
      </c>
      <c r="AA3" s="20">
        <v>-0.002245</v>
      </c>
      <c r="AB3" s="20">
        <v>-0.002593</v>
      </c>
      <c r="AC3" s="20">
        <v>-0.00277</v>
      </c>
      <c r="AD3" s="20">
        <v>-0.003822</v>
      </c>
      <c r="AE3" s="20">
        <v>-0.004194</v>
      </c>
      <c r="AF3" s="20">
        <v>-0.004791</v>
      </c>
      <c r="AG3" s="20">
        <v>-0.005396</v>
      </c>
      <c r="AH3" s="20">
        <v>-0.005493</v>
      </c>
      <c r="AI3" s="20">
        <v>-0.00529</v>
      </c>
      <c r="AJ3" s="47"/>
      <c r="AK3" s="48"/>
    </row>
    <row r="4" ht="12.75" customHeight="1">
      <c r="A4" s="20">
        <v>0.019363</v>
      </c>
      <c r="B4" s="20">
        <v>0.014014</v>
      </c>
      <c r="C4" s="20">
        <v>0.01073</v>
      </c>
      <c r="D4" s="20">
        <v>0.009502</v>
      </c>
      <c r="E4" s="20">
        <v>0.009626</v>
      </c>
      <c r="F4" s="20">
        <v>0.00825</v>
      </c>
      <c r="G4" s="20">
        <v>0.008131</v>
      </c>
      <c r="H4" s="20">
        <v>0.008538</v>
      </c>
      <c r="I4" s="20">
        <v>0.008223</v>
      </c>
      <c r="J4" s="20">
        <v>0.007605</v>
      </c>
      <c r="K4" s="20">
        <v>0.008602</v>
      </c>
      <c r="L4" s="20">
        <v>0.008044</v>
      </c>
      <c r="M4" s="20">
        <v>0.008679</v>
      </c>
      <c r="N4" s="20">
        <v>0.006108</v>
      </c>
      <c r="O4" s="20">
        <v>0.006252</v>
      </c>
      <c r="P4" s="20">
        <v>0.005357</v>
      </c>
      <c r="Q4" s="20">
        <v>0.004199</v>
      </c>
      <c r="R4" s="20">
        <v>0.004082</v>
      </c>
      <c r="S4" s="20">
        <v>0.002393</v>
      </c>
      <c r="T4" s="20">
        <v>0.001998</v>
      </c>
      <c r="U4" s="20">
        <v>0.00166</v>
      </c>
      <c r="V4" s="20">
        <v>2.9E-4</v>
      </c>
      <c r="W4" s="20">
        <v>1.48E-4</v>
      </c>
      <c r="X4" s="20">
        <v>-4.83E-4</v>
      </c>
      <c r="Y4" s="20">
        <v>0.0</v>
      </c>
      <c r="Z4" s="20">
        <v>-0.002126</v>
      </c>
      <c r="AA4" s="20">
        <v>-0.002337</v>
      </c>
      <c r="AB4" s="20">
        <v>-0.002463</v>
      </c>
      <c r="AC4" s="20">
        <v>-0.003328</v>
      </c>
      <c r="AD4" s="20">
        <v>-0.003164</v>
      </c>
      <c r="AE4" s="20">
        <v>-0.003482</v>
      </c>
      <c r="AF4" s="20">
        <v>-0.005398</v>
      </c>
      <c r="AG4" s="20">
        <v>-0.004765</v>
      </c>
      <c r="AH4" s="20">
        <v>-0.004966</v>
      </c>
      <c r="AI4" s="20">
        <v>-0.002527</v>
      </c>
      <c r="AJ4" s="47"/>
      <c r="AK4" s="48"/>
    </row>
    <row r="5" ht="12.75" customHeight="1">
      <c r="A5" s="20">
        <v>0.015609</v>
      </c>
      <c r="B5" s="20">
        <v>0.010219</v>
      </c>
      <c r="C5" s="20">
        <v>0.008075</v>
      </c>
      <c r="D5" s="20">
        <v>0.006335</v>
      </c>
      <c r="E5" s="20">
        <v>0.005805</v>
      </c>
      <c r="F5" s="20">
        <v>0.005006</v>
      </c>
      <c r="G5" s="20">
        <v>0.005141</v>
      </c>
      <c r="H5" s="20">
        <v>0.00544</v>
      </c>
      <c r="I5" s="20">
        <v>0.006409</v>
      </c>
      <c r="J5" s="20">
        <v>0.007468</v>
      </c>
      <c r="K5" s="20">
        <v>0.006643</v>
      </c>
      <c r="L5" s="20">
        <v>0.006036</v>
      </c>
      <c r="M5" s="20">
        <v>0.006257</v>
      </c>
      <c r="N5" s="20">
        <v>0.005384</v>
      </c>
      <c r="O5" s="20">
        <v>0.004649</v>
      </c>
      <c r="P5" s="20">
        <v>0.005302</v>
      </c>
      <c r="Q5" s="20">
        <v>0.003478</v>
      </c>
      <c r="R5" s="20">
        <v>0.002723</v>
      </c>
      <c r="S5" s="20">
        <v>0.003038</v>
      </c>
      <c r="T5" s="20">
        <v>0.002084</v>
      </c>
      <c r="U5" s="20">
        <v>0.001241</v>
      </c>
      <c r="V5" s="20">
        <v>0.001732</v>
      </c>
      <c r="W5" s="20">
        <v>3.35E-4</v>
      </c>
      <c r="X5" s="20">
        <v>8.7E-5</v>
      </c>
      <c r="Y5" s="20">
        <v>0.0</v>
      </c>
      <c r="Z5" s="20">
        <v>-5.95E-4</v>
      </c>
      <c r="AA5" s="20">
        <v>-9.35E-4</v>
      </c>
      <c r="AB5" s="20">
        <v>-3.69E-4</v>
      </c>
      <c r="AC5" s="20">
        <v>-0.001907</v>
      </c>
      <c r="AD5" s="20">
        <v>-0.001688</v>
      </c>
      <c r="AE5" s="20">
        <v>-0.002908</v>
      </c>
      <c r="AF5" s="20">
        <v>-0.002975</v>
      </c>
      <c r="AG5" s="20">
        <v>-0.002869</v>
      </c>
      <c r="AH5" s="20">
        <v>-0.003342</v>
      </c>
      <c r="AI5" s="20">
        <v>-0.007714</v>
      </c>
      <c r="AJ5" s="47"/>
      <c r="AK5" s="48"/>
    </row>
    <row r="6" ht="12.75" customHeight="1">
      <c r="A6" s="20">
        <v>0.012793</v>
      </c>
      <c r="B6" s="20">
        <v>0.008082</v>
      </c>
      <c r="C6" s="20">
        <v>0.005505</v>
      </c>
      <c r="D6" s="20">
        <v>0.004473</v>
      </c>
      <c r="E6" s="20">
        <v>0.003811</v>
      </c>
      <c r="F6" s="20">
        <v>0.00353</v>
      </c>
      <c r="G6" s="20">
        <v>0.003604</v>
      </c>
      <c r="H6" s="20">
        <v>0.004045</v>
      </c>
      <c r="I6" s="20">
        <v>0.004677</v>
      </c>
      <c r="J6" s="20">
        <v>0.005519</v>
      </c>
      <c r="K6" s="20">
        <v>0.005715</v>
      </c>
      <c r="L6" s="20">
        <v>0.004581</v>
      </c>
      <c r="M6" s="20">
        <v>0.005301</v>
      </c>
      <c r="N6" s="20">
        <v>0.003783</v>
      </c>
      <c r="O6" s="20">
        <v>0.003515</v>
      </c>
      <c r="P6" s="20">
        <v>0.003235</v>
      </c>
      <c r="Q6" s="20">
        <v>0.00236</v>
      </c>
      <c r="R6" s="20">
        <v>0.002055</v>
      </c>
      <c r="S6" s="20">
        <v>0.002007</v>
      </c>
      <c r="T6" s="20">
        <v>0.00152</v>
      </c>
      <c r="U6" s="20">
        <v>0.001334</v>
      </c>
      <c r="V6" s="20">
        <v>8.95E-4</v>
      </c>
      <c r="W6" s="20">
        <v>6.16E-4</v>
      </c>
      <c r="X6" s="20">
        <v>4.05E-4</v>
      </c>
      <c r="Y6" s="20">
        <v>0.0</v>
      </c>
      <c r="Z6" s="20">
        <v>-5.32E-4</v>
      </c>
      <c r="AA6" s="20">
        <v>-0.001199</v>
      </c>
      <c r="AB6" s="20">
        <v>-0.001213</v>
      </c>
      <c r="AC6" s="20">
        <v>-0.001212</v>
      </c>
      <c r="AD6" s="20">
        <v>-0.001241</v>
      </c>
      <c r="AE6" s="20">
        <v>-0.001479</v>
      </c>
      <c r="AF6" s="20">
        <v>-0.002299</v>
      </c>
      <c r="AG6" s="20">
        <v>-0.002796</v>
      </c>
      <c r="AH6" s="20">
        <v>-0.002459</v>
      </c>
      <c r="AI6" s="20">
        <v>-0.00399</v>
      </c>
      <c r="AJ6" s="47"/>
      <c r="AK6" s="48"/>
    </row>
    <row r="7" ht="12.75" customHeight="1">
      <c r="A7" s="20">
        <v>0.010774</v>
      </c>
      <c r="B7" s="20">
        <v>0.006021</v>
      </c>
      <c r="C7" s="20">
        <v>0.003978</v>
      </c>
      <c r="D7" s="20">
        <v>0.003101</v>
      </c>
      <c r="E7" s="20">
        <v>0.002184</v>
      </c>
      <c r="F7" s="20">
        <v>0.001868</v>
      </c>
      <c r="G7" s="20">
        <v>0.001922</v>
      </c>
      <c r="H7" s="20">
        <v>0.003332</v>
      </c>
      <c r="I7" s="20">
        <v>0.003545</v>
      </c>
      <c r="J7" s="20">
        <v>0.004112</v>
      </c>
      <c r="K7" s="20">
        <v>0.004251</v>
      </c>
      <c r="L7" s="20">
        <v>0.00378</v>
      </c>
      <c r="M7" s="20">
        <v>0.003968</v>
      </c>
      <c r="N7" s="20">
        <v>0.002482</v>
      </c>
      <c r="O7" s="20">
        <v>0.002225</v>
      </c>
      <c r="P7" s="20">
        <v>0.00253</v>
      </c>
      <c r="Q7" s="20">
        <v>0.001476</v>
      </c>
      <c r="R7" s="20">
        <v>0.001434</v>
      </c>
      <c r="S7" s="20">
        <v>0.001836</v>
      </c>
      <c r="T7" s="20">
        <v>2.45E-4</v>
      </c>
      <c r="U7" s="20">
        <v>6.75E-4</v>
      </c>
      <c r="V7" s="20">
        <v>-5.29E-4</v>
      </c>
      <c r="W7" s="20">
        <v>8.5E-5</v>
      </c>
      <c r="X7" s="20">
        <v>2.97E-4</v>
      </c>
      <c r="Y7" s="20">
        <v>0.0</v>
      </c>
      <c r="Z7" s="20">
        <v>-6.59E-4</v>
      </c>
      <c r="AA7" s="20">
        <v>-0.00111</v>
      </c>
      <c r="AB7" s="20">
        <v>-8.33E-4</v>
      </c>
      <c r="AC7" s="20">
        <v>-8.64E-4</v>
      </c>
      <c r="AD7" s="20">
        <v>-0.001215</v>
      </c>
      <c r="AE7" s="20">
        <v>-0.001805</v>
      </c>
      <c r="AF7" s="20">
        <v>-0.002177</v>
      </c>
      <c r="AG7" s="20">
        <v>-0.001545</v>
      </c>
      <c r="AH7" s="20">
        <v>-0.002107</v>
      </c>
      <c r="AI7" s="20">
        <v>-0.002851</v>
      </c>
      <c r="AJ7" s="47"/>
      <c r="AK7" s="48"/>
    </row>
    <row r="8" ht="12.75" customHeight="1">
      <c r="A8" s="20">
        <v>0.009521</v>
      </c>
      <c r="B8" s="20">
        <v>0.004893</v>
      </c>
      <c r="C8" s="20">
        <v>0.002459</v>
      </c>
      <c r="D8" s="20">
        <v>0.001474</v>
      </c>
      <c r="E8" s="20">
        <v>0.001205</v>
      </c>
      <c r="F8" s="20">
        <v>7.56E-4</v>
      </c>
      <c r="G8" s="20">
        <v>0.001212</v>
      </c>
      <c r="H8" s="20">
        <v>0.002142</v>
      </c>
      <c r="I8" s="20">
        <v>0.002983</v>
      </c>
      <c r="J8" s="20">
        <v>0.003509</v>
      </c>
      <c r="K8" s="20">
        <v>0.003537</v>
      </c>
      <c r="L8" s="20">
        <v>0.002631</v>
      </c>
      <c r="M8" s="20">
        <v>0.002995</v>
      </c>
      <c r="N8" s="20">
        <v>0.002551</v>
      </c>
      <c r="O8" s="20">
        <v>0.002058</v>
      </c>
      <c r="P8" s="20">
        <v>0.002115</v>
      </c>
      <c r="Q8" s="20">
        <v>0.00132</v>
      </c>
      <c r="R8" s="20">
        <v>8.76E-4</v>
      </c>
      <c r="S8" s="20">
        <v>9.66E-4</v>
      </c>
      <c r="T8" s="20">
        <v>6.55E-4</v>
      </c>
      <c r="U8" s="20">
        <v>4.94E-4</v>
      </c>
      <c r="V8" s="20">
        <v>6.3E-5</v>
      </c>
      <c r="W8" s="20">
        <v>7.6E-4</v>
      </c>
      <c r="X8" s="20">
        <v>1.09E-4</v>
      </c>
      <c r="Y8" s="20">
        <v>0.0</v>
      </c>
      <c r="Z8" s="20">
        <v>-3.94E-4</v>
      </c>
      <c r="AA8" s="20">
        <v>-8.12E-4</v>
      </c>
      <c r="AB8" s="20">
        <v>-8.96E-4</v>
      </c>
      <c r="AC8" s="20">
        <v>-7.31E-4</v>
      </c>
      <c r="AD8" s="20">
        <v>-0.00103</v>
      </c>
      <c r="AE8" s="20">
        <v>-9.81E-4</v>
      </c>
      <c r="AF8" s="20">
        <v>-0.001512</v>
      </c>
      <c r="AG8" s="20">
        <v>-0.001277</v>
      </c>
      <c r="AH8" s="20">
        <v>-0.001264</v>
      </c>
      <c r="AI8" s="20">
        <v>-0.001107</v>
      </c>
      <c r="AJ8" s="47"/>
      <c r="AK8" s="48"/>
    </row>
    <row r="9" ht="12.75" customHeight="1">
      <c r="A9" s="20">
        <v>0.007706</v>
      </c>
      <c r="B9" s="20">
        <v>0.003555</v>
      </c>
      <c r="C9" s="20">
        <v>0.001221</v>
      </c>
      <c r="D9" s="20">
        <v>1.52E-4</v>
      </c>
      <c r="E9" s="20">
        <v>-1.31E-4</v>
      </c>
      <c r="F9" s="20">
        <v>-1.41E-4</v>
      </c>
      <c r="G9" s="20">
        <v>3.63E-4</v>
      </c>
      <c r="H9" s="20">
        <v>8.74E-4</v>
      </c>
      <c r="I9" s="20">
        <v>0.001645</v>
      </c>
      <c r="J9" s="20">
        <v>0.002726</v>
      </c>
      <c r="K9" s="20">
        <v>0.002767</v>
      </c>
      <c r="L9" s="20">
        <v>0.001783</v>
      </c>
      <c r="M9" s="20">
        <v>0.002391</v>
      </c>
      <c r="N9" s="20">
        <v>0.001694</v>
      </c>
      <c r="O9" s="20">
        <v>0.001559</v>
      </c>
      <c r="P9" s="20">
        <v>0.001411</v>
      </c>
      <c r="Q9" s="20">
        <v>0.001172</v>
      </c>
      <c r="R9" s="20">
        <v>1.71E-4</v>
      </c>
      <c r="S9" s="20">
        <v>5.65E-4</v>
      </c>
      <c r="T9" s="20">
        <v>6.04E-4</v>
      </c>
      <c r="U9" s="20">
        <v>5.78E-4</v>
      </c>
      <c r="V9" s="20">
        <v>2.06E-4</v>
      </c>
      <c r="W9" s="20">
        <v>-1.69E-4</v>
      </c>
      <c r="X9" s="20">
        <v>-2.33E-4</v>
      </c>
      <c r="Y9" s="20">
        <v>0.0</v>
      </c>
      <c r="Z9" s="20">
        <v>-2.65E-4</v>
      </c>
      <c r="AA9" s="20">
        <v>-7.69E-4</v>
      </c>
      <c r="AB9" s="20">
        <v>-5.34E-4</v>
      </c>
      <c r="AC9" s="20">
        <v>-8.71E-4</v>
      </c>
      <c r="AD9" s="20">
        <v>-9.22E-4</v>
      </c>
      <c r="AE9" s="20">
        <v>-0.001231</v>
      </c>
      <c r="AF9" s="20">
        <v>-0.001301</v>
      </c>
      <c r="AG9" s="20">
        <v>-0.001118</v>
      </c>
      <c r="AH9" s="20">
        <v>-0.001486</v>
      </c>
      <c r="AI9" s="20">
        <v>-4.18E-4</v>
      </c>
      <c r="AJ9" s="47"/>
      <c r="AK9" s="48"/>
    </row>
    <row r="10" ht="12.75" customHeight="1">
      <c r="A10" s="20">
        <v>0.007</v>
      </c>
      <c r="B10" s="20">
        <v>0.002395</v>
      </c>
      <c r="C10" s="20">
        <v>3.84E-4</v>
      </c>
      <c r="D10" s="20">
        <v>-5.39E-4</v>
      </c>
      <c r="E10" s="20">
        <v>-9.59E-4</v>
      </c>
      <c r="F10" s="20">
        <v>-8.33E-4</v>
      </c>
      <c r="G10" s="20">
        <v>-7.85E-4</v>
      </c>
      <c r="H10" s="20">
        <v>6.56E-4</v>
      </c>
      <c r="I10" s="20">
        <v>0.001411</v>
      </c>
      <c r="J10" s="20">
        <v>0.001668</v>
      </c>
      <c r="K10" s="20">
        <v>0.001289</v>
      </c>
      <c r="L10" s="20">
        <v>0.001435</v>
      </c>
      <c r="M10" s="20">
        <v>0.001724</v>
      </c>
      <c r="N10" s="20">
        <v>9.68E-4</v>
      </c>
      <c r="O10" s="20">
        <v>7.96E-4</v>
      </c>
      <c r="P10" s="20">
        <v>8.94E-4</v>
      </c>
      <c r="Q10" s="20">
        <v>3.6E-4</v>
      </c>
      <c r="R10" s="20">
        <v>4.78E-4</v>
      </c>
      <c r="S10" s="20">
        <v>5.7E-5</v>
      </c>
      <c r="T10" s="20">
        <v>-2.6E-5</v>
      </c>
      <c r="U10" s="20">
        <v>-2.47E-4</v>
      </c>
      <c r="V10" s="20">
        <v>1.92E-4</v>
      </c>
      <c r="W10" s="20">
        <v>1.0E-6</v>
      </c>
      <c r="X10" s="20">
        <v>-4.2E-5</v>
      </c>
      <c r="Y10" s="20">
        <v>0.0</v>
      </c>
      <c r="Z10" s="20">
        <v>-4.26E-4</v>
      </c>
      <c r="AA10" s="20">
        <v>-5.38E-4</v>
      </c>
      <c r="AB10" s="20">
        <v>-5.73E-4</v>
      </c>
      <c r="AC10" s="20">
        <v>-0.001015</v>
      </c>
      <c r="AD10" s="20">
        <v>-8.64E-4</v>
      </c>
      <c r="AE10" s="20">
        <v>-6.88E-4</v>
      </c>
      <c r="AF10" s="20">
        <v>-0.001377</v>
      </c>
      <c r="AG10" s="20">
        <v>-8.64E-4</v>
      </c>
      <c r="AH10" s="20">
        <v>-0.001098</v>
      </c>
      <c r="AI10" s="20">
        <v>-0.001975</v>
      </c>
      <c r="AJ10" s="47"/>
      <c r="AK10" s="48"/>
    </row>
    <row r="11" ht="12.75" customHeight="1">
      <c r="A11" s="20">
        <v>0.005231</v>
      </c>
      <c r="B11" s="20">
        <v>0.00131</v>
      </c>
      <c r="C11" s="20">
        <v>-7.22E-4</v>
      </c>
      <c r="D11" s="20">
        <v>-0.001589</v>
      </c>
      <c r="E11" s="20">
        <v>-0.001994</v>
      </c>
      <c r="F11" s="20">
        <v>-0.002069</v>
      </c>
      <c r="G11" s="20">
        <v>-0.001486</v>
      </c>
      <c r="H11" s="20">
        <v>-3.9E-4</v>
      </c>
      <c r="I11" s="20">
        <v>7.27E-4</v>
      </c>
      <c r="J11" s="20">
        <v>0.001341</v>
      </c>
      <c r="K11" s="20">
        <v>0.001536</v>
      </c>
      <c r="L11" s="20">
        <v>7.88E-4</v>
      </c>
      <c r="M11" s="20">
        <v>9.92E-4</v>
      </c>
      <c r="N11" s="20">
        <v>5.01E-4</v>
      </c>
      <c r="O11" s="20">
        <v>4.76E-4</v>
      </c>
      <c r="P11" s="20">
        <v>6.98E-4</v>
      </c>
      <c r="Q11" s="20">
        <v>2.56E-4</v>
      </c>
      <c r="R11" s="20">
        <v>1.53E-4</v>
      </c>
      <c r="S11" s="20">
        <v>5.42E-4</v>
      </c>
      <c r="T11" s="20">
        <v>1.8E-5</v>
      </c>
      <c r="U11" s="20">
        <v>-2.8E-4</v>
      </c>
      <c r="V11" s="20">
        <v>-8.7E-5</v>
      </c>
      <c r="W11" s="20">
        <v>8.6E-5</v>
      </c>
      <c r="X11" s="20">
        <v>-4.0E-6</v>
      </c>
      <c r="Y11" s="20">
        <v>0.0</v>
      </c>
      <c r="Z11" s="20">
        <v>-4.21E-4</v>
      </c>
      <c r="AA11" s="20">
        <v>-8.53E-4</v>
      </c>
      <c r="AB11" s="20">
        <v>-4.07E-4</v>
      </c>
      <c r="AC11" s="20">
        <v>-5.42E-4</v>
      </c>
      <c r="AD11" s="20">
        <v>-6.57E-4</v>
      </c>
      <c r="AE11" s="20">
        <v>-7.08E-4</v>
      </c>
      <c r="AF11" s="20">
        <v>-0.001059</v>
      </c>
      <c r="AG11" s="20">
        <v>-9.89E-4</v>
      </c>
      <c r="AH11" s="20">
        <v>-9.45E-4</v>
      </c>
      <c r="AI11" s="20">
        <v>-2.25E-4</v>
      </c>
      <c r="AJ11" s="47"/>
      <c r="AK11" s="48"/>
    </row>
    <row r="12" ht="12.75" customHeight="1">
      <c r="A12" s="20">
        <v>0.004762</v>
      </c>
      <c r="B12" s="20">
        <v>0.001069</v>
      </c>
      <c r="C12" s="20">
        <v>-0.001328</v>
      </c>
      <c r="D12" s="20">
        <v>-0.002096</v>
      </c>
      <c r="E12" s="20">
        <v>-0.002196</v>
      </c>
      <c r="F12" s="20">
        <v>-0.002208</v>
      </c>
      <c r="G12" s="20">
        <v>-0.00158</v>
      </c>
      <c r="H12" s="20">
        <v>-5.7E-4</v>
      </c>
      <c r="I12" s="20">
        <v>1.65E-4</v>
      </c>
      <c r="J12" s="20">
        <v>8.7E-4</v>
      </c>
      <c r="K12" s="20">
        <v>8.12E-4</v>
      </c>
      <c r="L12" s="20">
        <v>4.8E-4</v>
      </c>
      <c r="M12" s="20">
        <v>4.97E-4</v>
      </c>
      <c r="N12" s="20">
        <v>3.16E-4</v>
      </c>
      <c r="O12" s="20">
        <v>8.0E-5</v>
      </c>
      <c r="P12" s="20">
        <v>7.69E-4</v>
      </c>
      <c r="Q12" s="20">
        <v>2.48E-4</v>
      </c>
      <c r="R12" s="20">
        <v>-3.64E-4</v>
      </c>
      <c r="S12" s="20">
        <v>-1.11E-4</v>
      </c>
      <c r="T12" s="20">
        <v>-1.13E-4</v>
      </c>
      <c r="U12" s="20">
        <v>4.2E-4</v>
      </c>
      <c r="V12" s="20">
        <v>1.4E-4</v>
      </c>
      <c r="W12" s="20">
        <v>3.4E-5</v>
      </c>
      <c r="X12" s="20">
        <v>-2.1E-5</v>
      </c>
      <c r="Y12" s="20">
        <v>0.0</v>
      </c>
      <c r="Z12" s="20">
        <v>7.9E-5</v>
      </c>
      <c r="AA12" s="20">
        <v>-4.9E-4</v>
      </c>
      <c r="AB12" s="20">
        <v>-6.9E-5</v>
      </c>
      <c r="AC12" s="20">
        <v>-3.77E-4</v>
      </c>
      <c r="AD12" s="20">
        <v>-3.9E-4</v>
      </c>
      <c r="AE12" s="20">
        <v>-5.78E-4</v>
      </c>
      <c r="AF12" s="20">
        <v>-6.8E-4</v>
      </c>
      <c r="AG12" s="20">
        <v>-8.59E-4</v>
      </c>
      <c r="AH12" s="20">
        <v>-8.08E-4</v>
      </c>
      <c r="AI12" s="20">
        <v>2.64E-4</v>
      </c>
      <c r="AJ12" s="47"/>
      <c r="AK12" s="48"/>
    </row>
    <row r="13" ht="12.75" customHeight="1">
      <c r="A13" s="20">
        <v>0.003632</v>
      </c>
      <c r="B13" s="20">
        <v>-5.32E-4</v>
      </c>
      <c r="C13" s="20">
        <v>-0.002176</v>
      </c>
      <c r="D13" s="20">
        <v>-0.003306</v>
      </c>
      <c r="E13" s="20">
        <v>-0.003462</v>
      </c>
      <c r="F13" s="20">
        <v>-0.003394</v>
      </c>
      <c r="G13" s="20">
        <v>-0.002735</v>
      </c>
      <c r="H13" s="20">
        <v>-0.001569</v>
      </c>
      <c r="I13" s="20">
        <v>-5.74E-4</v>
      </c>
      <c r="J13" s="20">
        <v>-1.83E-4</v>
      </c>
      <c r="K13" s="20">
        <v>-3.8E-4</v>
      </c>
      <c r="L13" s="20">
        <v>-2.11E-4</v>
      </c>
      <c r="M13" s="20">
        <v>-1.02E-4</v>
      </c>
      <c r="N13" s="20">
        <v>-4.83E-4</v>
      </c>
      <c r="O13" s="20">
        <v>-3.57E-4</v>
      </c>
      <c r="P13" s="20">
        <v>-2.54E-4</v>
      </c>
      <c r="Q13" s="20">
        <v>-2.65E-4</v>
      </c>
      <c r="R13" s="20">
        <v>-1.97E-4</v>
      </c>
      <c r="S13" s="20">
        <v>-8.8E-5</v>
      </c>
      <c r="T13" s="20">
        <v>-4.87E-4</v>
      </c>
      <c r="U13" s="20">
        <v>-2.96E-4</v>
      </c>
      <c r="V13" s="20">
        <v>-3.14E-4</v>
      </c>
      <c r="W13" s="20">
        <v>-2.72E-4</v>
      </c>
      <c r="X13" s="20">
        <v>-4.2E-4</v>
      </c>
      <c r="Y13" s="20">
        <v>0.0</v>
      </c>
      <c r="Z13" s="20">
        <v>-6.03E-4</v>
      </c>
      <c r="AA13" s="20">
        <v>-5.84E-4</v>
      </c>
      <c r="AB13" s="20">
        <v>-7.32E-4</v>
      </c>
      <c r="AC13" s="20">
        <v>-5.76E-4</v>
      </c>
      <c r="AD13" s="20">
        <v>-8.3E-4</v>
      </c>
      <c r="AE13" s="20">
        <v>-8.35E-4</v>
      </c>
      <c r="AF13" s="20">
        <v>-0.001051</v>
      </c>
      <c r="AG13" s="20">
        <v>-9.44E-4</v>
      </c>
      <c r="AH13" s="20">
        <v>-0.001162</v>
      </c>
      <c r="AI13" s="20">
        <v>-0.001695</v>
      </c>
      <c r="AJ13" s="47"/>
      <c r="AK13" s="48"/>
    </row>
    <row r="14" ht="12.75" customHeight="1">
      <c r="A14" s="20">
        <v>0.002725</v>
      </c>
      <c r="B14" s="20">
        <v>-6.65E-4</v>
      </c>
      <c r="C14" s="20">
        <v>-0.002671</v>
      </c>
      <c r="D14" s="20">
        <v>-0.003321</v>
      </c>
      <c r="E14" s="20">
        <v>-0.003474</v>
      </c>
      <c r="F14" s="20">
        <v>-0.003521</v>
      </c>
      <c r="G14" s="20">
        <v>-0.002983</v>
      </c>
      <c r="H14" s="20">
        <v>-0.001603</v>
      </c>
      <c r="I14" s="20">
        <v>-8.39E-4</v>
      </c>
      <c r="J14" s="20">
        <v>-2.82E-4</v>
      </c>
      <c r="K14" s="20">
        <v>-3.39E-4</v>
      </c>
      <c r="L14" s="20">
        <v>-6.86E-4</v>
      </c>
      <c r="M14" s="20">
        <v>-4.26E-4</v>
      </c>
      <c r="N14" s="20">
        <v>-7.02E-4</v>
      </c>
      <c r="O14" s="20">
        <v>-7.26E-4</v>
      </c>
      <c r="P14" s="20">
        <v>-3.2E-5</v>
      </c>
      <c r="Q14" s="20">
        <v>-4.74E-4</v>
      </c>
      <c r="R14" s="20">
        <v>-4.24E-4</v>
      </c>
      <c r="S14" s="20">
        <v>1.84E-4</v>
      </c>
      <c r="T14" s="20">
        <v>-1.51E-4</v>
      </c>
      <c r="U14" s="20">
        <v>-2.94E-4</v>
      </c>
      <c r="V14" s="20">
        <v>-3.51E-4</v>
      </c>
      <c r="W14" s="20">
        <v>-1.21E-4</v>
      </c>
      <c r="X14" s="20">
        <v>1.1E-4</v>
      </c>
      <c r="Y14" s="20">
        <v>0.0</v>
      </c>
      <c r="Z14" s="20">
        <v>2.2E-5</v>
      </c>
      <c r="AA14" s="20">
        <v>-3.75E-4</v>
      </c>
      <c r="AB14" s="20">
        <v>-3.62E-4</v>
      </c>
      <c r="AC14" s="20">
        <v>-7.07E-4</v>
      </c>
      <c r="AD14" s="20">
        <v>-5.3E-4</v>
      </c>
      <c r="AE14" s="20">
        <v>-8.76E-4</v>
      </c>
      <c r="AF14" s="20">
        <v>-7.61E-4</v>
      </c>
      <c r="AG14" s="20">
        <v>-0.001012</v>
      </c>
      <c r="AH14" s="20">
        <v>-0.001073</v>
      </c>
      <c r="AI14" s="20">
        <v>-0.001834</v>
      </c>
      <c r="AJ14" s="47"/>
      <c r="AK14" s="48"/>
    </row>
    <row r="15" ht="12.75" customHeight="1">
      <c r="A15" s="20">
        <v>0.002154</v>
      </c>
      <c r="B15" s="20">
        <v>-0.001338</v>
      </c>
      <c r="C15" s="20">
        <v>-0.003271</v>
      </c>
      <c r="D15" s="20">
        <v>-0.003833</v>
      </c>
      <c r="E15" s="20">
        <v>-0.004099</v>
      </c>
      <c r="F15" s="20">
        <v>-0.004108</v>
      </c>
      <c r="G15" s="20">
        <v>-0.003389</v>
      </c>
      <c r="H15" s="20">
        <v>-0.002214</v>
      </c>
      <c r="I15" s="20">
        <v>-0.00138</v>
      </c>
      <c r="J15" s="20">
        <v>-7.61E-4</v>
      </c>
      <c r="K15" s="20">
        <v>-9.5E-4</v>
      </c>
      <c r="L15" s="20">
        <v>-0.001039</v>
      </c>
      <c r="M15" s="20">
        <v>-8.67E-4</v>
      </c>
      <c r="N15" s="20">
        <v>-9.32E-4</v>
      </c>
      <c r="O15" s="20">
        <v>-7.19E-4</v>
      </c>
      <c r="P15" s="20">
        <v>-6.3E-4</v>
      </c>
      <c r="Q15" s="20">
        <v>-7.52E-4</v>
      </c>
      <c r="R15" s="20">
        <v>-7.28E-4</v>
      </c>
      <c r="S15" s="20">
        <v>-4.92E-4</v>
      </c>
      <c r="T15" s="20">
        <v>-2.76E-4</v>
      </c>
      <c r="U15" s="20">
        <v>-1.2E-5</v>
      </c>
      <c r="V15" s="20">
        <v>-2.8E-5</v>
      </c>
      <c r="W15" s="20">
        <v>-7.6E-5</v>
      </c>
      <c r="X15" s="20">
        <v>-2.52E-4</v>
      </c>
      <c r="Y15" s="20">
        <v>0.0</v>
      </c>
      <c r="Z15" s="20">
        <v>-4.34E-4</v>
      </c>
      <c r="AA15" s="20">
        <v>-5.39E-4</v>
      </c>
      <c r="AB15" s="20">
        <v>-5.67E-4</v>
      </c>
      <c r="AC15" s="20">
        <v>-6.28E-4</v>
      </c>
      <c r="AD15" s="20">
        <v>-7.27E-4</v>
      </c>
      <c r="AE15" s="20">
        <v>-8.25E-4</v>
      </c>
      <c r="AF15" s="20">
        <v>-0.001214</v>
      </c>
      <c r="AG15" s="20">
        <v>-0.001139</v>
      </c>
      <c r="AH15" s="20">
        <v>-0.001238</v>
      </c>
      <c r="AI15" s="20">
        <v>-2.89E-4</v>
      </c>
      <c r="AJ15" s="47"/>
      <c r="AK15" s="48"/>
    </row>
    <row r="16" ht="12.75" customHeight="1">
      <c r="A16" s="20">
        <v>0.001313</v>
      </c>
      <c r="B16" s="20">
        <v>-0.00205</v>
      </c>
      <c r="C16" s="20">
        <v>-0.003552</v>
      </c>
      <c r="D16" s="20">
        <v>-0.004322</v>
      </c>
      <c r="E16" s="20">
        <v>-0.004663</v>
      </c>
      <c r="F16" s="20">
        <v>-0.004295</v>
      </c>
      <c r="G16" s="20">
        <v>-0.00369</v>
      </c>
      <c r="H16" s="20">
        <v>-0.002673</v>
      </c>
      <c r="I16" s="20">
        <v>-0.001818</v>
      </c>
      <c r="J16" s="20">
        <v>-0.001103</v>
      </c>
      <c r="K16" s="20">
        <v>-0.001176</v>
      </c>
      <c r="L16" s="20">
        <v>-0.001466</v>
      </c>
      <c r="M16" s="20">
        <v>-0.001029</v>
      </c>
      <c r="N16" s="20">
        <v>-0.001173</v>
      </c>
      <c r="O16" s="20">
        <v>-9.63E-4</v>
      </c>
      <c r="P16" s="20">
        <v>-4.92E-4</v>
      </c>
      <c r="Q16" s="20">
        <v>-4.55E-4</v>
      </c>
      <c r="R16" s="20">
        <v>-4.1E-4</v>
      </c>
      <c r="S16" s="20">
        <v>-1.69E-4</v>
      </c>
      <c r="T16" s="20">
        <v>-3.13E-4</v>
      </c>
      <c r="U16" s="20">
        <v>-3.87E-4</v>
      </c>
      <c r="V16" s="20">
        <v>-3.0E-6</v>
      </c>
      <c r="W16" s="20">
        <v>-1.1E-4</v>
      </c>
      <c r="X16" s="20">
        <v>-4.4E-5</v>
      </c>
      <c r="Y16" s="20">
        <v>0.0</v>
      </c>
      <c r="Z16" s="20">
        <v>-1.47E-4</v>
      </c>
      <c r="AA16" s="20">
        <v>-3.74E-4</v>
      </c>
      <c r="AB16" s="20">
        <v>-4.53E-4</v>
      </c>
      <c r="AC16" s="20">
        <v>-7.61E-4</v>
      </c>
      <c r="AD16" s="20">
        <v>-6.46E-4</v>
      </c>
      <c r="AE16" s="20">
        <v>-9.02E-4</v>
      </c>
      <c r="AF16" s="20">
        <v>-0.001104</v>
      </c>
      <c r="AG16" s="20">
        <v>-0.001131</v>
      </c>
      <c r="AH16" s="20">
        <v>-0.001246</v>
      </c>
      <c r="AI16" s="20">
        <v>-0.001813</v>
      </c>
      <c r="AJ16" s="47"/>
      <c r="AK16" s="48"/>
    </row>
    <row r="17" ht="12.75" customHeight="1">
      <c r="A17" s="20">
        <v>9.94E-4</v>
      </c>
      <c r="B17" s="20">
        <v>-0.001909</v>
      </c>
      <c r="C17" s="20">
        <v>-0.003607</v>
      </c>
      <c r="D17" s="20">
        <v>-0.004337</v>
      </c>
      <c r="E17" s="20">
        <v>-0.004499</v>
      </c>
      <c r="F17" s="20">
        <v>-0.004288</v>
      </c>
      <c r="G17" s="20">
        <v>-0.00386</v>
      </c>
      <c r="H17" s="20">
        <v>-0.002781</v>
      </c>
      <c r="I17" s="20">
        <v>-0.001776</v>
      </c>
      <c r="J17" s="20">
        <v>-0.001288</v>
      </c>
      <c r="K17" s="20">
        <v>-0.001521</v>
      </c>
      <c r="L17" s="20">
        <v>-0.001554</v>
      </c>
      <c r="M17" s="20">
        <v>-0.001285</v>
      </c>
      <c r="N17" s="20">
        <v>-0.001131</v>
      </c>
      <c r="O17" s="20">
        <v>-9.65E-4</v>
      </c>
      <c r="P17" s="20">
        <v>-5.97E-4</v>
      </c>
      <c r="Q17" s="20">
        <v>-7.29E-4</v>
      </c>
      <c r="R17" s="20">
        <v>-5.66E-4</v>
      </c>
      <c r="S17" s="20">
        <v>-2.29E-4</v>
      </c>
      <c r="T17" s="20">
        <v>-1.99E-4</v>
      </c>
      <c r="U17" s="20">
        <v>-1.3E-4</v>
      </c>
      <c r="V17" s="20">
        <v>-5.49E-4</v>
      </c>
      <c r="W17" s="20">
        <v>-2.21E-4</v>
      </c>
      <c r="X17" s="20">
        <v>-1.05E-4</v>
      </c>
      <c r="Y17" s="20">
        <v>0.0</v>
      </c>
      <c r="Z17" s="20">
        <v>-3.46E-4</v>
      </c>
      <c r="AA17" s="20">
        <v>-5.86E-4</v>
      </c>
      <c r="AB17" s="20">
        <v>-5.43E-4</v>
      </c>
      <c r="AC17" s="20">
        <v>-7.97E-4</v>
      </c>
      <c r="AD17" s="20">
        <v>-9.49E-4</v>
      </c>
      <c r="AE17" s="20">
        <v>-0.001104</v>
      </c>
      <c r="AF17" s="20">
        <v>-0.001451</v>
      </c>
      <c r="AG17" s="20">
        <v>-0.001395</v>
      </c>
      <c r="AH17" s="20">
        <v>-0.001559</v>
      </c>
      <c r="AI17" s="20">
        <v>-0.001319</v>
      </c>
      <c r="AJ17" s="47"/>
      <c r="AK17" s="48"/>
    </row>
    <row r="18" ht="12.75" customHeight="1">
      <c r="A18" s="20">
        <v>5.15E-4</v>
      </c>
      <c r="B18" s="20">
        <v>-0.002643</v>
      </c>
      <c r="C18" s="20">
        <v>-0.004183</v>
      </c>
      <c r="D18" s="20">
        <v>-0.00486</v>
      </c>
      <c r="E18" s="20">
        <v>-0.00489</v>
      </c>
      <c r="F18" s="20">
        <v>-0.00464</v>
      </c>
      <c r="G18" s="20">
        <v>-0.004118</v>
      </c>
      <c r="H18" s="20">
        <v>-0.00286</v>
      </c>
      <c r="I18" s="20">
        <v>-0.002175</v>
      </c>
      <c r="J18" s="20">
        <v>-0.001765</v>
      </c>
      <c r="K18" s="20">
        <v>-0.001946</v>
      </c>
      <c r="L18" s="20">
        <v>-0.001832</v>
      </c>
      <c r="M18" s="20">
        <v>-0.001536</v>
      </c>
      <c r="N18" s="20">
        <v>-0.001365</v>
      </c>
      <c r="O18" s="20">
        <v>-0.001205</v>
      </c>
      <c r="P18" s="20">
        <v>-8.92E-4</v>
      </c>
      <c r="Q18" s="20">
        <v>-6.42E-4</v>
      </c>
      <c r="R18" s="20">
        <v>-8.69E-4</v>
      </c>
      <c r="S18" s="20">
        <v>-6.21E-4</v>
      </c>
      <c r="T18" s="20">
        <v>-3.1E-4</v>
      </c>
      <c r="U18" s="20">
        <v>-2.53E-4</v>
      </c>
      <c r="V18" s="20">
        <v>-2.41E-4</v>
      </c>
      <c r="W18" s="20">
        <v>6.6E-5</v>
      </c>
      <c r="X18" s="20">
        <v>-4.0E-6</v>
      </c>
      <c r="Y18" s="20">
        <v>0.0</v>
      </c>
      <c r="Z18" s="20">
        <v>-1.76E-4</v>
      </c>
      <c r="AA18" s="20">
        <v>-3.47E-4</v>
      </c>
      <c r="AB18" s="20">
        <v>-5.34E-4</v>
      </c>
      <c r="AC18" s="20">
        <v>-7.87E-4</v>
      </c>
      <c r="AD18" s="20">
        <v>-9.64E-4</v>
      </c>
      <c r="AE18" s="20">
        <v>-0.00108</v>
      </c>
      <c r="AF18" s="20">
        <v>-0.001335</v>
      </c>
      <c r="AG18" s="20">
        <v>-0.001242</v>
      </c>
      <c r="AH18" s="20">
        <v>-0.001632</v>
      </c>
      <c r="AI18" s="20">
        <v>-0.001331</v>
      </c>
      <c r="AJ18" s="47"/>
      <c r="AK18" s="48"/>
    </row>
    <row r="19" ht="12.75" customHeight="1">
      <c r="A19" s="20">
        <v>6.8E-5</v>
      </c>
      <c r="B19" s="20">
        <v>-0.002673</v>
      </c>
      <c r="C19" s="20">
        <v>-0.004257</v>
      </c>
      <c r="D19" s="20">
        <v>-0.004843</v>
      </c>
      <c r="E19" s="20">
        <v>-0.004948</v>
      </c>
      <c r="F19" s="20">
        <v>-0.004789</v>
      </c>
      <c r="G19" s="20">
        <v>-0.004145</v>
      </c>
      <c r="H19" s="20">
        <v>-0.003026</v>
      </c>
      <c r="I19" s="20">
        <v>-0.002306</v>
      </c>
      <c r="J19" s="20">
        <v>-0.001969</v>
      </c>
      <c r="K19" s="20">
        <v>-0.001774</v>
      </c>
      <c r="L19" s="20">
        <v>-0.001932</v>
      </c>
      <c r="M19" s="20">
        <v>-0.001576</v>
      </c>
      <c r="N19" s="20">
        <v>-0.001558</v>
      </c>
      <c r="O19" s="20">
        <v>-0.001184</v>
      </c>
      <c r="P19" s="20">
        <v>-7.05E-4</v>
      </c>
      <c r="Q19" s="20">
        <v>-7.75E-4</v>
      </c>
      <c r="R19" s="20">
        <v>-3.06E-4</v>
      </c>
      <c r="S19" s="20">
        <v>-1.04E-4</v>
      </c>
      <c r="T19" s="20">
        <v>-8.7E-5</v>
      </c>
      <c r="U19" s="20">
        <v>-2.1E-4</v>
      </c>
      <c r="V19" s="20">
        <v>-5.0E-6</v>
      </c>
      <c r="W19" s="20">
        <v>-7.5E-5</v>
      </c>
      <c r="X19" s="20">
        <v>-5.5E-5</v>
      </c>
      <c r="Y19" s="20">
        <v>0.0</v>
      </c>
      <c r="Z19" s="20">
        <v>-1.34E-4</v>
      </c>
      <c r="AA19" s="20">
        <v>-5.74E-4</v>
      </c>
      <c r="AB19" s="20">
        <v>-4.5E-4</v>
      </c>
      <c r="AC19" s="20">
        <v>-6.41E-4</v>
      </c>
      <c r="AD19" s="20">
        <v>-8.47E-4</v>
      </c>
      <c r="AE19" s="20">
        <v>-0.0013</v>
      </c>
      <c r="AF19" s="20">
        <v>-0.001293</v>
      </c>
      <c r="AG19" s="20">
        <v>-0.001532</v>
      </c>
      <c r="AH19" s="20">
        <v>-0.001618</v>
      </c>
      <c r="AI19" s="20">
        <v>-0.002077</v>
      </c>
      <c r="AJ19" s="47"/>
      <c r="AK19" s="48"/>
    </row>
    <row r="20" ht="12.75" customHeight="1">
      <c r="A20" s="20">
        <v>-4.53E-4</v>
      </c>
      <c r="B20" s="20">
        <v>-0.002885</v>
      </c>
      <c r="C20" s="20">
        <v>-0.004412</v>
      </c>
      <c r="D20" s="20">
        <v>-0.004877</v>
      </c>
      <c r="E20" s="20">
        <v>-0.004885</v>
      </c>
      <c r="F20" s="20">
        <v>-0.004746</v>
      </c>
      <c r="G20" s="20">
        <v>-0.004037</v>
      </c>
      <c r="H20" s="20">
        <v>-0.003095</v>
      </c>
      <c r="I20" s="20">
        <v>-0.002414</v>
      </c>
      <c r="J20" s="20">
        <v>-0.001921</v>
      </c>
      <c r="K20" s="20">
        <v>-0.002212</v>
      </c>
      <c r="L20" s="20">
        <v>-0.00202</v>
      </c>
      <c r="M20" s="20">
        <v>-0.001725</v>
      </c>
      <c r="N20" s="20">
        <v>-0.001632</v>
      </c>
      <c r="O20" s="20">
        <v>-0.001304</v>
      </c>
      <c r="P20" s="20">
        <v>-9.37E-4</v>
      </c>
      <c r="Q20" s="20">
        <v>-6.3E-4</v>
      </c>
      <c r="R20" s="20">
        <v>-7.35E-4</v>
      </c>
      <c r="S20" s="20">
        <v>-4.43E-4</v>
      </c>
      <c r="T20" s="20">
        <v>-2.41E-4</v>
      </c>
      <c r="U20" s="20">
        <v>-1.81E-4</v>
      </c>
      <c r="V20" s="20">
        <v>-1.23E-4</v>
      </c>
      <c r="W20" s="20">
        <v>-1.81E-4</v>
      </c>
      <c r="X20" s="20">
        <v>6.4E-5</v>
      </c>
      <c r="Y20" s="20">
        <v>0.0</v>
      </c>
      <c r="Z20" s="20">
        <v>-2.06E-4</v>
      </c>
      <c r="AA20" s="20">
        <v>-5.01E-4</v>
      </c>
      <c r="AB20" s="20">
        <v>-7.28E-4</v>
      </c>
      <c r="AC20" s="20">
        <v>-9.43E-4</v>
      </c>
      <c r="AD20" s="20">
        <v>-0.001198</v>
      </c>
      <c r="AE20" s="20">
        <v>-0.00139</v>
      </c>
      <c r="AF20" s="20">
        <v>-0.001653</v>
      </c>
      <c r="AG20" s="20">
        <v>-0.00172</v>
      </c>
      <c r="AH20" s="20">
        <v>-0.001763</v>
      </c>
      <c r="AI20" s="20">
        <v>-0.001548</v>
      </c>
      <c r="AJ20" s="47"/>
      <c r="AK20" s="48"/>
    </row>
    <row r="21" ht="12.75" customHeight="1">
      <c r="A21" s="20">
        <v>-8.01E-4</v>
      </c>
      <c r="B21" s="20">
        <v>-0.003606</v>
      </c>
      <c r="C21" s="20">
        <v>-0.00483</v>
      </c>
      <c r="D21" s="20">
        <v>-0.005361</v>
      </c>
      <c r="E21" s="20">
        <v>-0.00542</v>
      </c>
      <c r="F21" s="20">
        <v>-0.005144</v>
      </c>
      <c r="G21" s="20">
        <v>-0.004357</v>
      </c>
      <c r="H21" s="20">
        <v>-0.003422</v>
      </c>
      <c r="I21" s="20">
        <v>-0.002713</v>
      </c>
      <c r="J21" s="20">
        <v>-0.002644</v>
      </c>
      <c r="K21" s="20">
        <v>-0.002418</v>
      </c>
      <c r="L21" s="20">
        <v>-0.002427</v>
      </c>
      <c r="M21" s="20">
        <v>-0.002079</v>
      </c>
      <c r="N21" s="20">
        <v>-0.001821</v>
      </c>
      <c r="O21" s="20">
        <v>-0.001493</v>
      </c>
      <c r="P21" s="20">
        <v>-9.21E-4</v>
      </c>
      <c r="Q21" s="20">
        <v>-8.31E-4</v>
      </c>
      <c r="R21" s="20">
        <v>-7.98E-4</v>
      </c>
      <c r="S21" s="20">
        <v>-3.93E-4</v>
      </c>
      <c r="T21" s="20">
        <v>-1.89E-4</v>
      </c>
      <c r="U21" s="20">
        <v>-3.0E-4</v>
      </c>
      <c r="V21" s="20">
        <v>-5.9E-5</v>
      </c>
      <c r="W21" s="20">
        <v>3.0E-6</v>
      </c>
      <c r="X21" s="20">
        <v>2.2E-5</v>
      </c>
      <c r="Y21" s="20">
        <v>0.0</v>
      </c>
      <c r="Z21" s="20">
        <v>-1.56E-4</v>
      </c>
      <c r="AA21" s="20">
        <v>-4.26E-4</v>
      </c>
      <c r="AB21" s="20">
        <v>-5.57E-4</v>
      </c>
      <c r="AC21" s="20">
        <v>-9.21E-4</v>
      </c>
      <c r="AD21" s="20">
        <v>-0.001084</v>
      </c>
      <c r="AE21" s="20">
        <v>-0.001403</v>
      </c>
      <c r="AF21" s="20">
        <v>-0.00158</v>
      </c>
      <c r="AG21" s="20">
        <v>-0.001796</v>
      </c>
      <c r="AH21" s="20">
        <v>-0.002118</v>
      </c>
      <c r="AI21" s="20">
        <v>-0.002486</v>
      </c>
      <c r="AJ21" s="47"/>
      <c r="AK21" s="48"/>
    </row>
    <row r="22" ht="12.75" customHeight="1">
      <c r="A22" s="20">
        <v>-9.13E-4</v>
      </c>
      <c r="B22" s="20">
        <v>-0.003045</v>
      </c>
      <c r="C22" s="20">
        <v>-0.004364</v>
      </c>
      <c r="D22" s="20">
        <v>-0.004826</v>
      </c>
      <c r="E22" s="20">
        <v>-0.004889</v>
      </c>
      <c r="F22" s="20">
        <v>-0.00469</v>
      </c>
      <c r="G22" s="20">
        <v>-0.00405</v>
      </c>
      <c r="H22" s="20">
        <v>-0.003103</v>
      </c>
      <c r="I22" s="20">
        <v>-0.002448</v>
      </c>
      <c r="J22" s="20">
        <v>-0.002151</v>
      </c>
      <c r="K22" s="20">
        <v>-0.002403</v>
      </c>
      <c r="L22" s="20">
        <v>-0.002177</v>
      </c>
      <c r="M22" s="20">
        <v>-0.001831</v>
      </c>
      <c r="N22" s="20">
        <v>-0.001687</v>
      </c>
      <c r="O22" s="20">
        <v>-0.001226</v>
      </c>
      <c r="P22" s="20">
        <v>-9.06E-4</v>
      </c>
      <c r="Q22" s="20">
        <v>-6.49E-4</v>
      </c>
      <c r="R22" s="20">
        <v>-3.78E-4</v>
      </c>
      <c r="S22" s="20">
        <v>-1.17E-4</v>
      </c>
      <c r="T22" s="20">
        <v>-1.9E-5</v>
      </c>
      <c r="U22" s="20">
        <v>-1.7E-5</v>
      </c>
      <c r="V22" s="20">
        <v>-3.0E-5</v>
      </c>
      <c r="W22" s="20">
        <v>9.4E-5</v>
      </c>
      <c r="X22" s="20">
        <v>2.2E-4</v>
      </c>
      <c r="Y22" s="20">
        <v>0.0</v>
      </c>
      <c r="Z22" s="20">
        <v>-2.22E-4</v>
      </c>
      <c r="AA22" s="20">
        <v>-4.75E-4</v>
      </c>
      <c r="AB22" s="20">
        <v>-7.05E-4</v>
      </c>
      <c r="AC22" s="20">
        <v>-8.71E-4</v>
      </c>
      <c r="AD22" s="20">
        <v>-0.001204</v>
      </c>
      <c r="AE22" s="20">
        <v>-0.001509</v>
      </c>
      <c r="AF22" s="20">
        <v>-0.001736</v>
      </c>
      <c r="AG22" s="20">
        <v>-0.001837</v>
      </c>
      <c r="AH22" s="20">
        <v>-0.002051</v>
      </c>
      <c r="AI22" s="20">
        <v>-0.002061</v>
      </c>
      <c r="AJ22" s="47"/>
      <c r="AK22" s="48"/>
    </row>
    <row r="23" ht="12.75" customHeight="1">
      <c r="A23" s="20">
        <v>-0.001085</v>
      </c>
      <c r="B23" s="20">
        <v>-0.003343</v>
      </c>
      <c r="C23" s="20">
        <v>-0.004592</v>
      </c>
      <c r="D23" s="20">
        <v>-0.005074</v>
      </c>
      <c r="E23" s="20">
        <v>-0.005023</v>
      </c>
      <c r="F23" s="20">
        <v>-0.004814</v>
      </c>
      <c r="G23" s="20">
        <v>-0.004124</v>
      </c>
      <c r="H23" s="20">
        <v>-0.003293</v>
      </c>
      <c r="I23" s="20">
        <v>-0.002761</v>
      </c>
      <c r="J23" s="20">
        <v>-0.002436</v>
      </c>
      <c r="K23" s="20">
        <v>-0.002539</v>
      </c>
      <c r="L23" s="20">
        <v>-0.002442</v>
      </c>
      <c r="M23" s="20">
        <v>-0.002189</v>
      </c>
      <c r="N23" s="20">
        <v>-0.001869</v>
      </c>
      <c r="O23" s="20">
        <v>-0.0016</v>
      </c>
      <c r="P23" s="20">
        <v>-9.02E-4</v>
      </c>
      <c r="Q23" s="20">
        <v>-8.04E-4</v>
      </c>
      <c r="R23" s="20">
        <v>-7.65E-4</v>
      </c>
      <c r="S23" s="20">
        <v>-5.24E-4</v>
      </c>
      <c r="T23" s="20">
        <v>-2.48E-4</v>
      </c>
      <c r="U23" s="20">
        <v>-1.89E-4</v>
      </c>
      <c r="V23" s="20">
        <v>-2.87E-4</v>
      </c>
      <c r="W23" s="20">
        <v>-1.09E-4</v>
      </c>
      <c r="X23" s="20">
        <v>-4.4E-5</v>
      </c>
      <c r="Y23" s="20">
        <v>0.0</v>
      </c>
      <c r="Z23" s="20">
        <v>-3.03E-4</v>
      </c>
      <c r="AA23" s="20">
        <v>-7.44E-4</v>
      </c>
      <c r="AB23" s="20">
        <v>-8.47E-4</v>
      </c>
      <c r="AC23" s="20">
        <v>-0.001208</v>
      </c>
      <c r="AD23" s="20">
        <v>-0.001475</v>
      </c>
      <c r="AE23" s="20">
        <v>-0.001722</v>
      </c>
      <c r="AF23" s="20">
        <v>-0.002067</v>
      </c>
      <c r="AG23" s="20">
        <v>-0.002169</v>
      </c>
      <c r="AH23" s="20">
        <v>-0.002497</v>
      </c>
      <c r="AI23" s="20">
        <v>-0.002495</v>
      </c>
      <c r="AJ23" s="47"/>
      <c r="AK23" s="48"/>
    </row>
    <row r="24" ht="12.75" customHeight="1">
      <c r="A24" s="20">
        <v>-0.00136</v>
      </c>
      <c r="B24" s="20">
        <v>-0.003533</v>
      </c>
      <c r="C24" s="20">
        <v>-0.004526</v>
      </c>
      <c r="D24" s="20">
        <v>-0.005116</v>
      </c>
      <c r="E24" s="20">
        <v>-0.005069</v>
      </c>
      <c r="F24" s="20">
        <v>-0.00485</v>
      </c>
      <c r="G24" s="20">
        <v>-0.004172</v>
      </c>
      <c r="H24" s="20">
        <v>-0.003305</v>
      </c>
      <c r="I24" s="20">
        <v>-0.002706</v>
      </c>
      <c r="J24" s="20">
        <v>-0.002666</v>
      </c>
      <c r="K24" s="20">
        <v>-0.002644</v>
      </c>
      <c r="L24" s="20">
        <v>-0.002478</v>
      </c>
      <c r="M24" s="20">
        <v>-0.002162</v>
      </c>
      <c r="N24" s="20">
        <v>-0.001905</v>
      </c>
      <c r="O24" s="20">
        <v>-0.001364</v>
      </c>
      <c r="P24" s="20">
        <v>-0.001029</v>
      </c>
      <c r="Q24" s="20">
        <v>-7.61E-4</v>
      </c>
      <c r="R24" s="20">
        <v>-6.05E-4</v>
      </c>
      <c r="S24" s="20">
        <v>-1.11E-4</v>
      </c>
      <c r="T24" s="20">
        <v>4.3E-5</v>
      </c>
      <c r="U24" s="20">
        <v>-6.7E-5</v>
      </c>
      <c r="V24" s="20">
        <v>1.54E-4</v>
      </c>
      <c r="W24" s="20">
        <v>3.2E-5</v>
      </c>
      <c r="X24" s="20">
        <v>1.15E-4</v>
      </c>
      <c r="Y24" s="20">
        <v>0.0</v>
      </c>
      <c r="Z24" s="20">
        <v>-2.58E-4</v>
      </c>
      <c r="AA24" s="20">
        <v>-4.36E-4</v>
      </c>
      <c r="AB24" s="20">
        <v>-7.44E-4</v>
      </c>
      <c r="AC24" s="20">
        <v>-0.001081</v>
      </c>
      <c r="AD24" s="20">
        <v>-0.001345</v>
      </c>
      <c r="AE24" s="20">
        <v>-0.001729</v>
      </c>
      <c r="AF24" s="20">
        <v>-0.001931</v>
      </c>
      <c r="AG24" s="20">
        <v>-0.002187</v>
      </c>
      <c r="AH24" s="20">
        <v>-0.002454</v>
      </c>
      <c r="AI24" s="20">
        <v>-0.002131</v>
      </c>
      <c r="AJ24" s="47"/>
      <c r="AK24" s="48"/>
    </row>
    <row r="25" ht="12.75" customHeight="1">
      <c r="A25" s="20">
        <v>-0.001255</v>
      </c>
      <c r="B25" s="20">
        <v>-0.002992</v>
      </c>
      <c r="C25" s="20">
        <v>-0.004192</v>
      </c>
      <c r="D25" s="20">
        <v>-0.004581</v>
      </c>
      <c r="E25" s="20">
        <v>-0.004625</v>
      </c>
      <c r="F25" s="20">
        <v>-0.004363</v>
      </c>
      <c r="G25" s="20">
        <v>-0.003826</v>
      </c>
      <c r="H25" s="20">
        <v>-0.003046</v>
      </c>
      <c r="I25" s="20">
        <v>-0.002563</v>
      </c>
      <c r="J25" s="20">
        <v>-0.002472</v>
      </c>
      <c r="K25" s="20">
        <v>-0.002467</v>
      </c>
      <c r="L25" s="20">
        <v>-0.002434</v>
      </c>
      <c r="M25" s="20">
        <v>-0.001937</v>
      </c>
      <c r="N25" s="20">
        <v>-0.001763</v>
      </c>
      <c r="O25" s="20">
        <v>-0.001453</v>
      </c>
      <c r="P25" s="20">
        <v>-9.35E-4</v>
      </c>
      <c r="Q25" s="20">
        <v>-6.52E-4</v>
      </c>
      <c r="R25" s="20">
        <v>-3.77E-4</v>
      </c>
      <c r="S25" s="20">
        <v>-9.1E-5</v>
      </c>
      <c r="T25" s="20">
        <v>2.9E-5</v>
      </c>
      <c r="U25" s="20">
        <v>4.2E-5</v>
      </c>
      <c r="V25" s="20">
        <v>-2.2E-5</v>
      </c>
      <c r="W25" s="20">
        <v>9.8E-5</v>
      </c>
      <c r="X25" s="20">
        <v>6.2E-5</v>
      </c>
      <c r="Y25" s="20">
        <v>0.0</v>
      </c>
      <c r="Z25" s="20">
        <v>-1.11E-4</v>
      </c>
      <c r="AA25" s="20">
        <v>-6.18E-4</v>
      </c>
      <c r="AB25" s="20">
        <v>-8.18E-4</v>
      </c>
      <c r="AC25" s="20">
        <v>-0.001237</v>
      </c>
      <c r="AD25" s="20">
        <v>-0.001546</v>
      </c>
      <c r="AE25" s="20">
        <v>-0.001956</v>
      </c>
      <c r="AF25" s="20">
        <v>-0.002242</v>
      </c>
      <c r="AG25" s="20">
        <v>-0.002442</v>
      </c>
      <c r="AH25" s="20">
        <v>-0.002733</v>
      </c>
      <c r="AI25" s="20">
        <v>-0.003178</v>
      </c>
      <c r="AJ25" s="47"/>
      <c r="AK25" s="48"/>
    </row>
    <row r="26" ht="12.75" customHeight="1">
      <c r="A26" s="20">
        <v>-0.00124</v>
      </c>
      <c r="B26" s="20">
        <v>-0.003215</v>
      </c>
      <c r="C26" s="20">
        <v>-0.004192</v>
      </c>
      <c r="D26" s="20">
        <v>-0.004587</v>
      </c>
      <c r="E26" s="20">
        <v>-0.004557</v>
      </c>
      <c r="F26" s="20">
        <v>-0.004397</v>
      </c>
      <c r="G26" s="20">
        <v>-0.003751</v>
      </c>
      <c r="H26" s="20">
        <v>-0.003007</v>
      </c>
      <c r="I26" s="20">
        <v>-0.002584</v>
      </c>
      <c r="J26" s="20">
        <v>-0.002527</v>
      </c>
      <c r="K26" s="20">
        <v>-0.0026</v>
      </c>
      <c r="L26" s="20">
        <v>-0.002388</v>
      </c>
      <c r="M26" s="20">
        <v>-0.002224</v>
      </c>
      <c r="N26" s="20">
        <v>-0.001884</v>
      </c>
      <c r="O26" s="20">
        <v>-0.001607</v>
      </c>
      <c r="P26" s="20">
        <v>-9.13E-4</v>
      </c>
      <c r="Q26" s="20">
        <v>-6.8E-4</v>
      </c>
      <c r="R26" s="20">
        <v>-5.48E-4</v>
      </c>
      <c r="S26" s="20">
        <v>-2.65E-4</v>
      </c>
      <c r="T26" s="20">
        <v>5.4E-5</v>
      </c>
      <c r="U26" s="20">
        <v>1.06E-4</v>
      </c>
      <c r="V26" s="20">
        <v>4.5E-5</v>
      </c>
      <c r="W26" s="20">
        <v>1.15E-4</v>
      </c>
      <c r="X26" s="20">
        <v>9.6E-5</v>
      </c>
      <c r="Y26" s="20">
        <v>0.0</v>
      </c>
      <c r="Z26" s="20">
        <v>-3.51E-4</v>
      </c>
      <c r="AA26" s="20">
        <v>-6.26E-4</v>
      </c>
      <c r="AB26" s="20">
        <v>-9.42E-4</v>
      </c>
      <c r="AC26" s="20">
        <v>-0.001298</v>
      </c>
      <c r="AD26" s="20">
        <v>-0.001707</v>
      </c>
      <c r="AE26" s="20">
        <v>-0.001973</v>
      </c>
      <c r="AF26" s="20">
        <v>-0.002294</v>
      </c>
      <c r="AG26" s="20">
        <v>-0.002491</v>
      </c>
      <c r="AH26" s="20">
        <v>-0.002791</v>
      </c>
      <c r="AI26" s="20">
        <v>-0.002711</v>
      </c>
      <c r="AJ26" s="47"/>
      <c r="AK26" s="48"/>
    </row>
    <row r="27" ht="12.75" customHeight="1">
      <c r="A27" s="20">
        <v>-0.001095</v>
      </c>
      <c r="B27" s="20">
        <v>-0.002755</v>
      </c>
      <c r="C27" s="20">
        <v>-0.003751</v>
      </c>
      <c r="D27" s="20">
        <v>-0.004252</v>
      </c>
      <c r="E27" s="20">
        <v>-0.004219</v>
      </c>
      <c r="F27" s="20">
        <v>-0.004009</v>
      </c>
      <c r="G27" s="20">
        <v>-0.003362</v>
      </c>
      <c r="H27" s="20">
        <v>-0.002726</v>
      </c>
      <c r="I27" s="20">
        <v>-0.002405</v>
      </c>
      <c r="J27" s="20">
        <v>-0.002412</v>
      </c>
      <c r="K27" s="20">
        <v>-0.002443</v>
      </c>
      <c r="L27" s="20">
        <v>-0.002309</v>
      </c>
      <c r="M27" s="20">
        <v>-0.001879</v>
      </c>
      <c r="N27" s="20">
        <v>-0.00161</v>
      </c>
      <c r="O27" s="20">
        <v>-0.001306</v>
      </c>
      <c r="P27" s="20">
        <v>-7.4E-4</v>
      </c>
      <c r="Q27" s="20">
        <v>-5.08E-4</v>
      </c>
      <c r="R27" s="20">
        <v>-2.42E-4</v>
      </c>
      <c r="S27" s="20">
        <v>1.53E-4</v>
      </c>
      <c r="T27" s="20">
        <v>1.91E-4</v>
      </c>
      <c r="U27" s="20">
        <v>8.9E-5</v>
      </c>
      <c r="V27" s="20">
        <v>2.11E-4</v>
      </c>
      <c r="W27" s="20">
        <v>2.26E-4</v>
      </c>
      <c r="X27" s="20">
        <v>2.08E-4</v>
      </c>
      <c r="Y27" s="20">
        <v>0.0</v>
      </c>
      <c r="Z27" s="20">
        <v>-2.23E-4</v>
      </c>
      <c r="AA27" s="20">
        <v>-5.27E-4</v>
      </c>
      <c r="AB27" s="20">
        <v>-8.49E-4</v>
      </c>
      <c r="AC27" s="20">
        <v>-0.001196</v>
      </c>
      <c r="AD27" s="20">
        <v>-0.001519</v>
      </c>
      <c r="AE27" s="20">
        <v>-0.001939</v>
      </c>
      <c r="AF27" s="20">
        <v>-0.002273</v>
      </c>
      <c r="AG27" s="20">
        <v>-0.002561</v>
      </c>
      <c r="AH27" s="20">
        <v>-0.002904</v>
      </c>
      <c r="AI27" s="20">
        <v>-0.003178</v>
      </c>
      <c r="AJ27" s="47"/>
      <c r="AK27" s="48"/>
    </row>
    <row r="28" ht="12.75" customHeight="1">
      <c r="A28" s="20">
        <v>-0.001053</v>
      </c>
      <c r="B28" s="20">
        <v>-0.002564</v>
      </c>
      <c r="C28" s="20">
        <v>-0.003535</v>
      </c>
      <c r="D28" s="20">
        <v>-0.003888</v>
      </c>
      <c r="E28" s="20">
        <v>-0.003948</v>
      </c>
      <c r="F28" s="20">
        <v>-0.003763</v>
      </c>
      <c r="G28" s="20">
        <v>-0.003172</v>
      </c>
      <c r="H28" s="20">
        <v>-0.002622</v>
      </c>
      <c r="I28" s="20">
        <v>-0.002208</v>
      </c>
      <c r="J28" s="20">
        <v>-0.00234</v>
      </c>
      <c r="K28" s="20">
        <v>-0.002464</v>
      </c>
      <c r="L28" s="20">
        <v>-0.002274</v>
      </c>
      <c r="M28" s="20">
        <v>-0.001883</v>
      </c>
      <c r="N28" s="20">
        <v>-0.001698</v>
      </c>
      <c r="O28" s="20">
        <v>-0.001335</v>
      </c>
      <c r="P28" s="20">
        <v>-8.44E-4</v>
      </c>
      <c r="Q28" s="20">
        <v>-5.37E-4</v>
      </c>
      <c r="R28" s="20">
        <v>-2.05E-4</v>
      </c>
      <c r="S28" s="20">
        <v>2.5E-5</v>
      </c>
      <c r="T28" s="20">
        <v>2.02E-4</v>
      </c>
      <c r="U28" s="20">
        <v>2.19E-4</v>
      </c>
      <c r="V28" s="20">
        <v>8.6E-5</v>
      </c>
      <c r="W28" s="20">
        <v>1.39E-4</v>
      </c>
      <c r="X28" s="20">
        <v>5.9E-5</v>
      </c>
      <c r="Y28" s="20">
        <v>0.0</v>
      </c>
      <c r="Z28" s="20">
        <v>-2.56E-4</v>
      </c>
      <c r="AA28" s="20">
        <v>-7.59E-4</v>
      </c>
      <c r="AB28" s="20">
        <v>-0.001027</v>
      </c>
      <c r="AC28" s="20">
        <v>-0.001473</v>
      </c>
      <c r="AD28" s="20">
        <v>-0.001854</v>
      </c>
      <c r="AE28" s="20">
        <v>-0.002268</v>
      </c>
      <c r="AF28" s="20">
        <v>-0.002529</v>
      </c>
      <c r="AG28" s="20">
        <v>-0.002971</v>
      </c>
      <c r="AH28" s="20">
        <v>-0.003163</v>
      </c>
      <c r="AI28" s="20">
        <v>-0.00302</v>
      </c>
      <c r="AJ28" s="47"/>
      <c r="AK28" s="48"/>
    </row>
    <row r="29" ht="12.75" customHeight="1">
      <c r="A29" s="20">
        <v>-0.001015</v>
      </c>
      <c r="B29" s="20">
        <v>-0.002615</v>
      </c>
      <c r="C29" s="20">
        <v>-0.003446</v>
      </c>
      <c r="D29" s="20">
        <v>-0.003833</v>
      </c>
      <c r="E29" s="20">
        <v>-0.003764</v>
      </c>
      <c r="F29" s="20">
        <v>-0.003561</v>
      </c>
      <c r="G29" s="20">
        <v>-0.003009</v>
      </c>
      <c r="H29" s="20">
        <v>-0.002459</v>
      </c>
      <c r="I29" s="20">
        <v>-0.002179</v>
      </c>
      <c r="J29" s="20">
        <v>-0.002361</v>
      </c>
      <c r="K29" s="20">
        <v>-0.002433</v>
      </c>
      <c r="L29" s="20">
        <v>-0.002257</v>
      </c>
      <c r="M29" s="20">
        <v>-0.001956</v>
      </c>
      <c r="N29" s="20">
        <v>-0.001668</v>
      </c>
      <c r="O29" s="20">
        <v>-0.001343</v>
      </c>
      <c r="P29" s="20">
        <v>-7.77E-4</v>
      </c>
      <c r="Q29" s="20">
        <v>-5.33E-4</v>
      </c>
      <c r="R29" s="20">
        <v>-3.39E-4</v>
      </c>
      <c r="S29" s="20">
        <v>-1.3E-5</v>
      </c>
      <c r="T29" s="20">
        <v>1.71E-4</v>
      </c>
      <c r="U29" s="20">
        <v>9.4E-5</v>
      </c>
      <c r="V29" s="20">
        <v>2.05E-4</v>
      </c>
      <c r="W29" s="20">
        <v>1.99E-4</v>
      </c>
      <c r="X29" s="20">
        <v>1.15E-4</v>
      </c>
      <c r="Y29" s="20">
        <v>0.0</v>
      </c>
      <c r="Z29" s="20">
        <v>-2.88E-4</v>
      </c>
      <c r="AA29" s="20">
        <v>-7.23E-4</v>
      </c>
      <c r="AB29" s="20">
        <v>-0.001039</v>
      </c>
      <c r="AC29" s="20">
        <v>-0.001457</v>
      </c>
      <c r="AD29" s="20">
        <v>-0.001956</v>
      </c>
      <c r="AE29" s="20">
        <v>-0.002347</v>
      </c>
      <c r="AF29" s="20">
        <v>-0.002663</v>
      </c>
      <c r="AG29" s="20">
        <v>-0.002949</v>
      </c>
      <c r="AH29" s="20">
        <v>-0.003411</v>
      </c>
      <c r="AI29" s="20">
        <v>-0.003501</v>
      </c>
      <c r="AJ29" s="47"/>
      <c r="AK29" s="48"/>
    </row>
    <row r="30" ht="12.75" customHeight="1">
      <c r="A30" s="20">
        <v>-9.49E-4</v>
      </c>
      <c r="B30" s="20">
        <v>-0.002182</v>
      </c>
      <c r="C30" s="20">
        <v>-0.003072</v>
      </c>
      <c r="D30" s="20">
        <v>-0.003413</v>
      </c>
      <c r="E30" s="20">
        <v>-0.003442</v>
      </c>
      <c r="F30" s="20">
        <v>-0.003216</v>
      </c>
      <c r="G30" s="20">
        <v>-0.002749</v>
      </c>
      <c r="H30" s="20">
        <v>-0.002208</v>
      </c>
      <c r="I30" s="20">
        <v>-0.00206</v>
      </c>
      <c r="J30" s="20">
        <v>-0.00214</v>
      </c>
      <c r="K30" s="20">
        <v>-0.002283</v>
      </c>
      <c r="L30" s="20">
        <v>-0.002158</v>
      </c>
      <c r="M30" s="20">
        <v>-0.001794</v>
      </c>
      <c r="N30" s="20">
        <v>-0.001589</v>
      </c>
      <c r="O30" s="20">
        <v>-0.001243</v>
      </c>
      <c r="P30" s="20">
        <v>-6.47E-4</v>
      </c>
      <c r="Q30" s="20">
        <v>-5.19E-4</v>
      </c>
      <c r="R30" s="20">
        <v>-1.5E-5</v>
      </c>
      <c r="S30" s="20">
        <v>2.5E-4</v>
      </c>
      <c r="T30" s="20">
        <v>3.12E-4</v>
      </c>
      <c r="U30" s="20">
        <v>1.58E-4</v>
      </c>
      <c r="V30" s="20">
        <v>2.34E-4</v>
      </c>
      <c r="W30" s="20">
        <v>1.4E-4</v>
      </c>
      <c r="X30" s="20">
        <v>1.92E-4</v>
      </c>
      <c r="Y30" s="20">
        <v>0.0</v>
      </c>
      <c r="Z30" s="20">
        <v>-2.9E-4</v>
      </c>
      <c r="AA30" s="20">
        <v>-6.76E-4</v>
      </c>
      <c r="AB30" s="20">
        <v>-0.001045</v>
      </c>
      <c r="AC30" s="20">
        <v>-0.001582</v>
      </c>
      <c r="AD30" s="20">
        <v>-0.001862</v>
      </c>
      <c r="AE30" s="20">
        <v>-0.002358</v>
      </c>
      <c r="AF30" s="20">
        <v>-0.00273</v>
      </c>
      <c r="AG30" s="20">
        <v>-0.003156</v>
      </c>
      <c r="AH30" s="20">
        <v>-0.003499</v>
      </c>
      <c r="AI30" s="20">
        <v>-0.003562</v>
      </c>
      <c r="AJ30" s="47"/>
      <c r="AK30" s="48"/>
    </row>
    <row r="31" ht="12.75" customHeight="1">
      <c r="A31" s="20">
        <v>-9.41E-4</v>
      </c>
      <c r="B31" s="20">
        <v>-0.00209</v>
      </c>
      <c r="C31" s="20">
        <v>-0.002806</v>
      </c>
      <c r="D31" s="20">
        <v>-0.003125</v>
      </c>
      <c r="E31" s="20">
        <v>-0.003123</v>
      </c>
      <c r="F31" s="20">
        <v>-0.002921</v>
      </c>
      <c r="G31" s="20">
        <v>-0.002414</v>
      </c>
      <c r="H31" s="20">
        <v>-0.001992</v>
      </c>
      <c r="I31" s="20">
        <v>-0.001856</v>
      </c>
      <c r="J31" s="20">
        <v>-0.001994</v>
      </c>
      <c r="K31" s="20">
        <v>-0.002159</v>
      </c>
      <c r="L31" s="20">
        <v>-0.002023</v>
      </c>
      <c r="M31" s="20">
        <v>-0.001651</v>
      </c>
      <c r="N31" s="20">
        <v>-0.001386</v>
      </c>
      <c r="O31" s="20">
        <v>-0.001185</v>
      </c>
      <c r="P31" s="20">
        <v>-6.33E-4</v>
      </c>
      <c r="Q31" s="20">
        <v>-2.93E-4</v>
      </c>
      <c r="R31" s="20">
        <v>-1.71E-4</v>
      </c>
      <c r="S31" s="20">
        <v>9.0E-5</v>
      </c>
      <c r="T31" s="20">
        <v>3.94E-4</v>
      </c>
      <c r="U31" s="20">
        <v>2.96E-4</v>
      </c>
      <c r="V31" s="20">
        <v>2.56E-4</v>
      </c>
      <c r="W31" s="20">
        <v>2.69E-4</v>
      </c>
      <c r="X31" s="20">
        <v>1.76E-4</v>
      </c>
      <c r="Y31" s="20">
        <v>0.0</v>
      </c>
      <c r="Z31" s="20">
        <v>-3.17E-4</v>
      </c>
      <c r="AA31" s="20">
        <v>-8.15E-4</v>
      </c>
      <c r="AB31" s="20">
        <v>-0.001086</v>
      </c>
      <c r="AC31" s="20">
        <v>-0.001644</v>
      </c>
      <c r="AD31" s="20">
        <v>-0.002089</v>
      </c>
      <c r="AE31" s="20">
        <v>-0.00251</v>
      </c>
      <c r="AF31" s="20">
        <v>-0.002923</v>
      </c>
      <c r="AG31" s="20">
        <v>-0.003195</v>
      </c>
      <c r="AH31" s="20">
        <v>-0.003568</v>
      </c>
      <c r="AI31" s="20">
        <v>-0.003684</v>
      </c>
      <c r="AJ31" s="47"/>
      <c r="AK31" s="48"/>
    </row>
    <row r="32" ht="12.75" customHeight="1">
      <c r="A32" s="20">
        <v>-7.18E-4</v>
      </c>
      <c r="B32" s="20">
        <v>-0.001885</v>
      </c>
      <c r="C32" s="20">
        <v>-0.002572</v>
      </c>
      <c r="D32" s="20">
        <v>-0.002942</v>
      </c>
      <c r="E32" s="20">
        <v>-0.002824</v>
      </c>
      <c r="F32" s="20">
        <v>-0.002633</v>
      </c>
      <c r="G32" s="20">
        <v>-0.002164</v>
      </c>
      <c r="H32" s="20">
        <v>-0.001765</v>
      </c>
      <c r="I32" s="20">
        <v>-0.001669</v>
      </c>
      <c r="J32" s="20">
        <v>-0.001948</v>
      </c>
      <c r="K32" s="20">
        <v>-0.002126</v>
      </c>
      <c r="L32" s="20">
        <v>-0.00191</v>
      </c>
      <c r="M32" s="20">
        <v>-0.00165</v>
      </c>
      <c r="N32" s="20">
        <v>-0.001375</v>
      </c>
      <c r="O32" s="20">
        <v>-0.001079</v>
      </c>
      <c r="P32" s="20">
        <v>-5.04E-4</v>
      </c>
      <c r="Q32" s="20">
        <v>-2.84E-4</v>
      </c>
      <c r="R32" s="20">
        <v>7.4E-5</v>
      </c>
      <c r="S32" s="20">
        <v>2.58E-4</v>
      </c>
      <c r="T32" s="20">
        <v>3.28E-4</v>
      </c>
      <c r="U32" s="20">
        <v>2.06E-4</v>
      </c>
      <c r="V32" s="20">
        <v>2.55E-4</v>
      </c>
      <c r="W32" s="20">
        <v>1.98E-4</v>
      </c>
      <c r="X32" s="20">
        <v>1.36E-4</v>
      </c>
      <c r="Y32" s="20">
        <v>0.0</v>
      </c>
      <c r="Z32" s="20">
        <v>-3.76E-4</v>
      </c>
      <c r="AA32" s="20">
        <v>-7.17E-4</v>
      </c>
      <c r="AB32" s="20">
        <v>-0.001206</v>
      </c>
      <c r="AC32" s="20">
        <v>-0.001692</v>
      </c>
      <c r="AD32" s="20">
        <v>-0.002171</v>
      </c>
      <c r="AE32" s="20">
        <v>-0.002575</v>
      </c>
      <c r="AF32" s="20">
        <v>-0.002978</v>
      </c>
      <c r="AG32" s="20">
        <v>-0.003393</v>
      </c>
      <c r="AH32" s="20">
        <v>-0.003801</v>
      </c>
      <c r="AI32" s="20">
        <v>-0.003833</v>
      </c>
      <c r="AJ32" s="47"/>
      <c r="AK32" s="48"/>
    </row>
    <row r="33" ht="12.75" customHeight="1">
      <c r="A33" s="20">
        <v>-6.25E-4</v>
      </c>
      <c r="B33" s="20">
        <v>-0.001448</v>
      </c>
      <c r="C33" s="20">
        <v>-0.002101</v>
      </c>
      <c r="D33" s="20">
        <v>-0.002408</v>
      </c>
      <c r="E33" s="20">
        <v>-0.002399</v>
      </c>
      <c r="F33" s="20">
        <v>-0.002197</v>
      </c>
      <c r="G33" s="20">
        <v>-0.001787</v>
      </c>
      <c r="H33" s="20">
        <v>-0.001429</v>
      </c>
      <c r="I33" s="20">
        <v>-0.001339</v>
      </c>
      <c r="J33" s="20">
        <v>-0.001648</v>
      </c>
      <c r="K33" s="20">
        <v>-0.00177</v>
      </c>
      <c r="L33" s="20">
        <v>-0.001714</v>
      </c>
      <c r="M33" s="20">
        <v>-0.00139</v>
      </c>
      <c r="N33" s="20">
        <v>-0.001125</v>
      </c>
      <c r="O33" s="20">
        <v>-8.7E-4</v>
      </c>
      <c r="P33" s="20">
        <v>-4.61E-4</v>
      </c>
      <c r="Q33" s="20">
        <v>-8.4E-5</v>
      </c>
      <c r="R33" s="20">
        <v>2.14E-4</v>
      </c>
      <c r="S33" s="20">
        <v>4.84E-4</v>
      </c>
      <c r="T33" s="20">
        <v>5.94E-4</v>
      </c>
      <c r="U33" s="20">
        <v>4.54E-4</v>
      </c>
      <c r="V33" s="20">
        <v>4.51E-4</v>
      </c>
      <c r="W33" s="20">
        <v>3.01E-4</v>
      </c>
      <c r="X33" s="20">
        <v>2.45E-4</v>
      </c>
      <c r="Y33" s="20">
        <v>0.0</v>
      </c>
      <c r="Z33" s="20">
        <v>-2.45E-4</v>
      </c>
      <c r="AA33" s="20">
        <v>-7.66E-4</v>
      </c>
      <c r="AB33" s="20">
        <v>-0.001184</v>
      </c>
      <c r="AC33" s="20">
        <v>-0.001723</v>
      </c>
      <c r="AD33" s="20">
        <v>-0.002132</v>
      </c>
      <c r="AE33" s="20">
        <v>-0.002676</v>
      </c>
      <c r="AF33" s="20">
        <v>-0.003113</v>
      </c>
      <c r="AG33" s="20">
        <v>-0.003615</v>
      </c>
      <c r="AH33" s="20">
        <v>-0.00389</v>
      </c>
      <c r="AI33" s="20">
        <v>-0.004035</v>
      </c>
      <c r="AJ33" s="47"/>
      <c r="AK33" s="48"/>
    </row>
    <row r="34" ht="12.75" customHeight="1">
      <c r="A34" s="20">
        <v>-3.23E-4</v>
      </c>
      <c r="B34" s="20">
        <v>-0.001287</v>
      </c>
      <c r="C34" s="20">
        <v>-0.001862</v>
      </c>
      <c r="D34" s="20">
        <v>-0.002087</v>
      </c>
      <c r="E34" s="20">
        <v>-0.00203</v>
      </c>
      <c r="F34" s="20">
        <v>-0.001895</v>
      </c>
      <c r="G34" s="20">
        <v>-0.001422</v>
      </c>
      <c r="H34" s="20">
        <v>-0.001191</v>
      </c>
      <c r="I34" s="20">
        <v>-0.001218</v>
      </c>
      <c r="J34" s="20">
        <v>-0.001483</v>
      </c>
      <c r="K34" s="20">
        <v>-0.001724</v>
      </c>
      <c r="L34" s="20">
        <v>-0.001564</v>
      </c>
      <c r="M34" s="20">
        <v>-0.001281</v>
      </c>
      <c r="N34" s="20">
        <v>-0.001133</v>
      </c>
      <c r="O34" s="20">
        <v>-8.37E-4</v>
      </c>
      <c r="P34" s="20">
        <v>-4.04E-4</v>
      </c>
      <c r="Q34" s="20">
        <v>-8.3E-5</v>
      </c>
      <c r="R34" s="20">
        <v>8.3E-5</v>
      </c>
      <c r="S34" s="20">
        <v>2.09E-4</v>
      </c>
      <c r="T34" s="20">
        <v>4.35E-4</v>
      </c>
      <c r="U34" s="20">
        <v>3.72E-4</v>
      </c>
      <c r="V34" s="20">
        <v>2.27E-4</v>
      </c>
      <c r="W34" s="20">
        <v>2.0E-4</v>
      </c>
      <c r="X34" s="20">
        <v>1.23E-4</v>
      </c>
      <c r="Y34" s="20">
        <v>0.0</v>
      </c>
      <c r="Z34" s="20">
        <v>-4.17E-4</v>
      </c>
      <c r="AA34" s="20">
        <v>-9.2E-4</v>
      </c>
      <c r="AB34" s="20">
        <v>-0.001338</v>
      </c>
      <c r="AC34" s="20">
        <v>-0.001948</v>
      </c>
      <c r="AD34" s="20">
        <v>-0.002415</v>
      </c>
      <c r="AE34" s="20">
        <v>-0.00287</v>
      </c>
      <c r="AF34" s="20">
        <v>-0.003263</v>
      </c>
      <c r="AG34" s="20">
        <v>-0.003568</v>
      </c>
      <c r="AH34" s="20">
        <v>-0.003942</v>
      </c>
      <c r="AI34" s="20">
        <v>-0.004466</v>
      </c>
      <c r="AJ34" s="47"/>
      <c r="AK34" s="48"/>
    </row>
    <row r="35" ht="12.75" customHeight="1">
      <c r="A35" s="20">
        <v>-4.26E-4</v>
      </c>
      <c r="B35" s="20">
        <v>-0.001064</v>
      </c>
      <c r="C35" s="20">
        <v>-0.00154</v>
      </c>
      <c r="D35" s="20">
        <v>-0.001791</v>
      </c>
      <c r="E35" s="20">
        <v>-0.001749</v>
      </c>
      <c r="F35" s="20">
        <v>-0.001505</v>
      </c>
      <c r="G35" s="20">
        <v>-0.001165</v>
      </c>
      <c r="H35" s="20">
        <v>-7.92E-4</v>
      </c>
      <c r="I35" s="20">
        <v>-8.69E-4</v>
      </c>
      <c r="J35" s="20">
        <v>-0.001222</v>
      </c>
      <c r="K35" s="20">
        <v>-0.001393</v>
      </c>
      <c r="L35" s="20">
        <v>-0.001322</v>
      </c>
      <c r="M35" s="20">
        <v>-0.001103</v>
      </c>
      <c r="N35" s="20">
        <v>-8.94E-4</v>
      </c>
      <c r="O35" s="20">
        <v>-7.13E-4</v>
      </c>
      <c r="P35" s="20">
        <v>-1.54E-4</v>
      </c>
      <c r="Q35" s="20">
        <v>-1.8E-5</v>
      </c>
      <c r="R35" s="20">
        <v>3.53E-4</v>
      </c>
      <c r="S35" s="20">
        <v>5.75E-4</v>
      </c>
      <c r="T35" s="20">
        <v>6.14E-4</v>
      </c>
      <c r="U35" s="20">
        <v>4.52E-4</v>
      </c>
      <c r="V35" s="20">
        <v>4.48E-4</v>
      </c>
      <c r="W35" s="20">
        <v>3.51E-4</v>
      </c>
      <c r="X35" s="20">
        <v>2.15E-4</v>
      </c>
      <c r="Y35" s="20">
        <v>0.0</v>
      </c>
      <c r="Z35" s="20">
        <v>-3.46E-4</v>
      </c>
      <c r="AA35" s="20">
        <v>-7.7E-4</v>
      </c>
      <c r="AB35" s="20">
        <v>-0.001243</v>
      </c>
      <c r="AC35" s="20">
        <v>-0.001756</v>
      </c>
      <c r="AD35" s="20">
        <v>-0.002228</v>
      </c>
      <c r="AE35" s="20">
        <v>-0.002704</v>
      </c>
      <c r="AF35" s="20">
        <v>-0.003111</v>
      </c>
      <c r="AG35" s="20">
        <v>-0.003551</v>
      </c>
      <c r="AH35" s="20">
        <v>-0.004065</v>
      </c>
      <c r="AI35" s="20">
        <v>-0.003888</v>
      </c>
      <c r="AJ35" s="47"/>
      <c r="AK35" s="48"/>
    </row>
    <row r="36" ht="12.75" customHeight="1">
      <c r="A36" s="20">
        <v>-3.51E-4</v>
      </c>
      <c r="B36" s="20">
        <v>-8.38E-4</v>
      </c>
      <c r="C36" s="20">
        <v>-0.00124</v>
      </c>
      <c r="D36" s="20">
        <v>-0.001473</v>
      </c>
      <c r="E36" s="20">
        <v>-0.001307</v>
      </c>
      <c r="F36" s="20">
        <v>-0.0011</v>
      </c>
      <c r="G36" s="20">
        <v>-7.38E-4</v>
      </c>
      <c r="H36" s="20">
        <v>-5.37E-4</v>
      </c>
      <c r="I36" s="20">
        <v>-5.66E-4</v>
      </c>
      <c r="J36" s="20">
        <v>-9.11E-4</v>
      </c>
      <c r="K36" s="20">
        <v>-0.001123</v>
      </c>
      <c r="L36" s="20">
        <v>-0.001045</v>
      </c>
      <c r="M36" s="20">
        <v>-8.31E-4</v>
      </c>
      <c r="N36" s="20">
        <v>-7.06E-4</v>
      </c>
      <c r="O36" s="20">
        <v>-5.2E-4</v>
      </c>
      <c r="P36" s="20">
        <v>-1.92E-4</v>
      </c>
      <c r="Q36" s="20">
        <v>1.83E-4</v>
      </c>
      <c r="R36" s="20">
        <v>4.55E-4</v>
      </c>
      <c r="S36" s="20">
        <v>6.03E-4</v>
      </c>
      <c r="T36" s="20">
        <v>6.86E-4</v>
      </c>
      <c r="U36" s="20">
        <v>5.79E-4</v>
      </c>
      <c r="V36" s="20">
        <v>4.45E-4</v>
      </c>
      <c r="W36" s="20">
        <v>3.82E-4</v>
      </c>
      <c r="X36" s="20">
        <v>2.93E-4</v>
      </c>
      <c r="Y36" s="20">
        <v>0.0</v>
      </c>
      <c r="Z36" s="20">
        <v>-2.69E-4</v>
      </c>
      <c r="AA36" s="20">
        <v>-8.54E-4</v>
      </c>
      <c r="AB36" s="20">
        <v>-0.001269</v>
      </c>
      <c r="AC36" s="20">
        <v>-0.001844</v>
      </c>
      <c r="AD36" s="20">
        <v>-0.002305</v>
      </c>
      <c r="AE36" s="20">
        <v>-0.002852</v>
      </c>
      <c r="AF36" s="20">
        <v>-0.003277</v>
      </c>
      <c r="AG36" s="20">
        <v>-0.003727</v>
      </c>
      <c r="AH36" s="20">
        <v>-0.0041</v>
      </c>
      <c r="AI36" s="20">
        <v>-0.004581</v>
      </c>
      <c r="AJ36" s="47"/>
      <c r="AK36" s="48"/>
    </row>
    <row r="37" ht="12.75" customHeight="1">
      <c r="A37" s="20">
        <v>-5.37E-4</v>
      </c>
      <c r="B37" s="20">
        <v>-0.001012</v>
      </c>
      <c r="C37" s="20">
        <v>-0.001331</v>
      </c>
      <c r="D37" s="20">
        <v>-0.00137</v>
      </c>
      <c r="E37" s="20">
        <v>-0.001236</v>
      </c>
      <c r="F37" s="20">
        <v>-0.001062</v>
      </c>
      <c r="G37" s="20">
        <v>-6.24E-4</v>
      </c>
      <c r="H37" s="20">
        <v>-4.05E-4</v>
      </c>
      <c r="I37" s="20">
        <v>-5.73E-4</v>
      </c>
      <c r="J37" s="20">
        <v>-9.41E-4</v>
      </c>
      <c r="K37" s="20">
        <v>-0.001072</v>
      </c>
      <c r="L37" s="20">
        <v>-0.001013</v>
      </c>
      <c r="M37" s="20">
        <v>-8.62E-4</v>
      </c>
      <c r="N37" s="20">
        <v>-7.19E-4</v>
      </c>
      <c r="O37" s="20">
        <v>-5.98E-4</v>
      </c>
      <c r="P37" s="20">
        <v>-1.18E-4</v>
      </c>
      <c r="Q37" s="20">
        <v>1.8E-5</v>
      </c>
      <c r="R37" s="20">
        <v>1.93E-4</v>
      </c>
      <c r="S37" s="20">
        <v>4.03E-4</v>
      </c>
      <c r="T37" s="20">
        <v>5.34E-4</v>
      </c>
      <c r="U37" s="20">
        <v>3.75E-4</v>
      </c>
      <c r="V37" s="20">
        <v>3.41E-4</v>
      </c>
      <c r="W37" s="20">
        <v>2.7E-4</v>
      </c>
      <c r="X37" s="20">
        <v>9.8E-5</v>
      </c>
      <c r="Y37" s="20">
        <v>0.0</v>
      </c>
      <c r="Z37" s="20">
        <v>-4.19E-4</v>
      </c>
      <c r="AA37" s="20">
        <v>-9.04E-4</v>
      </c>
      <c r="AB37" s="20">
        <v>-0.001334</v>
      </c>
      <c r="AC37" s="20">
        <v>-0.0019</v>
      </c>
      <c r="AD37" s="20">
        <v>-0.002401</v>
      </c>
      <c r="AE37" s="20">
        <v>-0.002876</v>
      </c>
      <c r="AF37" s="20">
        <v>-0.003294</v>
      </c>
      <c r="AG37" s="20">
        <v>-0.00364</v>
      </c>
      <c r="AH37" s="20">
        <v>-0.004194</v>
      </c>
      <c r="AI37" s="20">
        <v>-0.00406</v>
      </c>
      <c r="AJ37" s="47"/>
      <c r="AK37" s="48"/>
    </row>
    <row r="38" ht="12.75" customHeight="1">
      <c r="A38" s="20">
        <v>-6.61E-4</v>
      </c>
      <c r="B38" s="20">
        <v>-7.91E-4</v>
      </c>
      <c r="C38" s="20">
        <v>-0.001059</v>
      </c>
      <c r="D38" s="20">
        <v>-0.00117</v>
      </c>
      <c r="E38" s="20">
        <v>-0.001036</v>
      </c>
      <c r="F38" s="20">
        <v>-7.54E-4</v>
      </c>
      <c r="G38" s="20">
        <v>-4.03E-4</v>
      </c>
      <c r="H38" s="20">
        <v>-1.68E-4</v>
      </c>
      <c r="I38" s="20">
        <v>-3.83E-4</v>
      </c>
      <c r="J38" s="20">
        <v>-6.88E-4</v>
      </c>
      <c r="K38" s="20">
        <v>-9.72E-4</v>
      </c>
      <c r="L38" s="20">
        <v>-8.26E-4</v>
      </c>
      <c r="M38" s="20">
        <v>-6.91E-4</v>
      </c>
      <c r="N38" s="20">
        <v>-5.89E-4</v>
      </c>
      <c r="O38" s="20">
        <v>-3.9E-4</v>
      </c>
      <c r="P38" s="20">
        <v>-1.01E-4</v>
      </c>
      <c r="Q38" s="20">
        <v>1.83E-4</v>
      </c>
      <c r="R38" s="20">
        <v>4.14E-4</v>
      </c>
      <c r="S38" s="20">
        <v>6.2E-4</v>
      </c>
      <c r="T38" s="20">
        <v>6.13E-4</v>
      </c>
      <c r="U38" s="20">
        <v>4.51E-4</v>
      </c>
      <c r="V38" s="20">
        <v>4.48E-4</v>
      </c>
      <c r="W38" s="20">
        <v>3.0E-4</v>
      </c>
      <c r="X38" s="20">
        <v>1.97E-4</v>
      </c>
      <c r="Y38" s="20">
        <v>0.0</v>
      </c>
      <c r="Z38" s="20">
        <v>-3.53E-4</v>
      </c>
      <c r="AA38" s="20">
        <v>-7.25E-4</v>
      </c>
      <c r="AB38" s="20">
        <v>-0.001259</v>
      </c>
      <c r="AC38" s="20">
        <v>-0.001769</v>
      </c>
      <c r="AD38" s="20">
        <v>-0.002264</v>
      </c>
      <c r="AE38" s="20">
        <v>-0.002761</v>
      </c>
      <c r="AF38" s="20">
        <v>-0.003178</v>
      </c>
      <c r="AG38" s="20">
        <v>-0.00368</v>
      </c>
      <c r="AH38" s="20">
        <v>-0.004053</v>
      </c>
      <c r="AI38" s="20">
        <v>-0.004457</v>
      </c>
      <c r="AJ38" s="47"/>
      <c r="AK38" s="48"/>
    </row>
    <row r="39" ht="12.75" customHeight="1">
      <c r="A39" s="20">
        <v>-6.1E-4</v>
      </c>
      <c r="B39" s="20">
        <v>-7.3E-4</v>
      </c>
      <c r="C39" s="20">
        <v>-8.92E-4</v>
      </c>
      <c r="D39" s="20">
        <v>-8.93E-4</v>
      </c>
      <c r="E39" s="20">
        <v>-7.39E-4</v>
      </c>
      <c r="F39" s="20">
        <v>-4.53E-4</v>
      </c>
      <c r="G39" s="20">
        <v>-1.02E-4</v>
      </c>
      <c r="H39" s="20">
        <v>6.9E-5</v>
      </c>
      <c r="I39" s="20">
        <v>-1.19E-4</v>
      </c>
      <c r="J39" s="20">
        <v>-5.25E-4</v>
      </c>
      <c r="K39" s="20">
        <v>-6.77E-4</v>
      </c>
      <c r="L39" s="20">
        <v>-6.96E-4</v>
      </c>
      <c r="M39" s="20">
        <v>-5.27E-4</v>
      </c>
      <c r="N39" s="20">
        <v>-4.23E-4</v>
      </c>
      <c r="O39" s="20">
        <v>-3.27E-4</v>
      </c>
      <c r="P39" s="20">
        <v>-4.3E-5</v>
      </c>
      <c r="Q39" s="20">
        <v>2.04E-4</v>
      </c>
      <c r="R39" s="20">
        <v>4.44E-4</v>
      </c>
      <c r="S39" s="20">
        <v>5.98E-4</v>
      </c>
      <c r="T39" s="20">
        <v>6.16E-4</v>
      </c>
      <c r="U39" s="20">
        <v>4.99E-4</v>
      </c>
      <c r="V39" s="20">
        <v>4.25E-4</v>
      </c>
      <c r="W39" s="20">
        <v>3.51E-4</v>
      </c>
      <c r="X39" s="20">
        <v>2.01E-4</v>
      </c>
      <c r="Y39" s="20">
        <v>0.0</v>
      </c>
      <c r="Z39" s="20">
        <v>-3.28E-4</v>
      </c>
      <c r="AA39" s="20">
        <v>-8.69E-4</v>
      </c>
      <c r="AB39" s="20">
        <v>-0.001246</v>
      </c>
      <c r="AC39" s="20">
        <v>-0.001846</v>
      </c>
      <c r="AD39" s="20">
        <v>-0.002273</v>
      </c>
      <c r="AE39" s="20">
        <v>-0.002778</v>
      </c>
      <c r="AF39" s="20">
        <v>-0.003206</v>
      </c>
      <c r="AG39" s="20">
        <v>-0.003605</v>
      </c>
      <c r="AH39" s="20">
        <v>-0.004033</v>
      </c>
      <c r="AI39" s="20">
        <v>-0.004261</v>
      </c>
      <c r="AJ39" s="47"/>
      <c r="AK39" s="48"/>
    </row>
    <row r="40" ht="12.75" customHeight="1">
      <c r="A40" s="20">
        <v>-3.38E-4</v>
      </c>
      <c r="B40" s="20">
        <v>-4.69E-4</v>
      </c>
      <c r="C40" s="20">
        <v>-6.42E-4</v>
      </c>
      <c r="D40" s="20">
        <v>-5.93E-4</v>
      </c>
      <c r="E40" s="20">
        <v>-4.28E-4</v>
      </c>
      <c r="F40" s="20">
        <v>-1.81E-4</v>
      </c>
      <c r="G40" s="20">
        <v>1.44E-4</v>
      </c>
      <c r="H40" s="20">
        <v>2.95E-4</v>
      </c>
      <c r="I40" s="20">
        <v>6.0E-5</v>
      </c>
      <c r="J40" s="20">
        <v>-3.57E-4</v>
      </c>
      <c r="K40" s="20">
        <v>-6.19E-4</v>
      </c>
      <c r="L40" s="20">
        <v>-5.17E-4</v>
      </c>
      <c r="M40" s="20">
        <v>-4.43E-4</v>
      </c>
      <c r="N40" s="20">
        <v>-3.71E-4</v>
      </c>
      <c r="O40" s="20">
        <v>-3.31E-4</v>
      </c>
      <c r="P40" s="20">
        <v>1.13E-4</v>
      </c>
      <c r="Q40" s="20">
        <v>1.96E-4</v>
      </c>
      <c r="R40" s="20">
        <v>3.88E-4</v>
      </c>
      <c r="S40" s="20">
        <v>5.47E-4</v>
      </c>
      <c r="T40" s="20">
        <v>6.17E-4</v>
      </c>
      <c r="U40" s="20">
        <v>4.68E-4</v>
      </c>
      <c r="V40" s="20">
        <v>3.95E-4</v>
      </c>
      <c r="W40" s="20">
        <v>2.84E-4</v>
      </c>
      <c r="X40" s="20">
        <v>1.64E-4</v>
      </c>
      <c r="Y40" s="20">
        <v>0.0</v>
      </c>
      <c r="Z40" s="20">
        <v>-3.53E-4</v>
      </c>
      <c r="AA40" s="20">
        <v>-7.61E-4</v>
      </c>
      <c r="AB40" s="20">
        <v>-0.001242</v>
      </c>
      <c r="AC40" s="20">
        <v>-0.001731</v>
      </c>
      <c r="AD40" s="20">
        <v>-0.00219</v>
      </c>
      <c r="AE40" s="20">
        <v>-0.002644</v>
      </c>
      <c r="AF40" s="20">
        <v>-0.00306</v>
      </c>
      <c r="AG40" s="20">
        <v>-0.003459</v>
      </c>
      <c r="AH40" s="20">
        <v>-0.003932</v>
      </c>
      <c r="AI40" s="20">
        <v>-0.00396</v>
      </c>
      <c r="AJ40" s="47"/>
      <c r="AK40" s="48"/>
    </row>
    <row r="41" ht="12.75" customHeight="1">
      <c r="A41" s="20">
        <v>4.4E-5</v>
      </c>
      <c r="B41" s="20">
        <v>7.9E-5</v>
      </c>
      <c r="C41" s="20">
        <v>-7.8E-5</v>
      </c>
      <c r="D41" s="20">
        <v>-1.51E-4</v>
      </c>
      <c r="E41" s="20">
        <v>-3.0E-5</v>
      </c>
      <c r="F41" s="20">
        <v>2.67E-4</v>
      </c>
      <c r="G41" s="20">
        <v>5.11E-4</v>
      </c>
      <c r="H41" s="20">
        <v>6.28E-4</v>
      </c>
      <c r="I41" s="20">
        <v>3.1E-4</v>
      </c>
      <c r="J41" s="20">
        <v>-1.34E-4</v>
      </c>
      <c r="K41" s="20">
        <v>-3.94E-4</v>
      </c>
      <c r="L41" s="20">
        <v>-3.65E-4</v>
      </c>
      <c r="M41" s="20">
        <v>-3.08E-4</v>
      </c>
      <c r="N41" s="20">
        <v>-2.45E-4</v>
      </c>
      <c r="O41" s="20">
        <v>-1.82E-4</v>
      </c>
      <c r="P41" s="20">
        <v>6.0E-5</v>
      </c>
      <c r="Q41" s="20">
        <v>2.83E-4</v>
      </c>
      <c r="R41" s="20">
        <v>5.47E-4</v>
      </c>
      <c r="S41" s="20">
        <v>6.69E-4</v>
      </c>
      <c r="T41" s="20">
        <v>6.63E-4</v>
      </c>
      <c r="U41" s="20">
        <v>5.3E-4</v>
      </c>
      <c r="V41" s="20">
        <v>4.72E-4</v>
      </c>
      <c r="W41" s="20">
        <v>3.65E-4</v>
      </c>
      <c r="X41" s="20">
        <v>2.26E-4</v>
      </c>
      <c r="Y41" s="20">
        <v>0.0</v>
      </c>
      <c r="Z41" s="20">
        <v>-2.65E-4</v>
      </c>
      <c r="AA41" s="20">
        <v>-6.93E-4</v>
      </c>
      <c r="AB41" s="20">
        <v>-0.001129</v>
      </c>
      <c r="AC41" s="20">
        <v>-0.001648</v>
      </c>
      <c r="AD41" s="20">
        <v>-0.002072</v>
      </c>
      <c r="AE41" s="20">
        <v>-0.00251</v>
      </c>
      <c r="AF41" s="20">
        <v>-0.002867</v>
      </c>
      <c r="AG41" s="20">
        <v>-0.003377</v>
      </c>
      <c r="AH41" s="20">
        <v>-0.003727</v>
      </c>
      <c r="AI41" s="20">
        <v>-0.004077</v>
      </c>
      <c r="AJ41" s="47"/>
      <c r="AK41" s="48"/>
    </row>
    <row r="42" ht="12.75" customHeight="1">
      <c r="A42" s="20">
        <v>3.19E-4</v>
      </c>
      <c r="B42" s="20">
        <v>2.22E-4</v>
      </c>
      <c r="C42" s="20">
        <v>8.0E-5</v>
      </c>
      <c r="D42" s="20">
        <v>1.01E-4</v>
      </c>
      <c r="E42" s="20">
        <v>2.25E-4</v>
      </c>
      <c r="F42" s="20">
        <v>4.12E-4</v>
      </c>
      <c r="G42" s="20">
        <v>6.85E-4</v>
      </c>
      <c r="H42" s="20">
        <v>7.08E-4</v>
      </c>
      <c r="I42" s="20">
        <v>3.76E-4</v>
      </c>
      <c r="J42" s="20">
        <v>-7.5E-5</v>
      </c>
      <c r="K42" s="20">
        <v>-4.16E-4</v>
      </c>
      <c r="L42" s="20">
        <v>-3.73E-4</v>
      </c>
      <c r="M42" s="20">
        <v>-3.24E-4</v>
      </c>
      <c r="N42" s="20">
        <v>-2.37E-4</v>
      </c>
      <c r="O42" s="20">
        <v>-2.15E-4</v>
      </c>
      <c r="P42" s="20">
        <v>3.0E-6</v>
      </c>
      <c r="Q42" s="20">
        <v>2.53E-4</v>
      </c>
      <c r="R42" s="20">
        <v>4.08E-4</v>
      </c>
      <c r="S42" s="20">
        <v>5.47E-4</v>
      </c>
      <c r="T42" s="20">
        <v>6.32E-4</v>
      </c>
      <c r="U42" s="20">
        <v>4.33E-4</v>
      </c>
      <c r="V42" s="20">
        <v>4.2E-4</v>
      </c>
      <c r="W42" s="20">
        <v>2.85E-4</v>
      </c>
      <c r="X42" s="20">
        <v>1.96E-4</v>
      </c>
      <c r="Y42" s="20">
        <v>0.0</v>
      </c>
      <c r="Z42" s="20">
        <v>-3.03E-4</v>
      </c>
      <c r="AA42" s="20">
        <v>-7.82E-4</v>
      </c>
      <c r="AB42" s="20">
        <v>-0.001116</v>
      </c>
      <c r="AC42" s="20">
        <v>-0.001657</v>
      </c>
      <c r="AD42" s="20">
        <v>-0.002072</v>
      </c>
      <c r="AE42" s="20">
        <v>-0.002514</v>
      </c>
      <c r="AF42" s="20">
        <v>-0.002848</v>
      </c>
      <c r="AG42" s="20">
        <v>-0.003228</v>
      </c>
      <c r="AH42" s="20">
        <v>-0.003715</v>
      </c>
      <c r="AI42" s="20">
        <v>-0.003987</v>
      </c>
      <c r="AJ42" s="47"/>
      <c r="AK42" s="48"/>
    </row>
    <row r="43" ht="12.75" customHeight="1">
      <c r="A43" s="20">
        <v>5.09E-4</v>
      </c>
      <c r="B43" s="20">
        <v>5.17E-4</v>
      </c>
      <c r="C43" s="20">
        <v>3.91E-4</v>
      </c>
      <c r="D43" s="20">
        <v>3.71E-4</v>
      </c>
      <c r="E43" s="20">
        <v>4.6E-4</v>
      </c>
      <c r="F43" s="20">
        <v>6.86E-4</v>
      </c>
      <c r="G43" s="20">
        <v>8.22E-4</v>
      </c>
      <c r="H43" s="20">
        <v>8.71E-4</v>
      </c>
      <c r="I43" s="20">
        <v>4.33E-4</v>
      </c>
      <c r="J43" s="20">
        <v>-9.3E-5</v>
      </c>
      <c r="K43" s="20">
        <v>-3.72E-4</v>
      </c>
      <c r="L43" s="20">
        <v>-3.2E-4</v>
      </c>
      <c r="M43" s="20">
        <v>-3.14E-4</v>
      </c>
      <c r="N43" s="20">
        <v>-2.66E-4</v>
      </c>
      <c r="O43" s="20">
        <v>-2.07E-4</v>
      </c>
      <c r="P43" s="20">
        <v>7.1E-5</v>
      </c>
      <c r="Q43" s="20">
        <v>2.83E-4</v>
      </c>
      <c r="R43" s="20">
        <v>4.5E-4</v>
      </c>
      <c r="S43" s="20">
        <v>5.99E-4</v>
      </c>
      <c r="T43" s="20">
        <v>6.27E-4</v>
      </c>
      <c r="U43" s="20">
        <v>4.51E-4</v>
      </c>
      <c r="V43" s="20">
        <v>3.83E-4</v>
      </c>
      <c r="W43" s="20">
        <v>2.88E-4</v>
      </c>
      <c r="X43" s="20">
        <v>1.64E-4</v>
      </c>
      <c r="Y43" s="20">
        <v>0.0</v>
      </c>
      <c r="Z43" s="20">
        <v>-2.98E-4</v>
      </c>
      <c r="AA43" s="20">
        <v>-6.36E-4</v>
      </c>
      <c r="AB43" s="20">
        <v>-0.001056</v>
      </c>
      <c r="AC43" s="20">
        <v>-0.001561</v>
      </c>
      <c r="AD43" s="20">
        <v>-0.001941</v>
      </c>
      <c r="AE43" s="20">
        <v>-0.002372</v>
      </c>
      <c r="AF43" s="20">
        <v>-0.002723</v>
      </c>
      <c r="AG43" s="20">
        <v>-0.003108</v>
      </c>
      <c r="AH43" s="20">
        <v>-0.003535</v>
      </c>
      <c r="AI43" s="20">
        <v>-0.003678</v>
      </c>
      <c r="AJ43" s="47"/>
      <c r="AK43" s="48"/>
    </row>
    <row r="44" ht="12.75" customHeight="1">
      <c r="A44" s="20">
        <v>0.004838</v>
      </c>
      <c r="B44" s="20">
        <v>0.004434</v>
      </c>
      <c r="C44" s="20">
        <v>0.003936</v>
      </c>
      <c r="D44" s="20">
        <v>0.003559</v>
      </c>
      <c r="E44" s="20">
        <v>0.003456</v>
      </c>
      <c r="F44" s="20">
        <v>0.003373</v>
      </c>
      <c r="G44" s="20">
        <v>0.003305</v>
      </c>
      <c r="H44" s="20">
        <v>0.003021</v>
      </c>
      <c r="I44" s="20">
        <v>0.002327</v>
      </c>
      <c r="J44" s="20">
        <v>0.001493</v>
      </c>
      <c r="K44" s="20">
        <v>8.83E-4</v>
      </c>
      <c r="L44" s="20">
        <v>6.15E-4</v>
      </c>
      <c r="M44" s="20">
        <v>3.83E-4</v>
      </c>
      <c r="N44" s="20">
        <v>2.13E-4</v>
      </c>
      <c r="O44" s="20">
        <v>9.7E-5</v>
      </c>
      <c r="P44" s="20">
        <v>1.86E-4</v>
      </c>
      <c r="Q44" s="20">
        <v>2.56E-4</v>
      </c>
      <c r="R44" s="20">
        <v>3.86E-4</v>
      </c>
      <c r="S44" s="20">
        <v>4.55E-4</v>
      </c>
      <c r="T44" s="20">
        <v>5.65E-4</v>
      </c>
      <c r="U44" s="20">
        <v>3.54E-4</v>
      </c>
      <c r="V44" s="20">
        <v>3.12E-4</v>
      </c>
      <c r="W44" s="20">
        <v>1.97E-4</v>
      </c>
      <c r="X44" s="20">
        <v>9.2E-5</v>
      </c>
      <c r="Y44" s="20">
        <v>0.0</v>
      </c>
      <c r="Z44" s="20">
        <v>-2.67E-4</v>
      </c>
      <c r="AA44" s="20">
        <v>-6.19E-4</v>
      </c>
      <c r="AB44" s="20">
        <v>-9.77E-4</v>
      </c>
      <c r="AC44" s="20">
        <v>-0.001405</v>
      </c>
      <c r="AD44" s="20">
        <v>-0.001673</v>
      </c>
      <c r="AE44" s="20">
        <v>-0.002052</v>
      </c>
      <c r="AF44" s="20">
        <v>-0.00242</v>
      </c>
      <c r="AG44" s="20">
        <v>-0.002736</v>
      </c>
      <c r="AH44" s="20">
        <v>-0.00324</v>
      </c>
      <c r="AI44" s="20">
        <v>-0.003508</v>
      </c>
      <c r="AJ44" s="47"/>
      <c r="AK44" s="48"/>
    </row>
    <row r="45" ht="12.75" customHeight="1">
      <c r="A45" s="20">
        <v>0.00522</v>
      </c>
      <c r="B45" s="20">
        <v>0.004916</v>
      </c>
      <c r="C45" s="20">
        <v>0.004408</v>
      </c>
      <c r="D45" s="20">
        <v>0.004008</v>
      </c>
      <c r="E45" s="20">
        <v>0.00385</v>
      </c>
      <c r="F45" s="20">
        <v>0.003727</v>
      </c>
      <c r="G45" s="20">
        <v>0.003615</v>
      </c>
      <c r="H45" s="20">
        <v>0.00324</v>
      </c>
      <c r="I45" s="20">
        <v>0.002429</v>
      </c>
      <c r="J45" s="20">
        <v>0.001587</v>
      </c>
      <c r="K45" s="20">
        <v>0.00102</v>
      </c>
      <c r="L45" s="20">
        <v>7.67E-4</v>
      </c>
      <c r="M45" s="20">
        <v>5.13E-4</v>
      </c>
      <c r="N45" s="20">
        <v>2.46E-4</v>
      </c>
      <c r="O45" s="20">
        <v>1.34E-4</v>
      </c>
      <c r="P45" s="20">
        <v>3.07E-4</v>
      </c>
      <c r="Q45" s="20">
        <v>3.78E-4</v>
      </c>
      <c r="R45" s="20">
        <v>4.37E-4</v>
      </c>
      <c r="S45" s="20">
        <v>6.46E-4</v>
      </c>
      <c r="T45" s="20">
        <v>5.61E-4</v>
      </c>
      <c r="U45" s="20">
        <v>4.12E-4</v>
      </c>
      <c r="V45" s="20">
        <v>3.75E-4</v>
      </c>
      <c r="W45" s="20">
        <v>2.68E-4</v>
      </c>
      <c r="X45" s="20">
        <v>1.85E-4</v>
      </c>
      <c r="Y45" s="20">
        <v>0.0</v>
      </c>
      <c r="Z45" s="20">
        <v>-2.19E-4</v>
      </c>
      <c r="AA45" s="20">
        <v>-5.25E-4</v>
      </c>
      <c r="AB45" s="20">
        <v>-9.08E-4</v>
      </c>
      <c r="AC45" s="20">
        <v>-0.001316</v>
      </c>
      <c r="AD45" s="20">
        <v>-0.001694</v>
      </c>
      <c r="AE45" s="20">
        <v>-0.002079</v>
      </c>
      <c r="AF45" s="20">
        <v>-0.002364</v>
      </c>
      <c r="AG45" s="20">
        <v>-0.002792</v>
      </c>
      <c r="AH45" s="20">
        <v>-0.003228</v>
      </c>
      <c r="AI45" s="20">
        <v>-0.00354</v>
      </c>
      <c r="AJ45" s="47"/>
      <c r="AK45" s="48"/>
    </row>
    <row r="46" ht="12.75" customHeight="1">
      <c r="A46" s="20">
        <v>0.005715</v>
      </c>
      <c r="B46" s="20">
        <v>0.005446</v>
      </c>
      <c r="C46" s="20">
        <v>0.004949</v>
      </c>
      <c r="D46" s="20">
        <v>0.004513</v>
      </c>
      <c r="E46" s="20">
        <v>0.004311</v>
      </c>
      <c r="F46" s="20">
        <v>0.004159</v>
      </c>
      <c r="G46" s="20">
        <v>0.003916</v>
      </c>
      <c r="H46" s="20">
        <v>0.003477</v>
      </c>
      <c r="I46" s="20">
        <v>0.002659</v>
      </c>
      <c r="J46" s="20">
        <v>0.001789</v>
      </c>
      <c r="K46" s="20">
        <v>0.001137</v>
      </c>
      <c r="L46" s="20">
        <v>8.7E-4</v>
      </c>
      <c r="M46" s="20">
        <v>5.76E-4</v>
      </c>
      <c r="N46" s="20">
        <v>3.27E-4</v>
      </c>
      <c r="O46" s="20">
        <v>1.67E-4</v>
      </c>
      <c r="P46" s="20">
        <v>2.4E-4</v>
      </c>
      <c r="Q46" s="20">
        <v>3.83E-4</v>
      </c>
      <c r="R46" s="20">
        <v>5.41E-4</v>
      </c>
      <c r="S46" s="20">
        <v>6.73E-4</v>
      </c>
      <c r="T46" s="20">
        <v>6.7E-4</v>
      </c>
      <c r="U46" s="20">
        <v>4.27E-4</v>
      </c>
      <c r="V46" s="20">
        <v>3.97E-4</v>
      </c>
      <c r="W46" s="20">
        <v>2.44E-4</v>
      </c>
      <c r="X46" s="20">
        <v>1.43E-4</v>
      </c>
      <c r="Y46" s="20">
        <v>0.0</v>
      </c>
      <c r="Z46" s="20">
        <v>-2.1E-4</v>
      </c>
      <c r="AA46" s="20">
        <v>-5.76E-4</v>
      </c>
      <c r="AB46" s="20">
        <v>-9.44E-4</v>
      </c>
      <c r="AC46" s="20">
        <v>-0.001425</v>
      </c>
      <c r="AD46" s="20">
        <v>-0.001748</v>
      </c>
      <c r="AE46" s="20">
        <v>-0.002104</v>
      </c>
      <c r="AF46" s="20">
        <v>-0.002495</v>
      </c>
      <c r="AG46" s="20">
        <v>-0.002912</v>
      </c>
      <c r="AH46" s="20">
        <v>-0.003332</v>
      </c>
      <c r="AI46" s="20">
        <v>-0.003636</v>
      </c>
      <c r="AJ46" s="47"/>
      <c r="AK46" s="48"/>
    </row>
    <row r="47" ht="12.75" customHeight="1">
      <c r="A47" s="20">
        <v>0.005821</v>
      </c>
      <c r="B47" s="20">
        <v>0.005478</v>
      </c>
      <c r="C47" s="20">
        <v>0.005001</v>
      </c>
      <c r="D47" s="20">
        <v>0.004618</v>
      </c>
      <c r="E47" s="20">
        <v>0.004457</v>
      </c>
      <c r="F47" s="20">
        <v>0.004265</v>
      </c>
      <c r="G47" s="20">
        <v>0.004026</v>
      </c>
      <c r="H47" s="20">
        <v>0.003522</v>
      </c>
      <c r="I47" s="20">
        <v>0.002656</v>
      </c>
      <c r="J47" s="20">
        <v>0.001634</v>
      </c>
      <c r="K47" s="20">
        <v>0.001048</v>
      </c>
      <c r="L47" s="20">
        <v>7.45E-4</v>
      </c>
      <c r="M47" s="20">
        <v>4.83E-4</v>
      </c>
      <c r="N47" s="20">
        <v>2.7E-4</v>
      </c>
      <c r="O47" s="20">
        <v>1.57E-4</v>
      </c>
      <c r="P47" s="20">
        <v>2.67E-4</v>
      </c>
      <c r="Q47" s="20">
        <v>4.19E-4</v>
      </c>
      <c r="R47" s="20">
        <v>5.42E-4</v>
      </c>
      <c r="S47" s="20">
        <v>6.05E-4</v>
      </c>
      <c r="T47" s="20">
        <v>6.41E-4</v>
      </c>
      <c r="U47" s="20">
        <v>4.91E-4</v>
      </c>
      <c r="V47" s="20">
        <v>3.71E-4</v>
      </c>
      <c r="W47" s="20">
        <v>2.87E-4</v>
      </c>
      <c r="X47" s="20">
        <v>1.98E-4</v>
      </c>
      <c r="Y47" s="20">
        <v>0.0</v>
      </c>
      <c r="Z47" s="20">
        <v>-2.65E-4</v>
      </c>
      <c r="AA47" s="20">
        <v>-6.12E-4</v>
      </c>
      <c r="AB47" s="20">
        <v>-0.001014</v>
      </c>
      <c r="AC47" s="20">
        <v>-0.001491</v>
      </c>
      <c r="AD47" s="20">
        <v>-0.001862</v>
      </c>
      <c r="AE47" s="20">
        <v>-0.002253</v>
      </c>
      <c r="AF47" s="20">
        <v>-0.002609</v>
      </c>
      <c r="AG47" s="20">
        <v>-0.003011</v>
      </c>
      <c r="AH47" s="20">
        <v>-0.003556</v>
      </c>
      <c r="AI47" s="20">
        <v>-0.003579</v>
      </c>
      <c r="AJ47" s="47"/>
      <c r="AK47" s="48"/>
    </row>
    <row r="48" ht="12.75" customHeight="1">
      <c r="A48" s="20">
        <v>0.005959</v>
      </c>
      <c r="B48" s="20">
        <v>0.005816</v>
      </c>
      <c r="C48" s="20">
        <v>0.005375</v>
      </c>
      <c r="D48" s="20">
        <v>0.004935</v>
      </c>
      <c r="E48" s="20">
        <v>0.004708</v>
      </c>
      <c r="F48" s="20">
        <v>0.004455</v>
      </c>
      <c r="G48" s="20">
        <v>0.004169</v>
      </c>
      <c r="H48" s="20">
        <v>0.00362</v>
      </c>
      <c r="I48" s="20">
        <v>0.002668</v>
      </c>
      <c r="J48" s="20">
        <v>0.001701</v>
      </c>
      <c r="K48" s="20">
        <v>0.001088</v>
      </c>
      <c r="L48" s="20">
        <v>7.98E-4</v>
      </c>
      <c r="M48" s="20">
        <v>4.7E-4</v>
      </c>
      <c r="N48" s="20">
        <v>2.65E-4</v>
      </c>
      <c r="O48" s="20">
        <v>1.41E-4</v>
      </c>
      <c r="P48" s="20">
        <v>3.2E-4</v>
      </c>
      <c r="Q48" s="20">
        <v>4.14E-4</v>
      </c>
      <c r="R48" s="20">
        <v>5.55E-4</v>
      </c>
      <c r="S48" s="20">
        <v>7.4E-4</v>
      </c>
      <c r="T48" s="20">
        <v>6.66E-4</v>
      </c>
      <c r="U48" s="20">
        <v>4.64E-4</v>
      </c>
      <c r="V48" s="20">
        <v>4.49E-4</v>
      </c>
      <c r="W48" s="20">
        <v>2.8E-4</v>
      </c>
      <c r="X48" s="20">
        <v>1.98E-4</v>
      </c>
      <c r="Y48" s="20">
        <v>0.0</v>
      </c>
      <c r="Z48" s="20">
        <v>-2.6E-4</v>
      </c>
      <c r="AA48" s="20">
        <v>-6.1E-4</v>
      </c>
      <c r="AB48" s="20">
        <v>-0.001001</v>
      </c>
      <c r="AC48" s="20">
        <v>-0.001457</v>
      </c>
      <c r="AD48" s="20">
        <v>-0.00185</v>
      </c>
      <c r="AE48" s="20">
        <v>-0.002248</v>
      </c>
      <c r="AF48" s="20">
        <v>-0.002652</v>
      </c>
      <c r="AG48" s="20">
        <v>-0.003121</v>
      </c>
      <c r="AH48" s="20">
        <v>-0.003553</v>
      </c>
      <c r="AI48" s="20">
        <v>-0.003761</v>
      </c>
      <c r="AJ48" s="47"/>
      <c r="AK48" s="48"/>
    </row>
    <row r="49" ht="12.75" customHeight="1">
      <c r="A49" s="20">
        <v>0.005824</v>
      </c>
      <c r="B49" s="20">
        <v>0.00558</v>
      </c>
      <c r="C49" s="20">
        <v>0.005125</v>
      </c>
      <c r="D49" s="20">
        <v>0.004742</v>
      </c>
      <c r="E49" s="20">
        <v>0.00453</v>
      </c>
      <c r="F49" s="20">
        <v>0.004352</v>
      </c>
      <c r="G49" s="20">
        <v>0.004065</v>
      </c>
      <c r="H49" s="20">
        <v>0.003496</v>
      </c>
      <c r="I49" s="20">
        <v>0.002565</v>
      </c>
      <c r="J49" s="20">
        <v>0.001598</v>
      </c>
      <c r="K49" s="20">
        <v>9.42E-4</v>
      </c>
      <c r="L49" s="20">
        <v>6.91E-4</v>
      </c>
      <c r="M49" s="20">
        <v>4.25E-4</v>
      </c>
      <c r="N49" s="20">
        <v>1.66E-4</v>
      </c>
      <c r="O49" s="20">
        <v>1.04E-4</v>
      </c>
      <c r="P49" s="20">
        <v>2.59E-4</v>
      </c>
      <c r="Q49" s="20">
        <v>3.9E-4</v>
      </c>
      <c r="R49" s="20">
        <v>5.96E-4</v>
      </c>
      <c r="S49" s="20">
        <v>7.01E-4</v>
      </c>
      <c r="T49" s="20">
        <v>7.01E-4</v>
      </c>
      <c r="U49" s="20">
        <v>5.15E-4</v>
      </c>
      <c r="V49" s="20">
        <v>4.41E-4</v>
      </c>
      <c r="W49" s="20">
        <v>2.78E-4</v>
      </c>
      <c r="X49" s="20">
        <v>1.63E-4</v>
      </c>
      <c r="Y49" s="20">
        <v>0.0</v>
      </c>
      <c r="Z49" s="20">
        <v>-2.43E-4</v>
      </c>
      <c r="AA49" s="20">
        <v>-6.73E-4</v>
      </c>
      <c r="AB49" s="20">
        <v>-0.001043</v>
      </c>
      <c r="AC49" s="20">
        <v>-0.001561</v>
      </c>
      <c r="AD49" s="20">
        <v>-0.001941</v>
      </c>
      <c r="AE49" s="20">
        <v>-0.00238</v>
      </c>
      <c r="AF49" s="20">
        <v>-0.00276</v>
      </c>
      <c r="AG49" s="20">
        <v>-0.003198</v>
      </c>
      <c r="AH49" s="20">
        <v>-0.003698</v>
      </c>
      <c r="AI49" s="20">
        <v>-0.003969</v>
      </c>
      <c r="AJ49" s="47"/>
      <c r="AK49" s="48"/>
    </row>
    <row r="50" ht="12.75" customHeight="1">
      <c r="A50" s="20">
        <v>0.006028</v>
      </c>
      <c r="B50" s="20">
        <v>0.0057540000000000004</v>
      </c>
      <c r="C50" s="20">
        <v>0.005298</v>
      </c>
      <c r="D50" s="20">
        <v>0.00488</v>
      </c>
      <c r="E50" s="20">
        <v>0.004649</v>
      </c>
      <c r="F50" s="20">
        <v>0.00441</v>
      </c>
      <c r="G50" s="20">
        <v>0.00409</v>
      </c>
      <c r="H50" s="20">
        <v>0.003515</v>
      </c>
      <c r="I50" s="20">
        <v>0.002521</v>
      </c>
      <c r="J50" s="20">
        <v>0.001496</v>
      </c>
      <c r="K50" s="20">
        <v>8.89E-4</v>
      </c>
      <c r="L50" s="20">
        <v>6.35E-4</v>
      </c>
      <c r="M50" s="20">
        <v>3.71E-4</v>
      </c>
      <c r="N50" s="20">
        <v>1.73E-4</v>
      </c>
      <c r="O50" s="20">
        <v>8.9E-5</v>
      </c>
      <c r="P50" s="20">
        <v>2.59E-4</v>
      </c>
      <c r="Q50" s="20">
        <v>3.97E-4</v>
      </c>
      <c r="R50" s="20">
        <v>5.78E-4</v>
      </c>
      <c r="S50" s="20">
        <v>6.89E-4</v>
      </c>
      <c r="T50" s="20">
        <v>6.98E-4</v>
      </c>
      <c r="U50" s="20">
        <v>5.08E-4</v>
      </c>
      <c r="V50" s="20">
        <v>4.74E-4</v>
      </c>
      <c r="W50" s="20">
        <v>3.31E-4</v>
      </c>
      <c r="X50" s="20">
        <v>2.22E-4</v>
      </c>
      <c r="Y50" s="20">
        <v>0.0</v>
      </c>
      <c r="Z50" s="20">
        <v>-2.78E-4</v>
      </c>
      <c r="AA50" s="20">
        <v>-6.62E-4</v>
      </c>
      <c r="AB50" s="20">
        <v>-0.0011</v>
      </c>
      <c r="AC50" s="20">
        <v>-0.001567</v>
      </c>
      <c r="AD50" s="20">
        <v>-0.001984</v>
      </c>
      <c r="AE50" s="20">
        <v>-0.002388</v>
      </c>
      <c r="AF50" s="20">
        <v>-0.002809</v>
      </c>
      <c r="AG50" s="20">
        <v>-0.003271</v>
      </c>
      <c r="AH50" s="20">
        <v>-0.003742</v>
      </c>
      <c r="AI50" s="20">
        <v>-0.004037</v>
      </c>
      <c r="AJ50" s="47"/>
      <c r="AK50" s="48"/>
    </row>
    <row r="51" ht="12.75" customHeight="1">
      <c r="A51" s="20">
        <v>0.005947</v>
      </c>
      <c r="B51" s="20">
        <v>0.005781</v>
      </c>
      <c r="C51" s="20">
        <v>0.005336</v>
      </c>
      <c r="D51" s="20">
        <v>0.004898</v>
      </c>
      <c r="E51" s="20">
        <v>0.004605</v>
      </c>
      <c r="F51" s="20">
        <v>0.004378</v>
      </c>
      <c r="G51" s="20">
        <v>0.004071</v>
      </c>
      <c r="H51" s="20">
        <v>0.003447</v>
      </c>
      <c r="I51" s="20">
        <v>0.002429</v>
      </c>
      <c r="J51" s="20">
        <v>0.001464</v>
      </c>
      <c r="K51" s="20">
        <v>8.04E-4</v>
      </c>
      <c r="L51" s="20">
        <v>5.44E-4</v>
      </c>
      <c r="M51" s="20">
        <v>3.07E-4</v>
      </c>
      <c r="N51" s="20">
        <v>1.14E-4</v>
      </c>
      <c r="O51" s="20">
        <v>-1.0E-5</v>
      </c>
      <c r="P51" s="20">
        <v>2.39E-4</v>
      </c>
      <c r="Q51" s="20">
        <v>3.98E-4</v>
      </c>
      <c r="R51" s="20">
        <v>5.79E-4</v>
      </c>
      <c r="S51" s="20">
        <v>7.08E-4</v>
      </c>
      <c r="T51" s="20">
        <v>7.34E-4</v>
      </c>
      <c r="U51" s="20">
        <v>5.07E-4</v>
      </c>
      <c r="V51" s="20">
        <v>5.1E-4</v>
      </c>
      <c r="W51" s="20">
        <v>3.03E-4</v>
      </c>
      <c r="X51" s="20">
        <v>2.06E-4</v>
      </c>
      <c r="Y51" s="20">
        <v>0.0</v>
      </c>
      <c r="Z51" s="20">
        <v>-2.47E-4</v>
      </c>
      <c r="AA51" s="20">
        <v>-6.6E-4</v>
      </c>
      <c r="AB51" s="20">
        <v>-0.001088</v>
      </c>
      <c r="AC51" s="20">
        <v>-0.001587</v>
      </c>
      <c r="AD51" s="20">
        <v>-0.001996</v>
      </c>
      <c r="AE51" s="20">
        <v>-0.002438</v>
      </c>
      <c r="AF51" s="20">
        <v>-0.002842</v>
      </c>
      <c r="AG51" s="20">
        <v>-0.003319</v>
      </c>
      <c r="AH51" s="20">
        <v>-0.003825</v>
      </c>
      <c r="AI51" s="20">
        <v>-0.004056</v>
      </c>
      <c r="AJ51" s="47"/>
      <c r="AK51" s="48"/>
    </row>
    <row r="52" ht="12.75" customHeight="1">
      <c r="A52" s="20">
        <v>0.00579</v>
      </c>
      <c r="B52" s="20">
        <v>0.005636</v>
      </c>
      <c r="C52" s="20">
        <v>0.005234</v>
      </c>
      <c r="D52" s="20">
        <v>0.004818</v>
      </c>
      <c r="E52" s="20">
        <v>0.004511</v>
      </c>
      <c r="F52" s="20">
        <v>0.004266</v>
      </c>
      <c r="G52" s="20">
        <v>0.003917</v>
      </c>
      <c r="H52" s="20">
        <v>0.003286</v>
      </c>
      <c r="I52" s="20">
        <v>0.002301</v>
      </c>
      <c r="J52" s="20">
        <v>0.001281</v>
      </c>
      <c r="K52" s="20">
        <v>6.53E-4</v>
      </c>
      <c r="L52" s="20">
        <v>3.71E-4</v>
      </c>
      <c r="M52" s="20">
        <v>1.87E-4</v>
      </c>
      <c r="N52" s="20">
        <v>3.3E-5</v>
      </c>
      <c r="O52" s="20">
        <v>-5.9E-5</v>
      </c>
      <c r="P52" s="20">
        <v>1.68E-4</v>
      </c>
      <c r="Q52" s="20">
        <v>3.42E-4</v>
      </c>
      <c r="R52" s="20">
        <v>6.02E-4</v>
      </c>
      <c r="S52" s="20">
        <v>6.83E-4</v>
      </c>
      <c r="T52" s="20">
        <v>7.13E-4</v>
      </c>
      <c r="U52" s="20">
        <v>5.56E-4</v>
      </c>
      <c r="V52" s="20">
        <v>4.71E-4</v>
      </c>
      <c r="W52" s="20">
        <v>3.28E-4</v>
      </c>
      <c r="X52" s="20">
        <v>1.57E-4</v>
      </c>
      <c r="Y52" s="20">
        <v>0.0</v>
      </c>
      <c r="Z52" s="20">
        <v>-2.97E-4</v>
      </c>
      <c r="AA52" s="20">
        <v>-7.26E-4</v>
      </c>
      <c r="AB52" s="20">
        <v>-0.00115</v>
      </c>
      <c r="AC52" s="20">
        <v>-0.001654</v>
      </c>
      <c r="AD52" s="20">
        <v>-0.00206</v>
      </c>
      <c r="AE52" s="20">
        <v>-0.00253</v>
      </c>
      <c r="AF52" s="20">
        <v>-0.002928</v>
      </c>
      <c r="AG52" s="20">
        <v>-0.003379</v>
      </c>
      <c r="AH52" s="20">
        <v>-0.003898</v>
      </c>
      <c r="AI52" s="20">
        <v>-0.004313</v>
      </c>
      <c r="AJ52" s="47"/>
      <c r="AK52" s="48"/>
    </row>
    <row r="53" ht="12.75" customHeight="1">
      <c r="A53" s="20">
        <v>0.005602</v>
      </c>
      <c r="B53" s="20">
        <v>0.005538</v>
      </c>
      <c r="C53" s="20">
        <v>0.005161</v>
      </c>
      <c r="D53" s="20">
        <v>0.004756</v>
      </c>
      <c r="E53" s="20">
        <v>0.004444</v>
      </c>
      <c r="F53" s="20">
        <v>0.004214</v>
      </c>
      <c r="G53" s="20">
        <v>0.003873</v>
      </c>
      <c r="H53" s="20">
        <v>0.003261</v>
      </c>
      <c r="I53" s="20">
        <v>0.002219</v>
      </c>
      <c r="J53" s="20">
        <v>0.0012</v>
      </c>
      <c r="K53" s="20">
        <v>6.22E-4</v>
      </c>
      <c r="L53" s="20">
        <v>3.75E-4</v>
      </c>
      <c r="M53" s="20">
        <v>1.58E-4</v>
      </c>
      <c r="N53" s="20">
        <v>5.5E-5</v>
      </c>
      <c r="O53" s="20">
        <v>-3.0E-6</v>
      </c>
      <c r="P53" s="20">
        <v>1.87E-4</v>
      </c>
      <c r="Q53" s="20">
        <v>4.11E-4</v>
      </c>
      <c r="R53" s="20">
        <v>6.13E-4</v>
      </c>
      <c r="S53" s="20">
        <v>7.32E-4</v>
      </c>
      <c r="T53" s="20">
        <v>7.53E-4</v>
      </c>
      <c r="U53" s="20">
        <v>5.57E-4</v>
      </c>
      <c r="V53" s="20">
        <v>4.94E-4</v>
      </c>
      <c r="W53" s="20">
        <v>3.53E-4</v>
      </c>
      <c r="X53" s="20">
        <v>2.42E-4</v>
      </c>
      <c r="Y53" s="20">
        <v>0.0</v>
      </c>
      <c r="Z53" s="20">
        <v>-2.76E-4</v>
      </c>
      <c r="AA53" s="20">
        <v>-7.16E-4</v>
      </c>
      <c r="AB53" s="20">
        <v>-0.001154</v>
      </c>
      <c r="AC53" s="20">
        <v>-0.001667</v>
      </c>
      <c r="AD53" s="20">
        <v>-0.002117</v>
      </c>
      <c r="AE53" s="20">
        <v>-0.002559</v>
      </c>
      <c r="AF53" s="20">
        <v>-0.002958</v>
      </c>
      <c r="AG53" s="20">
        <v>-0.003417</v>
      </c>
      <c r="AH53" s="20">
        <v>-0.00391</v>
      </c>
      <c r="AI53" s="20">
        <v>-0.00419</v>
      </c>
      <c r="AJ53" s="47"/>
      <c r="AK53" s="48"/>
    </row>
    <row r="54" ht="12.75" customHeight="1">
      <c r="A54" s="20">
        <v>0.005195</v>
      </c>
      <c r="B54" s="20">
        <v>0.00517</v>
      </c>
      <c r="C54" s="20">
        <v>0.004878</v>
      </c>
      <c r="D54" s="20">
        <v>0.004507</v>
      </c>
      <c r="E54" s="20">
        <v>0.004215</v>
      </c>
      <c r="F54" s="20">
        <v>0.004044</v>
      </c>
      <c r="G54" s="20">
        <v>0.003709</v>
      </c>
      <c r="H54" s="20">
        <v>0.003037</v>
      </c>
      <c r="I54" s="20">
        <v>0.002021</v>
      </c>
      <c r="J54" s="20">
        <v>0.001038</v>
      </c>
      <c r="K54" s="20">
        <v>3.87E-4</v>
      </c>
      <c r="L54" s="20">
        <v>1.84E-4</v>
      </c>
      <c r="M54" s="20">
        <v>5.0E-5</v>
      </c>
      <c r="N54" s="20">
        <v>-8.8E-5</v>
      </c>
      <c r="O54" s="20">
        <v>-1.23E-4</v>
      </c>
      <c r="P54" s="20">
        <v>1.2E-4</v>
      </c>
      <c r="Q54" s="20">
        <v>3.23E-4</v>
      </c>
      <c r="R54" s="20">
        <v>5.43E-4</v>
      </c>
      <c r="S54" s="20">
        <v>7.49E-4</v>
      </c>
      <c r="T54" s="20">
        <v>7.14E-4</v>
      </c>
      <c r="U54" s="20">
        <v>5.43E-4</v>
      </c>
      <c r="V54" s="20">
        <v>4.9E-4</v>
      </c>
      <c r="W54" s="20">
        <v>2.83E-4</v>
      </c>
      <c r="X54" s="20">
        <v>1.8E-4</v>
      </c>
      <c r="Y54" s="20">
        <v>0.0</v>
      </c>
      <c r="Z54" s="20">
        <v>-2.92E-4</v>
      </c>
      <c r="AA54" s="20">
        <v>-7.11E-4</v>
      </c>
      <c r="AB54" s="20">
        <v>-0.001179</v>
      </c>
      <c r="AC54" s="20">
        <v>-0.001689</v>
      </c>
      <c r="AD54" s="20">
        <v>-0.002145</v>
      </c>
      <c r="AE54" s="20">
        <v>-0.002595</v>
      </c>
      <c r="AF54" s="20">
        <v>-0.003014</v>
      </c>
      <c r="AG54" s="20">
        <v>-0.003491</v>
      </c>
      <c r="AH54" s="20">
        <v>-0.004006</v>
      </c>
      <c r="AI54" s="20">
        <v>-0.004223</v>
      </c>
      <c r="AJ54" s="47"/>
      <c r="AK54" s="48"/>
    </row>
    <row r="55" ht="12.75" customHeight="1">
      <c r="A55" s="20">
        <v>0.004952</v>
      </c>
      <c r="B55" s="20">
        <v>0.005047</v>
      </c>
      <c r="C55" s="20">
        <v>0.004754</v>
      </c>
      <c r="D55" s="20">
        <v>0.0044</v>
      </c>
      <c r="E55" s="20">
        <v>0.004146</v>
      </c>
      <c r="F55" s="20">
        <v>0.00393</v>
      </c>
      <c r="G55" s="20">
        <v>0.003568</v>
      </c>
      <c r="H55" s="20">
        <v>0.002931</v>
      </c>
      <c r="I55" s="20">
        <v>0.001868</v>
      </c>
      <c r="J55" s="20">
        <v>8.85E-4</v>
      </c>
      <c r="K55" s="20">
        <v>3.06E-4</v>
      </c>
      <c r="L55" s="20">
        <v>4.9E-5</v>
      </c>
      <c r="M55" s="20">
        <v>-5.0E-5</v>
      </c>
      <c r="N55" s="20">
        <v>-1.13E-4</v>
      </c>
      <c r="O55" s="20">
        <v>-1.29E-4</v>
      </c>
      <c r="P55" s="20">
        <v>1.51E-4</v>
      </c>
      <c r="Q55" s="20">
        <v>3.47E-4</v>
      </c>
      <c r="R55" s="20">
        <v>5.76E-4</v>
      </c>
      <c r="S55" s="20">
        <v>7.53E-4</v>
      </c>
      <c r="T55" s="20">
        <v>7.56E-4</v>
      </c>
      <c r="U55" s="20">
        <v>5.74E-4</v>
      </c>
      <c r="V55" s="20">
        <v>5.06E-4</v>
      </c>
      <c r="W55" s="20">
        <v>3.12E-4</v>
      </c>
      <c r="X55" s="20">
        <v>2.16E-4</v>
      </c>
      <c r="Y55" s="20">
        <v>0.0</v>
      </c>
      <c r="Z55" s="20">
        <v>-2.74E-4</v>
      </c>
      <c r="AA55" s="20">
        <v>-7.08E-4</v>
      </c>
      <c r="AB55" s="20">
        <v>-0.001175</v>
      </c>
      <c r="AC55" s="20">
        <v>-0.001723</v>
      </c>
      <c r="AD55" s="20">
        <v>-0.002156</v>
      </c>
      <c r="AE55" s="20">
        <v>-0.002581</v>
      </c>
      <c r="AF55" s="20">
        <v>-0.003025</v>
      </c>
      <c r="AG55" s="20">
        <v>-0.003509</v>
      </c>
      <c r="AH55" s="20">
        <v>-0.004007</v>
      </c>
      <c r="AI55" s="20">
        <v>-0.004229</v>
      </c>
      <c r="AJ55" s="47"/>
      <c r="AK55" s="48"/>
    </row>
    <row r="56" ht="12.75" customHeight="1">
      <c r="A56" s="20">
        <v>0.004627</v>
      </c>
      <c r="B56" s="20">
        <v>0.004812</v>
      </c>
      <c r="C56" s="20">
        <v>0.004565</v>
      </c>
      <c r="D56" s="20">
        <v>0.004235</v>
      </c>
      <c r="E56" s="20">
        <v>0.003987</v>
      </c>
      <c r="F56" s="20">
        <v>0.003818</v>
      </c>
      <c r="G56" s="20">
        <v>0.003465</v>
      </c>
      <c r="H56" s="20">
        <v>0.002803</v>
      </c>
      <c r="I56" s="20">
        <v>0.001769</v>
      </c>
      <c r="J56" s="20">
        <v>7.55E-4</v>
      </c>
      <c r="K56" s="20">
        <v>1.91E-4</v>
      </c>
      <c r="L56" s="20">
        <v>-1.4E-5</v>
      </c>
      <c r="M56" s="20">
        <v>-1.91E-4</v>
      </c>
      <c r="N56" s="20">
        <v>-2.36E-4</v>
      </c>
      <c r="O56" s="20">
        <v>-2.16E-4</v>
      </c>
      <c r="P56" s="20">
        <v>4.5E-5</v>
      </c>
      <c r="Q56" s="20">
        <v>2.86E-4</v>
      </c>
      <c r="R56" s="20">
        <v>5.66E-4</v>
      </c>
      <c r="S56" s="20">
        <v>7.29E-4</v>
      </c>
      <c r="T56" s="20">
        <v>8.13E-4</v>
      </c>
      <c r="U56" s="20">
        <v>6.28E-4</v>
      </c>
      <c r="V56" s="20">
        <v>5.34E-4</v>
      </c>
      <c r="W56" s="20">
        <v>3.97E-4</v>
      </c>
      <c r="X56" s="20">
        <v>2.55E-4</v>
      </c>
      <c r="Y56" s="20">
        <v>0.0</v>
      </c>
      <c r="Z56" s="20">
        <v>-2.85E-4</v>
      </c>
      <c r="AA56" s="20">
        <v>-7.2E-4</v>
      </c>
      <c r="AB56" s="20">
        <v>-0.001193</v>
      </c>
      <c r="AC56" s="20">
        <v>-0.001726</v>
      </c>
      <c r="AD56" s="20">
        <v>-0.002154</v>
      </c>
      <c r="AE56" s="20">
        <v>-0.002639</v>
      </c>
      <c r="AF56" s="20">
        <v>-0.003073</v>
      </c>
      <c r="AG56" s="20">
        <v>-0.003557</v>
      </c>
      <c r="AH56" s="20">
        <v>-0.004054</v>
      </c>
      <c r="AI56" s="20">
        <v>-0.004334</v>
      </c>
      <c r="AJ56" s="47"/>
      <c r="AK56" s="48"/>
    </row>
    <row r="57" ht="12.75" customHeight="1">
      <c r="A57" s="20">
        <v>0.00431</v>
      </c>
      <c r="B57" s="20">
        <v>0.004498</v>
      </c>
      <c r="C57" s="20">
        <v>0.00436</v>
      </c>
      <c r="D57" s="20">
        <v>0.00406</v>
      </c>
      <c r="E57" s="20">
        <v>0.003835</v>
      </c>
      <c r="F57" s="20">
        <v>0.003667</v>
      </c>
      <c r="G57" s="20">
        <v>0.003324</v>
      </c>
      <c r="H57" s="20">
        <v>0.002682</v>
      </c>
      <c r="I57" s="20">
        <v>0.001613</v>
      </c>
      <c r="J57" s="20">
        <v>6.49E-4</v>
      </c>
      <c r="K57" s="20">
        <v>3.0E-5</v>
      </c>
      <c r="L57" s="20">
        <v>-1.26E-4</v>
      </c>
      <c r="M57" s="20">
        <v>-2.6E-4</v>
      </c>
      <c r="N57" s="20">
        <v>-2.73E-4</v>
      </c>
      <c r="O57" s="20">
        <v>-2.44E-4</v>
      </c>
      <c r="P57" s="20">
        <v>-1.1E-5</v>
      </c>
      <c r="Q57" s="20">
        <v>2.35E-4</v>
      </c>
      <c r="R57" s="20">
        <v>5.12E-4</v>
      </c>
      <c r="S57" s="20">
        <v>6.69E-4</v>
      </c>
      <c r="T57" s="20">
        <v>7.08E-4</v>
      </c>
      <c r="U57" s="20">
        <v>5.63E-4</v>
      </c>
      <c r="V57" s="20">
        <v>4.97E-4</v>
      </c>
      <c r="W57" s="20">
        <v>3.59E-4</v>
      </c>
      <c r="X57" s="20">
        <v>1.91E-4</v>
      </c>
      <c r="Y57" s="20">
        <v>0.0</v>
      </c>
      <c r="Z57" s="20">
        <v>-3.16E-4</v>
      </c>
      <c r="AA57" s="20">
        <v>-7.51E-4</v>
      </c>
      <c r="AB57" s="20">
        <v>-0.001231</v>
      </c>
      <c r="AC57" s="20">
        <v>-0.001745</v>
      </c>
      <c r="AD57" s="20">
        <v>-0.002216</v>
      </c>
      <c r="AE57" s="20">
        <v>-0.002666</v>
      </c>
      <c r="AF57" s="20">
        <v>-0.003089</v>
      </c>
      <c r="AG57" s="20">
        <v>-0.003585</v>
      </c>
      <c r="AH57" s="20">
        <v>-0.004117</v>
      </c>
      <c r="AI57" s="20">
        <v>-0.004287</v>
      </c>
      <c r="AJ57" s="47"/>
      <c r="AK57" s="48"/>
    </row>
    <row r="58" ht="12.75" customHeight="1">
      <c r="A58" s="20">
        <v>0.003985</v>
      </c>
      <c r="B58" s="20">
        <v>0.004341</v>
      </c>
      <c r="C58" s="20">
        <v>0.004194</v>
      </c>
      <c r="D58" s="20">
        <v>0.003939</v>
      </c>
      <c r="E58" s="20">
        <v>0.003729</v>
      </c>
      <c r="F58" s="20">
        <v>0.003611</v>
      </c>
      <c r="G58" s="20">
        <v>0.003258</v>
      </c>
      <c r="H58" s="20">
        <v>0.002566</v>
      </c>
      <c r="I58" s="20">
        <v>0.001517</v>
      </c>
      <c r="J58" s="20">
        <v>5.38E-4</v>
      </c>
      <c r="K58" s="20">
        <v>-5.8E-5</v>
      </c>
      <c r="L58" s="20">
        <v>-1.9E-4</v>
      </c>
      <c r="M58" s="20">
        <v>-3.28E-4</v>
      </c>
      <c r="N58" s="20">
        <v>-3.41E-4</v>
      </c>
      <c r="O58" s="20">
        <v>-3.3E-4</v>
      </c>
      <c r="P58" s="20">
        <v>2.3E-5</v>
      </c>
      <c r="Q58" s="20">
        <v>2.76E-4</v>
      </c>
      <c r="R58" s="20">
        <v>5.58E-4</v>
      </c>
      <c r="S58" s="20">
        <v>7.52E-4</v>
      </c>
      <c r="T58" s="20">
        <v>8.09E-4</v>
      </c>
      <c r="U58" s="20">
        <v>6.03E-4</v>
      </c>
      <c r="V58" s="20">
        <v>5.18E-4</v>
      </c>
      <c r="W58" s="20">
        <v>3.52E-4</v>
      </c>
      <c r="X58" s="20">
        <v>2.16E-4</v>
      </c>
      <c r="Y58" s="20">
        <v>0.0</v>
      </c>
      <c r="Z58" s="20">
        <v>-2.93E-4</v>
      </c>
      <c r="AA58" s="20">
        <v>-7.38E-4</v>
      </c>
      <c r="AB58" s="20">
        <v>-0.001203</v>
      </c>
      <c r="AC58" s="20">
        <v>-0.001743</v>
      </c>
      <c r="AD58" s="20">
        <v>-0.002193</v>
      </c>
      <c r="AE58" s="20">
        <v>-0.002696</v>
      </c>
      <c r="AF58" s="20">
        <v>-0.003122</v>
      </c>
      <c r="AG58" s="20">
        <v>-0.003573</v>
      </c>
      <c r="AH58" s="20">
        <v>-0.004134</v>
      </c>
      <c r="AI58" s="20">
        <v>-0.004357</v>
      </c>
      <c r="AJ58" s="47"/>
      <c r="AK58" s="48"/>
    </row>
    <row r="59" ht="12.75" customHeight="1">
      <c r="A59" s="20">
        <v>0.003689</v>
      </c>
      <c r="B59" s="20">
        <v>0.004078</v>
      </c>
      <c r="C59" s="20">
        <v>0.004</v>
      </c>
      <c r="D59" s="20">
        <v>0.003755</v>
      </c>
      <c r="E59" s="20">
        <v>0.003545</v>
      </c>
      <c r="F59" s="20">
        <v>0.003456</v>
      </c>
      <c r="G59" s="20">
        <v>0.003126</v>
      </c>
      <c r="H59" s="20">
        <v>0.002441</v>
      </c>
      <c r="I59" s="20">
        <v>0.001406</v>
      </c>
      <c r="J59" s="20">
        <v>4.36E-4</v>
      </c>
      <c r="K59" s="20">
        <v>-1.25E-4</v>
      </c>
      <c r="L59" s="20">
        <v>-2.51E-4</v>
      </c>
      <c r="M59" s="20">
        <v>-3.57E-4</v>
      </c>
      <c r="N59" s="20">
        <v>-3.81E-4</v>
      </c>
      <c r="O59" s="20">
        <v>-3.02E-4</v>
      </c>
      <c r="P59" s="20">
        <v>-3.0E-5</v>
      </c>
      <c r="Q59" s="20">
        <v>3.23E-4</v>
      </c>
      <c r="R59" s="20">
        <v>5.75E-4</v>
      </c>
      <c r="S59" s="20">
        <v>7.14E-4</v>
      </c>
      <c r="T59" s="20">
        <v>8.19E-4</v>
      </c>
      <c r="U59" s="20">
        <v>6.3E-4</v>
      </c>
      <c r="V59" s="20">
        <v>5.41E-4</v>
      </c>
      <c r="W59" s="20">
        <v>3.54E-4</v>
      </c>
      <c r="X59" s="20">
        <v>2.1E-4</v>
      </c>
      <c r="Y59" s="20">
        <v>0.0</v>
      </c>
      <c r="Z59" s="20">
        <v>-2.74E-4</v>
      </c>
      <c r="AA59" s="20">
        <v>-7.34E-4</v>
      </c>
      <c r="AB59" s="20">
        <v>-0.001211</v>
      </c>
      <c r="AC59" s="20">
        <v>-0.001791</v>
      </c>
      <c r="AD59" s="20">
        <v>-0.00222</v>
      </c>
      <c r="AE59" s="20">
        <v>-0.002675</v>
      </c>
      <c r="AF59" s="20">
        <v>-0.003135</v>
      </c>
      <c r="AG59" s="20">
        <v>-0.003619</v>
      </c>
      <c r="AH59" s="20">
        <v>-0.004167</v>
      </c>
      <c r="AI59" s="20">
        <v>-0.004445</v>
      </c>
      <c r="AJ59" s="47"/>
      <c r="AK59" s="48"/>
    </row>
    <row r="60" ht="12.75" customHeight="1">
      <c r="A60" s="20">
        <v>0.003449</v>
      </c>
      <c r="B60" s="20">
        <v>0.003943</v>
      </c>
      <c r="C60" s="20">
        <v>0.003939</v>
      </c>
      <c r="D60" s="20">
        <v>0.003757</v>
      </c>
      <c r="E60" s="20">
        <v>0.003587</v>
      </c>
      <c r="F60" s="20">
        <v>0.003503</v>
      </c>
      <c r="G60" s="20">
        <v>0.003157</v>
      </c>
      <c r="H60" s="20">
        <v>0.0025</v>
      </c>
      <c r="I60" s="20">
        <v>0.001406</v>
      </c>
      <c r="J60" s="20">
        <v>4.54E-4</v>
      </c>
      <c r="K60" s="20">
        <v>-1.17E-4</v>
      </c>
      <c r="L60" s="20">
        <v>-2.64E-4</v>
      </c>
      <c r="M60" s="20">
        <v>-3.59E-4</v>
      </c>
      <c r="N60" s="20">
        <v>-3.59E-4</v>
      </c>
      <c r="O60" s="20">
        <v>-2.83E-4</v>
      </c>
      <c r="P60" s="20">
        <v>1.7E-5</v>
      </c>
      <c r="Q60" s="20">
        <v>3.12E-4</v>
      </c>
      <c r="R60" s="20">
        <v>5.82E-4</v>
      </c>
      <c r="S60" s="20">
        <v>7.73E-4</v>
      </c>
      <c r="T60" s="20">
        <v>8.02E-4</v>
      </c>
      <c r="U60" s="20">
        <v>6.5E-4</v>
      </c>
      <c r="V60" s="20">
        <v>5.18E-4</v>
      </c>
      <c r="W60" s="20">
        <v>3.79E-4</v>
      </c>
      <c r="X60" s="20">
        <v>2.36E-4</v>
      </c>
      <c r="Y60" s="20">
        <v>0.0</v>
      </c>
      <c r="Z60" s="20">
        <v>-2.94E-4</v>
      </c>
      <c r="AA60" s="20">
        <v>-7.31E-4</v>
      </c>
      <c r="AB60" s="20">
        <v>-0.001227</v>
      </c>
      <c r="AC60" s="20">
        <v>-0.001775</v>
      </c>
      <c r="AD60" s="20">
        <v>-0.002231</v>
      </c>
      <c r="AE60" s="20">
        <v>-0.002701</v>
      </c>
      <c r="AF60" s="20">
        <v>-0.003135</v>
      </c>
      <c r="AG60" s="20">
        <v>-0.003639</v>
      </c>
      <c r="AH60" s="20">
        <v>-0.004157</v>
      </c>
      <c r="AI60" s="20">
        <v>-0.004429</v>
      </c>
      <c r="AJ60" s="47"/>
      <c r="AK60" s="48"/>
    </row>
    <row r="61" ht="12.75" customHeight="1">
      <c r="A61" s="20">
        <v>0.003304</v>
      </c>
      <c r="B61" s="20">
        <v>0.003823</v>
      </c>
      <c r="C61" s="20">
        <v>0.003821</v>
      </c>
      <c r="D61" s="20">
        <v>0.003614</v>
      </c>
      <c r="E61" s="20">
        <v>0.003422</v>
      </c>
      <c r="F61" s="20">
        <v>0.00335</v>
      </c>
      <c r="G61" s="20">
        <v>0.003031</v>
      </c>
      <c r="H61" s="20">
        <v>0.002321</v>
      </c>
      <c r="I61" s="20">
        <v>0.001276</v>
      </c>
      <c r="J61" s="20">
        <v>3.31E-4</v>
      </c>
      <c r="K61" s="20">
        <v>-2.31E-4</v>
      </c>
      <c r="L61" s="20">
        <v>-3.3E-4</v>
      </c>
      <c r="M61" s="20">
        <v>-4.44E-4</v>
      </c>
      <c r="N61" s="20">
        <v>-4.18E-4</v>
      </c>
      <c r="O61" s="20">
        <v>-3.68E-4</v>
      </c>
      <c r="P61" s="20">
        <v>-1.6E-5</v>
      </c>
      <c r="Q61" s="20">
        <v>2.49E-4</v>
      </c>
      <c r="R61" s="20">
        <v>5.51E-4</v>
      </c>
      <c r="S61" s="20">
        <v>7.67E-4</v>
      </c>
      <c r="T61" s="20">
        <v>8.11E-4</v>
      </c>
      <c r="U61" s="20">
        <v>5.9E-4</v>
      </c>
      <c r="V61" s="20">
        <v>5.54E-4</v>
      </c>
      <c r="W61" s="20">
        <v>3.33E-4</v>
      </c>
      <c r="X61" s="20">
        <v>1.92E-4</v>
      </c>
      <c r="Y61" s="20">
        <v>0.0</v>
      </c>
      <c r="Z61" s="20">
        <v>-2.92E-4</v>
      </c>
      <c r="AA61" s="20">
        <v>-7.43E-4</v>
      </c>
      <c r="AB61" s="20">
        <v>-0.001215</v>
      </c>
      <c r="AC61" s="20">
        <v>-0.001801</v>
      </c>
      <c r="AD61" s="20">
        <v>-0.002237</v>
      </c>
      <c r="AE61" s="20">
        <v>-0.002752</v>
      </c>
      <c r="AF61" s="20">
        <v>-0.003176</v>
      </c>
      <c r="AG61" s="20">
        <v>-0.003677</v>
      </c>
      <c r="AH61" s="20">
        <v>-0.004235</v>
      </c>
      <c r="AI61" s="20">
        <v>-0.004578</v>
      </c>
      <c r="AJ61" s="47"/>
      <c r="AK61" s="48"/>
    </row>
    <row r="62" ht="12.75" customHeight="1">
      <c r="A62" s="20">
        <v>0.003078</v>
      </c>
      <c r="B62" s="20">
        <v>0.003643</v>
      </c>
      <c r="C62" s="20">
        <v>0.003697</v>
      </c>
      <c r="D62" s="20">
        <v>0.003514</v>
      </c>
      <c r="E62" s="20">
        <v>0.003379</v>
      </c>
      <c r="F62" s="20">
        <v>0.003311</v>
      </c>
      <c r="G62" s="20">
        <v>0.002996</v>
      </c>
      <c r="H62" s="20">
        <v>0.00229</v>
      </c>
      <c r="I62" s="20">
        <v>0.001198</v>
      </c>
      <c r="J62" s="20">
        <v>2.34E-4</v>
      </c>
      <c r="K62" s="20">
        <v>-3.13E-4</v>
      </c>
      <c r="L62" s="20">
        <v>-4.23E-4</v>
      </c>
      <c r="M62" s="20">
        <v>-5.04E-4</v>
      </c>
      <c r="N62" s="20">
        <v>-4.51E-4</v>
      </c>
      <c r="O62" s="20">
        <v>-3.24E-4</v>
      </c>
      <c r="P62" s="20">
        <v>-3.5E-5</v>
      </c>
      <c r="Q62" s="20">
        <v>2.71E-4</v>
      </c>
      <c r="R62" s="20">
        <v>5.59E-4</v>
      </c>
      <c r="S62" s="20">
        <v>7.71E-4</v>
      </c>
      <c r="T62" s="20">
        <v>8.38E-4</v>
      </c>
      <c r="U62" s="20">
        <v>6.45E-4</v>
      </c>
      <c r="V62" s="20">
        <v>5.62E-4</v>
      </c>
      <c r="W62" s="20">
        <v>3.92E-4</v>
      </c>
      <c r="X62" s="20">
        <v>2.11E-4</v>
      </c>
      <c r="Y62" s="20">
        <v>0.0</v>
      </c>
      <c r="Z62" s="20">
        <v>-2.88E-4</v>
      </c>
      <c r="AA62" s="20">
        <v>-7.6E-4</v>
      </c>
      <c r="AB62" s="20">
        <v>-0.001247</v>
      </c>
      <c r="AC62" s="20">
        <v>-0.001797</v>
      </c>
      <c r="AD62" s="20">
        <v>-0.002254</v>
      </c>
      <c r="AE62" s="20">
        <v>-0.002761</v>
      </c>
      <c r="AF62" s="20">
        <v>-0.003223</v>
      </c>
      <c r="AG62" s="20">
        <v>-0.003704</v>
      </c>
      <c r="AH62" s="20">
        <v>-0.004252</v>
      </c>
      <c r="AI62" s="20">
        <v>-0.004457</v>
      </c>
      <c r="AJ62" s="47"/>
      <c r="AK62" s="48"/>
    </row>
    <row r="63" ht="12.75" customHeight="1">
      <c r="A63" s="20">
        <v>0.002829</v>
      </c>
      <c r="B63" s="20">
        <v>0.003575</v>
      </c>
      <c r="C63" s="20">
        <v>0.003626</v>
      </c>
      <c r="D63" s="20">
        <v>0.003472</v>
      </c>
      <c r="E63" s="20">
        <v>0.003332</v>
      </c>
      <c r="F63" s="20">
        <v>0.003275</v>
      </c>
      <c r="G63" s="20">
        <v>0.002934</v>
      </c>
      <c r="H63" s="20">
        <v>0.002221</v>
      </c>
      <c r="I63" s="20">
        <v>0.001126</v>
      </c>
      <c r="J63" s="20">
        <v>2.0E-4</v>
      </c>
      <c r="K63" s="20">
        <v>-3.96E-4</v>
      </c>
      <c r="L63" s="20">
        <v>-4.56E-4</v>
      </c>
      <c r="M63" s="20">
        <v>-5.06E-4</v>
      </c>
      <c r="N63" s="20">
        <v>-4.81E-4</v>
      </c>
      <c r="O63" s="20">
        <v>-3.96E-4</v>
      </c>
      <c r="P63" s="20">
        <v>-1.7E-5</v>
      </c>
      <c r="Q63" s="20">
        <v>2.63E-4</v>
      </c>
      <c r="R63" s="20">
        <v>5.69E-4</v>
      </c>
      <c r="S63" s="20">
        <v>8.17E-4</v>
      </c>
      <c r="T63" s="20">
        <v>8.02E-4</v>
      </c>
      <c r="U63" s="20">
        <v>6.55E-4</v>
      </c>
      <c r="V63" s="20">
        <v>5.5E-4</v>
      </c>
      <c r="W63" s="20">
        <v>4.1E-4</v>
      </c>
      <c r="X63" s="20">
        <v>2.46E-4</v>
      </c>
      <c r="Y63" s="20">
        <v>0.0</v>
      </c>
      <c r="Z63" s="20">
        <v>-2.89E-4</v>
      </c>
      <c r="AA63" s="20">
        <v>-7.4E-4</v>
      </c>
      <c r="AB63" s="20">
        <v>-0.00125</v>
      </c>
      <c r="AC63" s="20">
        <v>-0.001828</v>
      </c>
      <c r="AD63" s="20">
        <v>-0.002268</v>
      </c>
      <c r="AE63" s="20">
        <v>-0.002793</v>
      </c>
      <c r="AF63" s="20">
        <v>-0.003212</v>
      </c>
      <c r="AG63" s="20">
        <v>-0.003761</v>
      </c>
      <c r="AH63" s="20">
        <v>-0.004301</v>
      </c>
      <c r="AI63" s="20">
        <v>-0.004457</v>
      </c>
      <c r="AJ63" s="47"/>
      <c r="AK63" s="48"/>
    </row>
    <row r="64" ht="12.75" customHeight="1">
      <c r="A64" s="20">
        <v>0.002703</v>
      </c>
      <c r="B64" s="20">
        <v>0.003421</v>
      </c>
      <c r="C64" s="20">
        <v>0.003536</v>
      </c>
      <c r="D64" s="20">
        <v>0.003388</v>
      </c>
      <c r="E64" s="20">
        <v>0.003193</v>
      </c>
      <c r="F64" s="20">
        <v>0.003166</v>
      </c>
      <c r="G64" s="20">
        <v>0.002816</v>
      </c>
      <c r="H64" s="20">
        <v>0.002124</v>
      </c>
      <c r="I64" s="20">
        <v>0.001015</v>
      </c>
      <c r="J64" s="20">
        <v>9.3E-5</v>
      </c>
      <c r="K64" s="20">
        <v>-4.54E-4</v>
      </c>
      <c r="L64" s="20">
        <v>-5.61E-4</v>
      </c>
      <c r="M64" s="20">
        <v>-5.82E-4</v>
      </c>
      <c r="N64" s="20">
        <v>-5.41E-4</v>
      </c>
      <c r="O64" s="20">
        <v>-4.28E-4</v>
      </c>
      <c r="P64" s="20">
        <v>-1.11E-4</v>
      </c>
      <c r="Q64" s="20">
        <v>2.11E-4</v>
      </c>
      <c r="R64" s="20">
        <v>5.24E-4</v>
      </c>
      <c r="S64" s="20">
        <v>7.96E-4</v>
      </c>
      <c r="T64" s="20">
        <v>8.21E-4</v>
      </c>
      <c r="U64" s="20">
        <v>5.63E-4</v>
      </c>
      <c r="V64" s="20">
        <v>5.73E-4</v>
      </c>
      <c r="W64" s="20">
        <v>3.46E-4</v>
      </c>
      <c r="X64" s="20">
        <v>1.97E-4</v>
      </c>
      <c r="Y64" s="20">
        <v>0.0</v>
      </c>
      <c r="Z64" s="20">
        <v>-2.89E-4</v>
      </c>
      <c r="AA64" s="20">
        <v>-7.68E-4</v>
      </c>
      <c r="AB64" s="20">
        <v>-0.001252</v>
      </c>
      <c r="AC64" s="20">
        <v>-0.001799</v>
      </c>
      <c r="AD64" s="20">
        <v>-0.002304</v>
      </c>
      <c r="AE64" s="20">
        <v>-0.002811</v>
      </c>
      <c r="AF64" s="20">
        <v>-0.00326</v>
      </c>
      <c r="AG64" s="20">
        <v>-0.003761</v>
      </c>
      <c r="AH64" s="20">
        <v>-0.004335</v>
      </c>
      <c r="AI64" s="20">
        <v>-0.004771</v>
      </c>
      <c r="AJ64" s="47"/>
      <c r="AK64" s="48"/>
    </row>
    <row r="65" ht="12.75" customHeight="1">
      <c r="A65" s="20">
        <v>0.002206</v>
      </c>
      <c r="B65" s="20">
        <v>0.003021</v>
      </c>
      <c r="C65" s="20">
        <v>0.003231</v>
      </c>
      <c r="D65" s="20">
        <v>0.00316</v>
      </c>
      <c r="E65" s="20">
        <v>0.003077</v>
      </c>
      <c r="F65" s="20">
        <v>0.003102</v>
      </c>
      <c r="G65" s="20">
        <v>0.002793</v>
      </c>
      <c r="H65" s="20">
        <v>0.002082</v>
      </c>
      <c r="I65" s="20">
        <v>9.89E-4</v>
      </c>
      <c r="J65" s="20">
        <v>6.1E-5</v>
      </c>
      <c r="K65" s="20">
        <v>-4.86E-4</v>
      </c>
      <c r="L65" s="20">
        <v>-5.84E-4</v>
      </c>
      <c r="M65" s="20">
        <v>-6.21E-4</v>
      </c>
      <c r="N65" s="20">
        <v>-4.97E-4</v>
      </c>
      <c r="O65" s="20">
        <v>-3.47E-4</v>
      </c>
      <c r="P65" s="20">
        <v>-3.1E-5</v>
      </c>
      <c r="Q65" s="20">
        <v>2.72E-4</v>
      </c>
      <c r="R65" s="20">
        <v>6.04E-4</v>
      </c>
      <c r="S65" s="20">
        <v>7.61E-4</v>
      </c>
      <c r="T65" s="20">
        <v>8.45E-4</v>
      </c>
      <c r="U65" s="20">
        <v>7.02E-4</v>
      </c>
      <c r="V65" s="20">
        <v>5.46E-4</v>
      </c>
      <c r="W65" s="20">
        <v>4.0E-4</v>
      </c>
      <c r="X65" s="20">
        <v>2.37E-4</v>
      </c>
      <c r="Y65" s="20">
        <v>0.0</v>
      </c>
      <c r="Z65" s="20">
        <v>-3.15E-4</v>
      </c>
      <c r="AA65" s="20">
        <v>-7.71E-4</v>
      </c>
      <c r="AB65" s="20">
        <v>-0.00129</v>
      </c>
      <c r="AC65" s="20">
        <v>-0.001829</v>
      </c>
      <c r="AD65" s="20">
        <v>-0.002345</v>
      </c>
      <c r="AE65" s="20">
        <v>-0.00285</v>
      </c>
      <c r="AF65" s="20">
        <v>-0.003308</v>
      </c>
      <c r="AG65" s="20">
        <v>-0.003816</v>
      </c>
      <c r="AH65" s="20">
        <v>-0.004359</v>
      </c>
      <c r="AI65" s="20">
        <v>-0.00452</v>
      </c>
      <c r="AJ65" s="47"/>
      <c r="AK65" s="48"/>
    </row>
    <row r="66" ht="12.75" customHeight="1">
      <c r="A66" s="20">
        <v>0.002314</v>
      </c>
      <c r="B66" s="20">
        <v>0.003298</v>
      </c>
      <c r="C66" s="20">
        <v>0.003438</v>
      </c>
      <c r="D66" s="20">
        <v>0.003319</v>
      </c>
      <c r="E66" s="20">
        <v>0.003226</v>
      </c>
      <c r="F66" s="20">
        <v>0.003171</v>
      </c>
      <c r="G66" s="20">
        <v>0.002833</v>
      </c>
      <c r="H66" s="20">
        <v>0.002026</v>
      </c>
      <c r="I66" s="20">
        <v>9.52E-4</v>
      </c>
      <c r="J66" s="20">
        <v>4.1E-5</v>
      </c>
      <c r="K66" s="20">
        <v>-4.7E-4</v>
      </c>
      <c r="L66" s="20">
        <v>-5.66E-4</v>
      </c>
      <c r="M66" s="20">
        <v>-6.09E-4</v>
      </c>
      <c r="N66" s="20">
        <v>-5.15E-4</v>
      </c>
      <c r="O66" s="20">
        <v>-3.97E-4</v>
      </c>
      <c r="P66" s="20">
        <v>-2.3E-5</v>
      </c>
      <c r="Q66" s="20">
        <v>2.48E-4</v>
      </c>
      <c r="R66" s="20">
        <v>5.69E-4</v>
      </c>
      <c r="S66" s="20">
        <v>8.54E-4</v>
      </c>
      <c r="T66" s="20">
        <v>8.57E-4</v>
      </c>
      <c r="U66" s="20">
        <v>6.52E-4</v>
      </c>
      <c r="V66" s="20">
        <v>5.6E-4</v>
      </c>
      <c r="W66" s="20">
        <v>3.84E-4</v>
      </c>
      <c r="X66" s="20">
        <v>2.68E-4</v>
      </c>
      <c r="Y66" s="20">
        <v>0.0</v>
      </c>
      <c r="Z66" s="20">
        <v>-2.85E-4</v>
      </c>
      <c r="AA66" s="20">
        <v>-7.85E-4</v>
      </c>
      <c r="AB66" s="20">
        <v>-0.001275</v>
      </c>
      <c r="AC66" s="20">
        <v>-0.001877</v>
      </c>
      <c r="AD66" s="20">
        <v>-0.002345</v>
      </c>
      <c r="AE66" s="20">
        <v>-0.002871</v>
      </c>
      <c r="AF66" s="20">
        <v>-0.003304</v>
      </c>
      <c r="AG66" s="20">
        <v>-0.003838</v>
      </c>
      <c r="AH66" s="20">
        <v>-0.004412</v>
      </c>
      <c r="AI66" s="20">
        <v>-0.004697</v>
      </c>
      <c r="AJ66" s="47"/>
      <c r="AK66" s="48"/>
    </row>
    <row r="67" ht="12.75" customHeight="1">
      <c r="A67" s="20">
        <v>0.002242</v>
      </c>
      <c r="B67" s="20">
        <v>0.00308</v>
      </c>
      <c r="C67" s="20">
        <v>0.003359</v>
      </c>
      <c r="D67" s="20">
        <v>0.003283</v>
      </c>
      <c r="E67" s="20">
        <v>0.003163</v>
      </c>
      <c r="F67" s="20">
        <v>0.003153</v>
      </c>
      <c r="G67" s="20">
        <v>0.002804</v>
      </c>
      <c r="H67" s="20">
        <v>0.002051</v>
      </c>
      <c r="I67" s="20">
        <v>9.92E-4</v>
      </c>
      <c r="J67" s="20">
        <v>5.4E-5</v>
      </c>
      <c r="K67" s="20">
        <v>-5.12E-4</v>
      </c>
      <c r="L67" s="20">
        <v>-6.14E-4</v>
      </c>
      <c r="M67" s="20">
        <v>-6.26E-4</v>
      </c>
      <c r="N67" s="20">
        <v>-5.52E-4</v>
      </c>
      <c r="O67" s="20">
        <v>-3.33E-4</v>
      </c>
      <c r="P67" s="20">
        <v>-5.0E-5</v>
      </c>
      <c r="Q67" s="20">
        <v>2.85E-4</v>
      </c>
      <c r="R67" s="20">
        <v>6.34E-4</v>
      </c>
      <c r="S67" s="20">
        <v>7.87E-4</v>
      </c>
      <c r="T67" s="20">
        <v>9.01E-4</v>
      </c>
      <c r="U67" s="20">
        <v>6.28E-4</v>
      </c>
      <c r="V67" s="20">
        <v>5.97E-4</v>
      </c>
      <c r="W67" s="20">
        <v>3.94E-4</v>
      </c>
      <c r="X67" s="20">
        <v>1.9E-4</v>
      </c>
      <c r="Y67" s="20">
        <v>0.0</v>
      </c>
      <c r="Z67" s="20">
        <v>-3.06E-4</v>
      </c>
      <c r="AA67" s="20">
        <v>-8.08E-4</v>
      </c>
      <c r="AB67" s="20">
        <v>-0.001236</v>
      </c>
      <c r="AC67" s="20">
        <v>-0.001842</v>
      </c>
      <c r="AD67" s="20">
        <v>-0.002346</v>
      </c>
      <c r="AE67" s="20">
        <v>-0.002882</v>
      </c>
      <c r="AF67" s="20">
        <v>-0.003383</v>
      </c>
      <c r="AG67" s="20">
        <v>-0.003841</v>
      </c>
      <c r="AH67" s="20">
        <v>-0.004417</v>
      </c>
      <c r="AI67" s="20">
        <v>-0.004755</v>
      </c>
      <c r="AJ67" s="47"/>
      <c r="AK67" s="48"/>
    </row>
    <row r="68" ht="12.75" customHeight="1">
      <c r="A68" s="20">
        <v>0.001982</v>
      </c>
      <c r="B68" s="20">
        <v>0.003058</v>
      </c>
      <c r="C68" s="20">
        <v>0.003327</v>
      </c>
      <c r="D68" s="20">
        <v>0.003292</v>
      </c>
      <c r="E68" s="20">
        <v>0.003221</v>
      </c>
      <c r="F68" s="20">
        <v>0.003229</v>
      </c>
      <c r="G68" s="20">
        <v>0.002883</v>
      </c>
      <c r="H68" s="20">
        <v>0.002096</v>
      </c>
      <c r="I68" s="20">
        <v>0.001</v>
      </c>
      <c r="J68" s="20">
        <v>3.6E-5</v>
      </c>
      <c r="K68" s="20">
        <v>-4.53E-4</v>
      </c>
      <c r="L68" s="20">
        <v>-5.46E-4</v>
      </c>
      <c r="M68" s="20">
        <v>-5.54E-4</v>
      </c>
      <c r="N68" s="20">
        <v>-4.34E-4</v>
      </c>
      <c r="O68" s="20">
        <v>-3.06E-4</v>
      </c>
      <c r="P68" s="20">
        <v>6.5E-5</v>
      </c>
      <c r="Q68" s="20">
        <v>3.76E-4</v>
      </c>
      <c r="R68" s="20">
        <v>7.22E-4</v>
      </c>
      <c r="S68" s="20">
        <v>8.93E-4</v>
      </c>
      <c r="T68" s="20">
        <v>9.43E-4</v>
      </c>
      <c r="U68" s="20">
        <v>8.43E-4</v>
      </c>
      <c r="V68" s="20">
        <v>6.21E-4</v>
      </c>
      <c r="W68" s="20">
        <v>4.79E-4</v>
      </c>
      <c r="X68" s="20">
        <v>3.35E-4</v>
      </c>
      <c r="Y68" s="20">
        <v>0.0</v>
      </c>
      <c r="Z68" s="20">
        <v>-2.67E-4</v>
      </c>
      <c r="AA68" s="20">
        <v>-7.47E-4</v>
      </c>
      <c r="AB68" s="20">
        <v>-0.001278</v>
      </c>
      <c r="AC68" s="20">
        <v>-0.00187</v>
      </c>
      <c r="AD68" s="20">
        <v>-0.00232</v>
      </c>
      <c r="AE68" s="20">
        <v>-0.002899</v>
      </c>
      <c r="AF68" s="20">
        <v>-0.003346</v>
      </c>
      <c r="AG68" s="20">
        <v>-0.003858</v>
      </c>
      <c r="AH68" s="20">
        <v>-0.004423</v>
      </c>
      <c r="AI68" s="20">
        <v>-0.004552</v>
      </c>
      <c r="AJ68" s="47"/>
      <c r="AK68" s="48"/>
    </row>
    <row r="69" ht="12.75" customHeight="1">
      <c r="A69" s="20">
        <v>0.001624</v>
      </c>
      <c r="B69" s="20">
        <v>0.002805</v>
      </c>
      <c r="C69" s="20">
        <v>0.00315</v>
      </c>
      <c r="D69" s="20">
        <v>0.003108</v>
      </c>
      <c r="E69" s="20">
        <v>0.003061</v>
      </c>
      <c r="F69" s="20">
        <v>0.003041</v>
      </c>
      <c r="G69" s="20">
        <v>0.00268</v>
      </c>
      <c r="H69" s="20">
        <v>0.001939</v>
      </c>
      <c r="I69" s="20">
        <v>8.24E-4</v>
      </c>
      <c r="J69" s="20">
        <v>-7.3E-5</v>
      </c>
      <c r="K69" s="20">
        <v>-6.25E-4</v>
      </c>
      <c r="L69" s="20">
        <v>-6.11E-4</v>
      </c>
      <c r="M69" s="20">
        <v>-6.3E-4</v>
      </c>
      <c r="N69" s="20">
        <v>-5.42E-4</v>
      </c>
      <c r="O69" s="20">
        <v>-4.12E-4</v>
      </c>
      <c r="P69" s="20">
        <v>-1.0E-6</v>
      </c>
      <c r="Q69" s="20">
        <v>3.04E-4</v>
      </c>
      <c r="R69" s="20">
        <v>5.65E-4</v>
      </c>
      <c r="S69" s="20">
        <v>9.0E-4</v>
      </c>
      <c r="T69" s="20">
        <v>8.99E-4</v>
      </c>
      <c r="U69" s="20">
        <v>6.38E-4</v>
      </c>
      <c r="V69" s="20">
        <v>5.93E-4</v>
      </c>
      <c r="W69" s="20">
        <v>3.8E-4</v>
      </c>
      <c r="X69" s="20">
        <v>2.47E-4</v>
      </c>
      <c r="Y69" s="20">
        <v>0.0</v>
      </c>
      <c r="Z69" s="20">
        <v>-3.33E-4</v>
      </c>
      <c r="AA69" s="20">
        <v>-8.09E-4</v>
      </c>
      <c r="AB69" s="20">
        <v>-0.00127</v>
      </c>
      <c r="AC69" s="20">
        <v>-0.001928</v>
      </c>
      <c r="AD69" s="20">
        <v>-0.002418</v>
      </c>
      <c r="AE69" s="20">
        <v>-0.002939</v>
      </c>
      <c r="AF69" s="20">
        <v>-0.003394</v>
      </c>
      <c r="AG69" s="20">
        <v>-0.003946</v>
      </c>
      <c r="AH69" s="20">
        <v>-0.004513</v>
      </c>
      <c r="AI69" s="20">
        <v>-0.005004</v>
      </c>
      <c r="AJ69" s="47"/>
      <c r="AK69" s="48"/>
    </row>
    <row r="70" ht="12.75" customHeight="1">
      <c r="A70" s="20">
        <v>0.001745</v>
      </c>
      <c r="B70" s="20">
        <v>0.002761</v>
      </c>
      <c r="C70" s="20">
        <v>0.003235</v>
      </c>
      <c r="D70" s="20">
        <v>0.003227</v>
      </c>
      <c r="E70" s="20">
        <v>0.003164</v>
      </c>
      <c r="F70" s="20">
        <v>0.003174</v>
      </c>
      <c r="G70" s="20">
        <v>0.002827</v>
      </c>
      <c r="H70" s="20">
        <v>0.002075</v>
      </c>
      <c r="I70" s="20">
        <v>9.57E-4</v>
      </c>
      <c r="J70" s="20">
        <v>8.0E-6</v>
      </c>
      <c r="K70" s="20">
        <v>-4.99E-4</v>
      </c>
      <c r="L70" s="20">
        <v>-5.69E-4</v>
      </c>
      <c r="M70" s="20">
        <v>-5.93E-4</v>
      </c>
      <c r="N70" s="20">
        <v>-5.05E-4</v>
      </c>
      <c r="O70" s="20">
        <v>-3.18E-4</v>
      </c>
      <c r="P70" s="20">
        <v>2.6E-5</v>
      </c>
      <c r="Q70" s="20">
        <v>3.25E-4</v>
      </c>
      <c r="R70" s="20">
        <v>7.06E-4</v>
      </c>
      <c r="S70" s="20">
        <v>8.47E-4</v>
      </c>
      <c r="T70" s="20">
        <v>9.61E-4</v>
      </c>
      <c r="U70" s="20">
        <v>6.9E-4</v>
      </c>
      <c r="V70" s="20">
        <v>6.24E-4</v>
      </c>
      <c r="W70" s="20">
        <v>3.86E-4</v>
      </c>
      <c r="X70" s="20">
        <v>1.48E-4</v>
      </c>
      <c r="Y70" s="20">
        <v>0.0</v>
      </c>
      <c r="Z70" s="20">
        <v>-3.93E-4</v>
      </c>
      <c r="AA70" s="20">
        <v>-8.26E-4</v>
      </c>
      <c r="AB70" s="20">
        <v>-0.001369</v>
      </c>
      <c r="AC70" s="20">
        <v>-0.00189</v>
      </c>
      <c r="AD70" s="20">
        <v>-0.002421</v>
      </c>
      <c r="AE70" s="20">
        <v>-0.003008</v>
      </c>
      <c r="AF70" s="20">
        <v>-0.003468</v>
      </c>
      <c r="AG70" s="20">
        <v>-0.003983</v>
      </c>
      <c r="AH70" s="20">
        <v>-0.004587</v>
      </c>
      <c r="AI70" s="20">
        <v>-0.004753</v>
      </c>
      <c r="AJ70" s="47"/>
      <c r="AK70" s="48"/>
    </row>
    <row r="71" ht="12.75" customHeight="1">
      <c r="A71" s="20">
        <v>0.001383</v>
      </c>
      <c r="B71" s="20">
        <v>0.002823</v>
      </c>
      <c r="C71" s="20">
        <v>0.003185</v>
      </c>
      <c r="D71" s="20">
        <v>0.003228</v>
      </c>
      <c r="E71" s="20">
        <v>0.003232</v>
      </c>
      <c r="F71" s="20">
        <v>0.003259</v>
      </c>
      <c r="G71" s="20">
        <v>0.002928</v>
      </c>
      <c r="H71" s="20">
        <v>0.002112</v>
      </c>
      <c r="I71" s="20">
        <v>0.00101</v>
      </c>
      <c r="J71" s="20">
        <v>1.06E-4</v>
      </c>
      <c r="K71" s="20">
        <v>-4.1E-4</v>
      </c>
      <c r="L71" s="20">
        <v>-4.64E-4</v>
      </c>
      <c r="M71" s="20">
        <v>-4.47E-4</v>
      </c>
      <c r="N71" s="20">
        <v>-3.43E-4</v>
      </c>
      <c r="O71" s="20">
        <v>-1.87E-4</v>
      </c>
      <c r="P71" s="20">
        <v>1.77E-4</v>
      </c>
      <c r="Q71" s="20">
        <v>4.88E-4</v>
      </c>
      <c r="R71" s="20">
        <v>7.87E-4</v>
      </c>
      <c r="S71" s="20">
        <v>9.41E-4</v>
      </c>
      <c r="T71" s="20">
        <v>0.001012</v>
      </c>
      <c r="U71" s="20">
        <v>8.39E-4</v>
      </c>
      <c r="V71" s="20">
        <v>7.14E-4</v>
      </c>
      <c r="W71" s="20">
        <v>5.35E-4</v>
      </c>
      <c r="X71" s="20">
        <v>3.84E-4</v>
      </c>
      <c r="Y71" s="20">
        <v>0.0</v>
      </c>
      <c r="Z71" s="20">
        <v>-2.52E-4</v>
      </c>
      <c r="AA71" s="20">
        <v>-7.78E-4</v>
      </c>
      <c r="AB71" s="20">
        <v>-0.001322</v>
      </c>
      <c r="AC71" s="20">
        <v>-0.001918</v>
      </c>
      <c r="AD71" s="20">
        <v>-0.002369</v>
      </c>
      <c r="AE71" s="20">
        <v>-0.002939</v>
      </c>
      <c r="AF71" s="20">
        <v>-0.003388</v>
      </c>
      <c r="AG71" s="20">
        <v>-0.003973</v>
      </c>
      <c r="AH71" s="20">
        <v>-0.004501</v>
      </c>
      <c r="AI71" s="20">
        <v>-0.004539</v>
      </c>
      <c r="AJ71" s="47"/>
      <c r="AK71" s="48"/>
    </row>
    <row r="72" ht="12.75" customHeight="1">
      <c r="A72" s="20">
        <v>0.001488</v>
      </c>
      <c r="B72" s="20">
        <v>0.002772</v>
      </c>
      <c r="C72" s="20">
        <v>0.00327</v>
      </c>
      <c r="D72" s="20">
        <v>0.003304</v>
      </c>
      <c r="E72" s="20">
        <v>0.003236</v>
      </c>
      <c r="F72" s="20">
        <v>0.003239</v>
      </c>
      <c r="G72" s="20">
        <v>0.002907</v>
      </c>
      <c r="H72" s="20">
        <v>0.002158</v>
      </c>
      <c r="I72" s="20">
        <v>9.94E-4</v>
      </c>
      <c r="J72" s="20">
        <v>7.0E-5</v>
      </c>
      <c r="K72" s="20">
        <v>-4.19E-4</v>
      </c>
      <c r="L72" s="20">
        <v>-4.42E-4</v>
      </c>
      <c r="M72" s="20">
        <v>-3.97E-4</v>
      </c>
      <c r="N72" s="20">
        <v>-3.85E-4</v>
      </c>
      <c r="O72" s="20">
        <v>-3.1E-4</v>
      </c>
      <c r="P72" s="20">
        <v>1.22E-4</v>
      </c>
      <c r="Q72" s="20">
        <v>4.12E-4</v>
      </c>
      <c r="R72" s="20">
        <v>7.03E-4</v>
      </c>
      <c r="S72" s="20">
        <v>0.001006</v>
      </c>
      <c r="T72" s="20">
        <v>9.63E-4</v>
      </c>
      <c r="U72" s="20">
        <v>6.64E-4</v>
      </c>
      <c r="V72" s="20">
        <v>6.21E-4</v>
      </c>
      <c r="W72" s="20">
        <v>4.04E-4</v>
      </c>
      <c r="X72" s="20">
        <v>2.05E-4</v>
      </c>
      <c r="Y72" s="20">
        <v>0.0</v>
      </c>
      <c r="Z72" s="20">
        <v>-3.59E-4</v>
      </c>
      <c r="AA72" s="20">
        <v>-8.31E-4</v>
      </c>
      <c r="AB72" s="20">
        <v>-0.001348</v>
      </c>
      <c r="AC72" s="20">
        <v>-0.001958</v>
      </c>
      <c r="AD72" s="20">
        <v>-0.00248</v>
      </c>
      <c r="AE72" s="20">
        <v>-0.002985</v>
      </c>
      <c r="AF72" s="20">
        <v>-0.003473</v>
      </c>
      <c r="AG72" s="20">
        <v>-0.003979</v>
      </c>
      <c r="AH72" s="20">
        <v>-0.004607</v>
      </c>
      <c r="AI72" s="20">
        <v>-0.005115</v>
      </c>
      <c r="AJ72" s="47"/>
      <c r="AK72" s="48"/>
    </row>
    <row r="73" ht="12.75" customHeight="1">
      <c r="A73" s="20">
        <v>0.001383</v>
      </c>
      <c r="B73" s="20">
        <v>0.0027</v>
      </c>
      <c r="C73" s="20">
        <v>0.003263</v>
      </c>
      <c r="D73" s="20">
        <v>0.003437</v>
      </c>
      <c r="E73" s="20">
        <v>0.003374</v>
      </c>
      <c r="F73" s="20">
        <v>0.003397</v>
      </c>
      <c r="G73" s="20">
        <v>0.003138</v>
      </c>
      <c r="H73" s="20">
        <v>0.002279</v>
      </c>
      <c r="I73" s="20">
        <v>0.001233</v>
      </c>
      <c r="J73" s="20">
        <v>2.71E-4</v>
      </c>
      <c r="K73" s="20">
        <v>-2.29E-4</v>
      </c>
      <c r="L73" s="20">
        <v>-3.95E-4</v>
      </c>
      <c r="M73" s="20">
        <v>-3.99E-4</v>
      </c>
      <c r="N73" s="20">
        <v>-3.11E-4</v>
      </c>
      <c r="O73" s="20">
        <v>-9.5E-5</v>
      </c>
      <c r="P73" s="20">
        <v>2.59E-4</v>
      </c>
      <c r="Q73" s="20">
        <v>5.38E-4</v>
      </c>
      <c r="R73" s="20">
        <v>8.99E-4</v>
      </c>
      <c r="S73" s="20">
        <v>8.83E-4</v>
      </c>
      <c r="T73" s="20">
        <v>0.001046</v>
      </c>
      <c r="U73" s="20">
        <v>8.12E-4</v>
      </c>
      <c r="V73" s="20">
        <v>7.13E-4</v>
      </c>
      <c r="W73" s="20">
        <v>4.61E-4</v>
      </c>
      <c r="X73" s="20">
        <v>2.15E-4</v>
      </c>
      <c r="Y73" s="20">
        <v>0.0</v>
      </c>
      <c r="Z73" s="20">
        <v>-3.34E-4</v>
      </c>
      <c r="AA73" s="20">
        <v>-8.18E-4</v>
      </c>
      <c r="AB73" s="20">
        <v>-0.001342</v>
      </c>
      <c r="AC73" s="20">
        <v>-0.001952</v>
      </c>
      <c r="AD73" s="20">
        <v>-0.002413</v>
      </c>
      <c r="AE73" s="20">
        <v>-0.003017</v>
      </c>
      <c r="AF73" s="20">
        <v>-0.003452</v>
      </c>
      <c r="AG73" s="20">
        <v>-0.004054</v>
      </c>
      <c r="AH73" s="20">
        <v>-0.004665</v>
      </c>
      <c r="AI73" s="20">
        <v>-0.004632</v>
      </c>
      <c r="AJ73" s="47"/>
      <c r="AK73" s="48"/>
    </row>
    <row r="74" ht="12.75" customHeight="1">
      <c r="A74" s="20">
        <v>0.00115</v>
      </c>
      <c r="B74" s="20">
        <v>0.00285</v>
      </c>
      <c r="C74" s="20">
        <v>0.003392</v>
      </c>
      <c r="D74" s="20">
        <v>0.003457</v>
      </c>
      <c r="E74" s="20">
        <v>0.003554</v>
      </c>
      <c r="F74" s="20">
        <v>0.003595</v>
      </c>
      <c r="G74" s="20">
        <v>0.003197</v>
      </c>
      <c r="H74" s="20">
        <v>0.002342</v>
      </c>
      <c r="I74" s="20">
        <v>0.001255</v>
      </c>
      <c r="J74" s="20">
        <v>3.25E-4</v>
      </c>
      <c r="K74" s="20">
        <v>-1.87E-4</v>
      </c>
      <c r="L74" s="20">
        <v>-2.28E-4</v>
      </c>
      <c r="M74" s="20">
        <v>-1.75E-4</v>
      </c>
      <c r="N74" s="20">
        <v>-1.38E-4</v>
      </c>
      <c r="O74" s="20">
        <v>-1.47E-4</v>
      </c>
      <c r="P74" s="20">
        <v>3.41E-4</v>
      </c>
      <c r="Q74" s="20">
        <v>5.51E-4</v>
      </c>
      <c r="R74" s="20">
        <v>8.21E-4</v>
      </c>
      <c r="S74" s="20">
        <v>0.001057</v>
      </c>
      <c r="T74" s="20">
        <v>0.00102</v>
      </c>
      <c r="U74" s="20">
        <v>8.02E-4</v>
      </c>
      <c r="V74" s="20">
        <v>6.44E-4</v>
      </c>
      <c r="W74" s="20">
        <v>4.73E-4</v>
      </c>
      <c r="X74" s="20">
        <v>3.41E-4</v>
      </c>
      <c r="Y74" s="20">
        <v>0.0</v>
      </c>
      <c r="Z74" s="20">
        <v>-3.19E-4</v>
      </c>
      <c r="AA74" s="20">
        <v>-8.15E-4</v>
      </c>
      <c r="AB74" s="20">
        <v>-0.001314</v>
      </c>
      <c r="AC74" s="20">
        <v>-0.001957</v>
      </c>
      <c r="AD74" s="20">
        <v>-0.00241</v>
      </c>
      <c r="AE74" s="20">
        <v>-0.002982</v>
      </c>
      <c r="AF74" s="20">
        <v>-0.003387</v>
      </c>
      <c r="AG74" s="20">
        <v>-0.003991</v>
      </c>
      <c r="AH74" s="20">
        <v>-0.004563</v>
      </c>
      <c r="AI74" s="20">
        <v>-0.004851</v>
      </c>
      <c r="AJ74" s="47"/>
      <c r="AK74" s="48"/>
    </row>
    <row r="75" ht="12.75" customHeight="1">
      <c r="A75" s="20">
        <v>0.001512</v>
      </c>
      <c r="B75" s="20">
        <v>0.002894</v>
      </c>
      <c r="C75" s="20">
        <v>0.003581</v>
      </c>
      <c r="D75" s="20">
        <v>0.003767</v>
      </c>
      <c r="E75" s="20">
        <v>0.003674</v>
      </c>
      <c r="F75" s="20">
        <v>0.003682</v>
      </c>
      <c r="G75" s="20">
        <v>0.003374</v>
      </c>
      <c r="H75" s="20">
        <v>0.002579</v>
      </c>
      <c r="I75" s="20">
        <v>0.001423</v>
      </c>
      <c r="J75" s="20">
        <v>4.35E-4</v>
      </c>
      <c r="K75" s="20">
        <v>-3.4E-5</v>
      </c>
      <c r="L75" s="20">
        <v>-6.1E-5</v>
      </c>
      <c r="M75" s="20">
        <v>-1.02E-4</v>
      </c>
      <c r="N75" s="20">
        <v>-6.9E-5</v>
      </c>
      <c r="O75" s="20">
        <v>-1.0E-6</v>
      </c>
      <c r="P75" s="20">
        <v>3.12E-4</v>
      </c>
      <c r="Q75" s="20">
        <v>5.4E-4</v>
      </c>
      <c r="R75" s="20">
        <v>8.42E-4</v>
      </c>
      <c r="S75" s="20">
        <v>0.001023</v>
      </c>
      <c r="T75" s="20">
        <v>0.001093</v>
      </c>
      <c r="U75" s="20">
        <v>6.81E-4</v>
      </c>
      <c r="V75" s="20">
        <v>6.63E-4</v>
      </c>
      <c r="W75" s="20">
        <v>4.13E-4</v>
      </c>
      <c r="X75" s="20">
        <v>2.13E-4</v>
      </c>
      <c r="Y75" s="20">
        <v>0.0</v>
      </c>
      <c r="Z75" s="20">
        <v>-3.73E-4</v>
      </c>
      <c r="AA75" s="20">
        <v>-8.04E-4</v>
      </c>
      <c r="AB75" s="20">
        <v>-0.001341</v>
      </c>
      <c r="AC75" s="20">
        <v>-0.001932</v>
      </c>
      <c r="AD75" s="20">
        <v>-0.0024</v>
      </c>
      <c r="AE75" s="20">
        <v>-0.002952</v>
      </c>
      <c r="AF75" s="20">
        <v>-0.003438</v>
      </c>
      <c r="AG75" s="20">
        <v>-0.003905</v>
      </c>
      <c r="AH75" s="20">
        <v>-0.004599</v>
      </c>
      <c r="AI75" s="20">
        <v>-0.005133</v>
      </c>
      <c r="AJ75" s="47"/>
      <c r="AK75" s="48"/>
    </row>
    <row r="76" ht="12.75" customHeight="1">
      <c r="A76" s="20">
        <v>0.001268</v>
      </c>
      <c r="B76" s="20">
        <v>0.002981</v>
      </c>
      <c r="C76" s="20">
        <v>0.003628</v>
      </c>
      <c r="D76" s="20">
        <v>0.003854</v>
      </c>
      <c r="E76" s="20">
        <v>0.003881</v>
      </c>
      <c r="F76" s="20">
        <v>0.003943</v>
      </c>
      <c r="G76" s="20">
        <v>0.003575</v>
      </c>
      <c r="H76" s="20">
        <v>0.002696</v>
      </c>
      <c r="I76" s="20">
        <v>0.00156</v>
      </c>
      <c r="J76" s="20">
        <v>6.29E-4</v>
      </c>
      <c r="K76" s="20">
        <v>8.8E-5</v>
      </c>
      <c r="L76" s="20">
        <v>4.0E-6</v>
      </c>
      <c r="M76" s="20">
        <v>-1.5E-5</v>
      </c>
      <c r="N76" s="20">
        <v>3.3E-5</v>
      </c>
      <c r="O76" s="20">
        <v>1.47E-4</v>
      </c>
      <c r="P76" s="20">
        <v>4.07E-4</v>
      </c>
      <c r="Q76" s="20">
        <v>6.67E-4</v>
      </c>
      <c r="R76" s="20">
        <v>9.63E-4</v>
      </c>
      <c r="S76" s="20">
        <v>0.001027</v>
      </c>
      <c r="T76" s="20">
        <v>0.001095</v>
      </c>
      <c r="U76" s="20">
        <v>8.5E-4</v>
      </c>
      <c r="V76" s="20">
        <v>6.27E-4</v>
      </c>
      <c r="W76" s="20">
        <v>4.43E-4</v>
      </c>
      <c r="X76" s="20">
        <v>2.22E-4</v>
      </c>
      <c r="Y76" s="20">
        <v>0.0</v>
      </c>
      <c r="Z76" s="20">
        <v>-3.25E-4</v>
      </c>
      <c r="AA76" s="20">
        <v>-8.09E-4</v>
      </c>
      <c r="AB76" s="20">
        <v>-0.001344</v>
      </c>
      <c r="AC76" s="20">
        <v>-0.001911</v>
      </c>
      <c r="AD76" s="20">
        <v>-0.002391</v>
      </c>
      <c r="AE76" s="20">
        <v>-0.002986</v>
      </c>
      <c r="AF76" s="20">
        <v>-0.003436</v>
      </c>
      <c r="AG76" s="20">
        <v>-0.003989</v>
      </c>
      <c r="AH76" s="20">
        <v>-0.004532</v>
      </c>
      <c r="AI76" s="20">
        <v>-0.004619</v>
      </c>
      <c r="AJ76" s="47"/>
      <c r="AK76" s="48"/>
    </row>
    <row r="77" ht="12.75" customHeight="1">
      <c r="A77" s="20">
        <v>0.001522</v>
      </c>
      <c r="B77" s="20">
        <v>0.00333</v>
      </c>
      <c r="C77" s="20">
        <v>0.004015</v>
      </c>
      <c r="D77" s="20">
        <v>0.004124</v>
      </c>
      <c r="E77" s="20">
        <v>0.004173</v>
      </c>
      <c r="F77" s="20">
        <v>0.004226</v>
      </c>
      <c r="G77" s="20">
        <v>0.003809</v>
      </c>
      <c r="H77" s="20">
        <v>0.002945</v>
      </c>
      <c r="I77" s="20">
        <v>0.001745</v>
      </c>
      <c r="J77" s="20">
        <v>7.64E-4</v>
      </c>
      <c r="K77" s="20">
        <v>3.37E-4</v>
      </c>
      <c r="L77" s="20">
        <v>2.34E-4</v>
      </c>
      <c r="M77" s="20">
        <v>2.67E-4</v>
      </c>
      <c r="N77" s="20">
        <v>1.83E-4</v>
      </c>
      <c r="O77" s="20">
        <v>1.87E-4</v>
      </c>
      <c r="P77" s="20">
        <v>5.81E-4</v>
      </c>
      <c r="Q77" s="20">
        <v>7.45E-4</v>
      </c>
      <c r="R77" s="20">
        <v>9.48E-4</v>
      </c>
      <c r="S77" s="20">
        <v>0.001154</v>
      </c>
      <c r="T77" s="20">
        <v>0.001097</v>
      </c>
      <c r="U77" s="20">
        <v>8.71E-4</v>
      </c>
      <c r="V77" s="20">
        <v>7.35E-4</v>
      </c>
      <c r="W77" s="20">
        <v>4.68E-4</v>
      </c>
      <c r="X77" s="20">
        <v>3.54E-4</v>
      </c>
      <c r="Y77" s="20">
        <v>0.0</v>
      </c>
      <c r="Z77" s="20">
        <v>-2.87E-4</v>
      </c>
      <c r="AA77" s="20">
        <v>-7.51E-4</v>
      </c>
      <c r="AB77" s="20">
        <v>-0.001228</v>
      </c>
      <c r="AC77" s="20">
        <v>-0.001792</v>
      </c>
      <c r="AD77" s="20">
        <v>-0.002261</v>
      </c>
      <c r="AE77" s="20">
        <v>-0.002729</v>
      </c>
      <c r="AF77" s="20">
        <v>-0.00314</v>
      </c>
      <c r="AG77" s="20">
        <v>-0.00372</v>
      </c>
      <c r="AH77" s="20">
        <v>-0.00434</v>
      </c>
      <c r="AI77" s="20">
        <v>-0.004767</v>
      </c>
      <c r="AJ77" s="47"/>
      <c r="AK77" s="48"/>
    </row>
    <row r="78" ht="12.75" customHeight="1">
      <c r="A78" s="20">
        <v>0.002017</v>
      </c>
      <c r="B78" s="20">
        <v>0.003468</v>
      </c>
      <c r="C78" s="20">
        <v>0.004275</v>
      </c>
      <c r="D78" s="20">
        <v>0.004479</v>
      </c>
      <c r="E78" s="20">
        <v>0.00439</v>
      </c>
      <c r="F78" s="20">
        <v>0.004356</v>
      </c>
      <c r="G78" s="20">
        <v>0.004013</v>
      </c>
      <c r="H78" s="20">
        <v>0.003196</v>
      </c>
      <c r="I78" s="20">
        <v>0.001966</v>
      </c>
      <c r="J78" s="20">
        <v>9.82E-4</v>
      </c>
      <c r="K78" s="20">
        <v>4.55E-4</v>
      </c>
      <c r="L78" s="20">
        <v>3.11E-4</v>
      </c>
      <c r="M78" s="20">
        <v>3.41E-4</v>
      </c>
      <c r="N78" s="20">
        <v>2.03E-4</v>
      </c>
      <c r="O78" s="20">
        <v>2.89E-4</v>
      </c>
      <c r="P78" s="20">
        <v>5.18E-4</v>
      </c>
      <c r="Q78" s="20">
        <v>7.97E-4</v>
      </c>
      <c r="R78" s="20">
        <v>0.001021</v>
      </c>
      <c r="S78" s="20">
        <v>0.001051</v>
      </c>
      <c r="T78" s="20">
        <v>0.001093</v>
      </c>
      <c r="U78" s="20">
        <v>7.49E-4</v>
      </c>
      <c r="V78" s="20">
        <v>6.23E-4</v>
      </c>
      <c r="W78" s="20">
        <v>4.52E-4</v>
      </c>
      <c r="X78" s="20">
        <v>1.97E-4</v>
      </c>
      <c r="Y78" s="20">
        <v>0.0</v>
      </c>
      <c r="Z78" s="20">
        <v>-3.29E-4</v>
      </c>
      <c r="AA78" s="20">
        <v>-7.17E-4</v>
      </c>
      <c r="AB78" s="20">
        <v>-0.001194</v>
      </c>
      <c r="AC78" s="20">
        <v>-0.001742</v>
      </c>
      <c r="AD78" s="20">
        <v>-0.002193</v>
      </c>
      <c r="AE78" s="20">
        <v>-0.002697</v>
      </c>
      <c r="AF78" s="20">
        <v>-0.003255</v>
      </c>
      <c r="AG78" s="20">
        <v>-0.003675</v>
      </c>
      <c r="AH78" s="20">
        <v>-0.004303</v>
      </c>
      <c r="AI78" s="20">
        <v>-0.004772</v>
      </c>
      <c r="AJ78" s="47"/>
      <c r="AK78" s="48"/>
    </row>
    <row r="79" ht="12.75" customHeight="1">
      <c r="A79" s="20">
        <v>0.001949</v>
      </c>
      <c r="B79" s="20">
        <v>0.003878</v>
      </c>
      <c r="C79" s="20">
        <v>0.004492</v>
      </c>
      <c r="D79" s="20">
        <v>0.004693</v>
      </c>
      <c r="E79" s="20">
        <v>0.004737</v>
      </c>
      <c r="F79" s="20">
        <v>0.004718</v>
      </c>
      <c r="G79" s="20">
        <v>0.004355</v>
      </c>
      <c r="H79" s="20">
        <v>0.003364</v>
      </c>
      <c r="I79" s="20">
        <v>0.002171</v>
      </c>
      <c r="J79" s="20">
        <v>0.001117</v>
      </c>
      <c r="K79" s="20">
        <v>6.09E-4</v>
      </c>
      <c r="L79" s="20">
        <v>4.26E-4</v>
      </c>
      <c r="M79" s="20">
        <v>4.15E-4</v>
      </c>
      <c r="N79" s="20">
        <v>3.35E-4</v>
      </c>
      <c r="O79" s="20">
        <v>3.5E-4</v>
      </c>
      <c r="P79" s="20">
        <v>6.42E-4</v>
      </c>
      <c r="Q79" s="20">
        <v>8.72E-4</v>
      </c>
      <c r="R79" s="20">
        <v>0.001042</v>
      </c>
      <c r="S79" s="20">
        <v>0.001141</v>
      </c>
      <c r="T79" s="20">
        <v>0.001158</v>
      </c>
      <c r="U79" s="20">
        <v>9.25E-4</v>
      </c>
      <c r="V79" s="20">
        <v>6.57E-4</v>
      </c>
      <c r="W79" s="20">
        <v>4.85E-4</v>
      </c>
      <c r="X79" s="20">
        <v>3.52E-4</v>
      </c>
      <c r="Y79" s="20">
        <v>0.0</v>
      </c>
      <c r="Z79" s="20">
        <v>-2.49E-4</v>
      </c>
      <c r="AA79" s="20">
        <v>-6.78E-4</v>
      </c>
      <c r="AB79" s="20">
        <v>-0.001151</v>
      </c>
      <c r="AC79" s="20">
        <v>-0.001765</v>
      </c>
      <c r="AD79" s="20">
        <v>-0.002075</v>
      </c>
      <c r="AE79" s="20">
        <v>-0.002631</v>
      </c>
      <c r="AF79" s="20">
        <v>-0.002989</v>
      </c>
      <c r="AG79" s="20">
        <v>-0.00366</v>
      </c>
      <c r="AH79" s="20">
        <v>-0.004193</v>
      </c>
      <c r="AI79" s="20">
        <v>-0.004263</v>
      </c>
      <c r="AJ79" s="47"/>
      <c r="AK79" s="48"/>
    </row>
    <row r="80" ht="12.75" customHeight="1">
      <c r="A80" s="20">
        <v>0.002271</v>
      </c>
      <c r="B80" s="20">
        <v>0.003997</v>
      </c>
      <c r="C80" s="20">
        <v>0.004692</v>
      </c>
      <c r="D80" s="20">
        <v>0.004829</v>
      </c>
      <c r="E80" s="20">
        <v>0.00479</v>
      </c>
      <c r="F80" s="20">
        <v>0.004822</v>
      </c>
      <c r="G80" s="20">
        <v>0.004397</v>
      </c>
      <c r="H80" s="20">
        <v>0.003427</v>
      </c>
      <c r="I80" s="20">
        <v>0.002147</v>
      </c>
      <c r="J80" s="20">
        <v>0.001156</v>
      </c>
      <c r="K80" s="20">
        <v>6.44E-4</v>
      </c>
      <c r="L80" s="20">
        <v>5.05E-4</v>
      </c>
      <c r="M80" s="20">
        <v>4.73E-4</v>
      </c>
      <c r="N80" s="20">
        <v>3.36E-4</v>
      </c>
      <c r="O80" s="20">
        <v>2.54E-4</v>
      </c>
      <c r="P80" s="20">
        <v>6.16E-4</v>
      </c>
      <c r="Q80" s="20">
        <v>7.51E-4</v>
      </c>
      <c r="R80" s="20">
        <v>9.66E-4</v>
      </c>
      <c r="S80" s="20">
        <v>0.001142</v>
      </c>
      <c r="T80" s="20">
        <v>0.00113</v>
      </c>
      <c r="U80" s="20">
        <v>8.16E-4</v>
      </c>
      <c r="V80" s="20">
        <v>6.71E-4</v>
      </c>
      <c r="W80" s="20">
        <v>4.08E-4</v>
      </c>
      <c r="X80" s="20">
        <v>3.35E-4</v>
      </c>
      <c r="Y80" s="20">
        <v>0.0</v>
      </c>
      <c r="Z80" s="20">
        <v>-2.86E-4</v>
      </c>
      <c r="AA80" s="20">
        <v>-7.02E-4</v>
      </c>
      <c r="AB80" s="20">
        <v>-0.00112</v>
      </c>
      <c r="AC80" s="20">
        <v>-0.001604</v>
      </c>
      <c r="AD80" s="20">
        <v>-0.00208</v>
      </c>
      <c r="AE80" s="20">
        <v>-0.002548</v>
      </c>
      <c r="AF80" s="20">
        <v>-0.002975</v>
      </c>
      <c r="AG80" s="20">
        <v>-0.0034</v>
      </c>
      <c r="AH80" s="20">
        <v>-0.004081</v>
      </c>
      <c r="AI80" s="20">
        <v>-0.004607</v>
      </c>
      <c r="AJ80" s="47"/>
      <c r="AK80" s="48"/>
    </row>
    <row r="81" ht="12.75" customHeight="1">
      <c r="A81" s="20">
        <v>0.0025</v>
      </c>
      <c r="B81" s="20">
        <v>0.004147</v>
      </c>
      <c r="C81" s="20">
        <v>0.004949</v>
      </c>
      <c r="D81" s="20">
        <v>0.005126</v>
      </c>
      <c r="E81" s="20">
        <v>0.004937</v>
      </c>
      <c r="F81" s="20">
        <v>0.004933</v>
      </c>
      <c r="G81" s="20">
        <v>0.004578</v>
      </c>
      <c r="H81" s="20">
        <v>0.003663</v>
      </c>
      <c r="I81" s="20">
        <v>0.002413</v>
      </c>
      <c r="J81" s="20">
        <v>0.001326</v>
      </c>
      <c r="K81" s="20">
        <v>8.38E-4</v>
      </c>
      <c r="L81" s="20">
        <v>5.16E-4</v>
      </c>
      <c r="M81" s="20">
        <v>4.42E-4</v>
      </c>
      <c r="N81" s="20">
        <v>2.35E-4</v>
      </c>
      <c r="O81" s="20">
        <v>2.89E-4</v>
      </c>
      <c r="P81" s="20">
        <v>6.04E-4</v>
      </c>
      <c r="Q81" s="20">
        <v>7.4E-4</v>
      </c>
      <c r="R81" s="20">
        <v>9.63E-4</v>
      </c>
      <c r="S81" s="20">
        <v>0.001026</v>
      </c>
      <c r="T81" s="20">
        <v>0.001176</v>
      </c>
      <c r="U81" s="20">
        <v>7.47E-4</v>
      </c>
      <c r="V81" s="20">
        <v>6.79E-4</v>
      </c>
      <c r="W81" s="20">
        <v>3.94E-4</v>
      </c>
      <c r="X81" s="20">
        <v>1.92E-4</v>
      </c>
      <c r="Y81" s="20">
        <v>0.0</v>
      </c>
      <c r="Z81" s="20">
        <v>-2.24E-4</v>
      </c>
      <c r="AA81" s="20">
        <v>-5.89E-4</v>
      </c>
      <c r="AB81" s="20">
        <v>-0.001057</v>
      </c>
      <c r="AC81" s="20">
        <v>-0.001627</v>
      </c>
      <c r="AD81" s="20">
        <v>-0.002003</v>
      </c>
      <c r="AE81" s="20">
        <v>-0.002523</v>
      </c>
      <c r="AF81" s="20">
        <v>-0.002864</v>
      </c>
      <c r="AG81" s="20">
        <v>-0.00342</v>
      </c>
      <c r="AH81" s="20">
        <v>-0.004016</v>
      </c>
      <c r="AI81" s="20">
        <v>-0.003918</v>
      </c>
      <c r="AJ81" s="47"/>
      <c r="AK81" s="48"/>
    </row>
    <row r="82" ht="12.75" customHeight="1">
      <c r="A82" s="20">
        <v>0.002381</v>
      </c>
      <c r="B82" s="20">
        <v>0.004436</v>
      </c>
      <c r="C82" s="20">
        <v>0.005042</v>
      </c>
      <c r="D82" s="20">
        <v>0.005082</v>
      </c>
      <c r="E82" s="20">
        <v>0.005117</v>
      </c>
      <c r="F82" s="20">
        <v>0.005098</v>
      </c>
      <c r="G82" s="20">
        <v>0.004587</v>
      </c>
      <c r="H82" s="20">
        <v>0.003609</v>
      </c>
      <c r="I82" s="20">
        <v>0.00225</v>
      </c>
      <c r="J82" s="20">
        <v>0.001243</v>
      </c>
      <c r="K82" s="20">
        <v>6.98E-4</v>
      </c>
      <c r="L82" s="20">
        <v>4.85E-4</v>
      </c>
      <c r="M82" s="20">
        <v>4.37E-4</v>
      </c>
      <c r="N82" s="20">
        <v>3.37E-4</v>
      </c>
      <c r="O82" s="20">
        <v>2.41E-4</v>
      </c>
      <c r="P82" s="20">
        <v>5.86E-4</v>
      </c>
      <c r="Q82" s="20">
        <v>7.91E-4</v>
      </c>
      <c r="R82" s="20">
        <v>9.06E-4</v>
      </c>
      <c r="S82" s="20">
        <v>0.001047</v>
      </c>
      <c r="T82" s="20">
        <v>0.001138</v>
      </c>
      <c r="U82" s="20">
        <v>8.79E-4</v>
      </c>
      <c r="V82" s="20">
        <v>5.9E-4</v>
      </c>
      <c r="W82" s="20">
        <v>5.16E-4</v>
      </c>
      <c r="X82" s="20">
        <v>4.3E-4</v>
      </c>
      <c r="Y82" s="20">
        <v>0.0</v>
      </c>
      <c r="Z82" s="20">
        <v>-2.37E-4</v>
      </c>
      <c r="AA82" s="20">
        <v>-6.57E-4</v>
      </c>
      <c r="AB82" s="20">
        <v>-0.001104</v>
      </c>
      <c r="AC82" s="20">
        <v>-0.001608</v>
      </c>
      <c r="AD82" s="20">
        <v>-0.001902</v>
      </c>
      <c r="AE82" s="20">
        <v>-0.002379</v>
      </c>
      <c r="AF82" s="20">
        <v>-0.002804</v>
      </c>
      <c r="AG82" s="20">
        <v>-0.003419</v>
      </c>
      <c r="AH82" s="20">
        <v>-0.003923</v>
      </c>
      <c r="AI82" s="20">
        <v>-0.004063</v>
      </c>
      <c r="AJ82" s="47"/>
      <c r="AK82" s="48"/>
    </row>
    <row r="83" ht="12.75" customHeight="1">
      <c r="A83" s="50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8"/>
    </row>
    <row r="84" ht="12.7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8"/>
    </row>
    <row r="85" ht="12.7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</row>
    <row r="86" ht="12.7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1.14"/>
    <col customWidth="1" min="25" max="25" width="10.43"/>
    <col customWidth="1" min="26" max="37" width="11.14"/>
  </cols>
  <sheetData>
    <row r="1" ht="12.75" customHeight="1">
      <c r="A1" s="20">
        <v>-0.062548</v>
      </c>
      <c r="B1" s="20">
        <v>-0.06038</v>
      </c>
      <c r="C1" s="20">
        <v>-0.057056</v>
      </c>
      <c r="D1" s="20">
        <v>-0.054607</v>
      </c>
      <c r="E1" s="20">
        <v>-0.05157</v>
      </c>
      <c r="F1" s="20">
        <v>-0.048976</v>
      </c>
      <c r="G1" s="20">
        <v>-0.046511</v>
      </c>
      <c r="H1" s="20">
        <v>-0.044137</v>
      </c>
      <c r="I1" s="20">
        <v>-0.041282</v>
      </c>
      <c r="J1" s="20">
        <v>-0.038658</v>
      </c>
      <c r="K1" s="20">
        <v>-0.036592</v>
      </c>
      <c r="L1" s="20">
        <v>-0.034154</v>
      </c>
      <c r="M1" s="20">
        <v>-0.032332</v>
      </c>
      <c r="N1" s="20">
        <v>-0.029177</v>
      </c>
      <c r="O1" s="20">
        <v>-0.024632</v>
      </c>
      <c r="P1" s="20">
        <v>-0.023381</v>
      </c>
      <c r="Q1" s="20">
        <v>-0.019592</v>
      </c>
      <c r="R1" s="20">
        <v>-0.017178</v>
      </c>
      <c r="S1" s="20">
        <v>-0.01477</v>
      </c>
      <c r="T1" s="20">
        <v>-0.011771</v>
      </c>
      <c r="U1" s="20">
        <v>-0.009934</v>
      </c>
      <c r="V1" s="20">
        <v>-0.006535</v>
      </c>
      <c r="W1" s="20">
        <v>-0.005196</v>
      </c>
      <c r="X1" s="20">
        <v>-0.002121</v>
      </c>
      <c r="Y1" s="20">
        <v>0.0</v>
      </c>
      <c r="Z1" s="20">
        <v>0.004718</v>
      </c>
      <c r="AA1" s="20">
        <v>0.007622</v>
      </c>
      <c r="AB1" s="20">
        <v>0.011082</v>
      </c>
      <c r="AC1" s="20">
        <v>0.014284</v>
      </c>
      <c r="AD1" s="20">
        <v>0.018646</v>
      </c>
      <c r="AE1" s="20">
        <v>0.022151</v>
      </c>
      <c r="AF1" s="20">
        <v>0.026482</v>
      </c>
      <c r="AG1" s="20">
        <v>0.031318</v>
      </c>
      <c r="AH1" s="20">
        <v>0.033503</v>
      </c>
      <c r="AI1" s="20">
        <v>0.034937</v>
      </c>
      <c r="AJ1" s="47"/>
      <c r="AK1" s="48"/>
    </row>
    <row r="2" ht="12.75" customHeight="1">
      <c r="A2" s="20">
        <v>-0.050662</v>
      </c>
      <c r="B2" s="20">
        <v>-0.048588</v>
      </c>
      <c r="C2" s="20">
        <v>-0.045681</v>
      </c>
      <c r="D2" s="20">
        <v>-0.043425</v>
      </c>
      <c r="E2" s="20">
        <v>-0.041215</v>
      </c>
      <c r="F2" s="20">
        <v>-0.038539</v>
      </c>
      <c r="G2" s="20">
        <v>-0.036661</v>
      </c>
      <c r="H2" s="20">
        <v>-0.034453</v>
      </c>
      <c r="I2" s="20">
        <v>-0.032392</v>
      </c>
      <c r="J2" s="20">
        <v>-0.030003</v>
      </c>
      <c r="K2" s="20">
        <v>-0.028833</v>
      </c>
      <c r="L2" s="20">
        <v>-0.026701</v>
      </c>
      <c r="M2" s="20">
        <v>-0.024977</v>
      </c>
      <c r="N2" s="20">
        <v>-0.022503</v>
      </c>
      <c r="O2" s="20">
        <v>-0.019071</v>
      </c>
      <c r="P2" s="20">
        <v>-0.018336</v>
      </c>
      <c r="Q2" s="20">
        <v>-0.015082</v>
      </c>
      <c r="R2" s="20">
        <v>-0.012749</v>
      </c>
      <c r="S2" s="20">
        <v>-0.012167</v>
      </c>
      <c r="T2" s="20">
        <v>-0.009607</v>
      </c>
      <c r="U2" s="20">
        <v>-0.007964</v>
      </c>
      <c r="V2" s="20">
        <v>-0.005122</v>
      </c>
      <c r="W2" s="20">
        <v>-0.00412</v>
      </c>
      <c r="X2" s="20">
        <v>-0.002294</v>
      </c>
      <c r="Y2" s="20">
        <v>0.0</v>
      </c>
      <c r="Z2" s="20">
        <v>0.003771</v>
      </c>
      <c r="AA2" s="20">
        <v>0.005789</v>
      </c>
      <c r="AB2" s="20">
        <v>0.008135</v>
      </c>
      <c r="AC2" s="20">
        <v>0.010627</v>
      </c>
      <c r="AD2" s="20">
        <v>0.013969</v>
      </c>
      <c r="AE2" s="20">
        <v>0.016874</v>
      </c>
      <c r="AF2" s="20">
        <v>0.019652</v>
      </c>
      <c r="AG2" s="20">
        <v>0.023601</v>
      </c>
      <c r="AH2" s="20">
        <v>0.025702</v>
      </c>
      <c r="AI2" s="20">
        <v>0.02852</v>
      </c>
      <c r="AJ2" s="47"/>
      <c r="AK2" s="48"/>
    </row>
    <row r="3" ht="12.75" customHeight="1">
      <c r="A3" s="20">
        <v>-0.039333</v>
      </c>
      <c r="B3" s="20">
        <v>-0.036925</v>
      </c>
      <c r="C3" s="20">
        <v>-0.034489</v>
      </c>
      <c r="D3" s="20">
        <v>-0.032124</v>
      </c>
      <c r="E3" s="20">
        <v>-0.030192</v>
      </c>
      <c r="F3" s="20">
        <v>-0.028404</v>
      </c>
      <c r="G3" s="20">
        <v>-0.026718</v>
      </c>
      <c r="H3" s="20">
        <v>-0.025215</v>
      </c>
      <c r="I3" s="20">
        <v>-0.0237</v>
      </c>
      <c r="J3" s="20">
        <v>-0.02193</v>
      </c>
      <c r="K3" s="20">
        <v>-0.021512</v>
      </c>
      <c r="L3" s="20">
        <v>-0.019163</v>
      </c>
      <c r="M3" s="20">
        <v>-0.018333</v>
      </c>
      <c r="N3" s="20">
        <v>-0.016179</v>
      </c>
      <c r="O3" s="20">
        <v>-0.013805</v>
      </c>
      <c r="P3" s="20">
        <v>-0.012942</v>
      </c>
      <c r="Q3" s="20">
        <v>-0.010587</v>
      </c>
      <c r="R3" s="20">
        <v>-0.00892</v>
      </c>
      <c r="S3" s="20">
        <v>-0.008076</v>
      </c>
      <c r="T3" s="20">
        <v>-0.00682</v>
      </c>
      <c r="U3" s="20">
        <v>-0.005914</v>
      </c>
      <c r="V3" s="20">
        <v>-0.003943</v>
      </c>
      <c r="W3" s="20">
        <v>-0.003191</v>
      </c>
      <c r="X3" s="20">
        <v>-0.001251</v>
      </c>
      <c r="Y3" s="20">
        <v>0.0</v>
      </c>
      <c r="Z3" s="20">
        <v>0.002789</v>
      </c>
      <c r="AA3" s="20">
        <v>0.004172</v>
      </c>
      <c r="AB3" s="20">
        <v>0.00623</v>
      </c>
      <c r="AC3" s="20">
        <v>0.007361</v>
      </c>
      <c r="AD3" s="20">
        <v>0.010444</v>
      </c>
      <c r="AE3" s="20">
        <v>0.012119</v>
      </c>
      <c r="AF3" s="20">
        <v>0.014409</v>
      </c>
      <c r="AG3" s="20">
        <v>0.016963</v>
      </c>
      <c r="AH3" s="20">
        <v>0.018234</v>
      </c>
      <c r="AI3" s="20">
        <v>0.019571</v>
      </c>
      <c r="AJ3" s="47"/>
      <c r="AK3" s="48"/>
    </row>
    <row r="4" ht="12.75" customHeight="1">
      <c r="A4" s="20">
        <v>-0.029186</v>
      </c>
      <c r="B4" s="20">
        <v>-0.026722</v>
      </c>
      <c r="C4" s="20">
        <v>-0.024613</v>
      </c>
      <c r="D4" s="20">
        <v>-0.022953</v>
      </c>
      <c r="E4" s="20">
        <v>-0.021526</v>
      </c>
      <c r="F4" s="20">
        <v>-0.019777</v>
      </c>
      <c r="G4" s="20">
        <v>-0.018818</v>
      </c>
      <c r="H4" s="20">
        <v>-0.017441</v>
      </c>
      <c r="I4" s="20">
        <v>-0.016787</v>
      </c>
      <c r="J4" s="20">
        <v>-0.015371</v>
      </c>
      <c r="K4" s="20">
        <v>-0.014773</v>
      </c>
      <c r="L4" s="20">
        <v>-0.013662</v>
      </c>
      <c r="M4" s="20">
        <v>-0.012772</v>
      </c>
      <c r="N4" s="20">
        <v>-0.011332</v>
      </c>
      <c r="O4" s="20">
        <v>-0.009463</v>
      </c>
      <c r="P4" s="20">
        <v>-0.009389</v>
      </c>
      <c r="Q4" s="20">
        <v>-0.007343</v>
      </c>
      <c r="R4" s="20">
        <v>-0.006517</v>
      </c>
      <c r="S4" s="20">
        <v>-0.005687</v>
      </c>
      <c r="T4" s="20">
        <v>-0.00495</v>
      </c>
      <c r="U4" s="20">
        <v>-0.004143</v>
      </c>
      <c r="V4" s="20">
        <v>-0.002195</v>
      </c>
      <c r="W4" s="20">
        <v>-0.002258</v>
      </c>
      <c r="X4" s="20">
        <v>-8.39E-4</v>
      </c>
      <c r="Y4" s="20">
        <v>0.0</v>
      </c>
      <c r="Z4" s="20">
        <v>0.002081</v>
      </c>
      <c r="AA4" s="20">
        <v>0.003141</v>
      </c>
      <c r="AB4" s="20">
        <v>0.004114</v>
      </c>
      <c r="AC4" s="20">
        <v>0.005233</v>
      </c>
      <c r="AD4" s="20">
        <v>0.007234</v>
      </c>
      <c r="AE4" s="20">
        <v>0.008223</v>
      </c>
      <c r="AF4" s="20">
        <v>0.009832</v>
      </c>
      <c r="AG4" s="20">
        <v>0.011648</v>
      </c>
      <c r="AH4" s="20">
        <v>0.012506</v>
      </c>
      <c r="AI4" s="20">
        <v>0.01364</v>
      </c>
      <c r="AJ4" s="47"/>
      <c r="AK4" s="48"/>
    </row>
    <row r="5" ht="12.75" customHeight="1">
      <c r="A5" s="20">
        <v>-0.021094</v>
      </c>
      <c r="B5" s="20">
        <v>-0.019032</v>
      </c>
      <c r="C5" s="20">
        <v>-0.017276</v>
      </c>
      <c r="D5" s="20">
        <v>-0.016094</v>
      </c>
      <c r="E5" s="20">
        <v>-0.014654</v>
      </c>
      <c r="F5" s="20">
        <v>-0.013656</v>
      </c>
      <c r="G5" s="20">
        <v>-0.012731</v>
      </c>
      <c r="H5" s="20">
        <v>-0.011931</v>
      </c>
      <c r="I5" s="20">
        <v>-0.011082</v>
      </c>
      <c r="J5" s="20">
        <v>-0.010168</v>
      </c>
      <c r="K5" s="20">
        <v>-0.009959</v>
      </c>
      <c r="L5" s="20">
        <v>-0.009026</v>
      </c>
      <c r="M5" s="20">
        <v>-0.00893</v>
      </c>
      <c r="N5" s="20">
        <v>-0.007685</v>
      </c>
      <c r="O5" s="20">
        <v>-0.006047</v>
      </c>
      <c r="P5" s="20">
        <v>-0.00607</v>
      </c>
      <c r="Q5" s="20">
        <v>-0.004796</v>
      </c>
      <c r="R5" s="20">
        <v>-0.004154</v>
      </c>
      <c r="S5" s="20">
        <v>-0.003839</v>
      </c>
      <c r="T5" s="20">
        <v>-0.0029</v>
      </c>
      <c r="U5" s="20">
        <v>-0.002807</v>
      </c>
      <c r="V5" s="20">
        <v>-0.001613</v>
      </c>
      <c r="W5" s="20">
        <v>-0.001509</v>
      </c>
      <c r="X5" s="20">
        <v>-5.66E-4</v>
      </c>
      <c r="Y5" s="20">
        <v>0.0</v>
      </c>
      <c r="Z5" s="20">
        <v>0.001445</v>
      </c>
      <c r="AA5" s="20">
        <v>0.00227</v>
      </c>
      <c r="AB5" s="20">
        <v>0.003064</v>
      </c>
      <c r="AC5" s="20">
        <v>0.003451</v>
      </c>
      <c r="AD5" s="20">
        <v>0.004811</v>
      </c>
      <c r="AE5" s="20">
        <v>0.005704</v>
      </c>
      <c r="AF5" s="20">
        <v>0.006699</v>
      </c>
      <c r="AG5" s="20">
        <v>0.008061</v>
      </c>
      <c r="AH5" s="20">
        <v>0.00836</v>
      </c>
      <c r="AI5" s="20">
        <v>0.009886</v>
      </c>
      <c r="AJ5" s="47"/>
      <c r="AK5" s="48"/>
    </row>
    <row r="6" ht="12.75" customHeight="1">
      <c r="A6" s="20">
        <v>-0.015557</v>
      </c>
      <c r="B6" s="20">
        <v>-0.013611</v>
      </c>
      <c r="C6" s="20">
        <v>-0.0123</v>
      </c>
      <c r="D6" s="20">
        <v>-0.011292</v>
      </c>
      <c r="E6" s="20">
        <v>-0.010265</v>
      </c>
      <c r="F6" s="20">
        <v>-0.009209</v>
      </c>
      <c r="G6" s="20">
        <v>-0.008704</v>
      </c>
      <c r="H6" s="20">
        <v>-0.008289</v>
      </c>
      <c r="I6" s="20">
        <v>-0.007632</v>
      </c>
      <c r="J6" s="20">
        <v>-0.00696</v>
      </c>
      <c r="K6" s="20">
        <v>-0.006925</v>
      </c>
      <c r="L6" s="20">
        <v>-0.006184</v>
      </c>
      <c r="M6" s="20">
        <v>-0.006025</v>
      </c>
      <c r="N6" s="20">
        <v>-0.005386</v>
      </c>
      <c r="O6" s="20">
        <v>-0.003909</v>
      </c>
      <c r="P6" s="20">
        <v>-0.003926</v>
      </c>
      <c r="Q6" s="20">
        <v>-0.003352</v>
      </c>
      <c r="R6" s="20">
        <v>-0.002585</v>
      </c>
      <c r="S6" s="20">
        <v>-0.002688</v>
      </c>
      <c r="T6" s="20">
        <v>-0.002219</v>
      </c>
      <c r="U6" s="20">
        <v>-0.002329</v>
      </c>
      <c r="V6" s="20">
        <v>-0.001167</v>
      </c>
      <c r="W6" s="20">
        <v>-0.001245</v>
      </c>
      <c r="X6" s="20">
        <v>-5.25E-4</v>
      </c>
      <c r="Y6" s="20">
        <v>0.0</v>
      </c>
      <c r="Z6" s="20">
        <v>0.001384</v>
      </c>
      <c r="AA6" s="20">
        <v>0.001448</v>
      </c>
      <c r="AB6" s="20">
        <v>0.002105</v>
      </c>
      <c r="AC6" s="20">
        <v>0.002359</v>
      </c>
      <c r="AD6" s="20">
        <v>0.003284</v>
      </c>
      <c r="AE6" s="20">
        <v>0.003725</v>
      </c>
      <c r="AF6" s="20">
        <v>0.004531</v>
      </c>
      <c r="AG6" s="20">
        <v>0.005452</v>
      </c>
      <c r="AH6" s="20">
        <v>0.005391</v>
      </c>
      <c r="AI6" s="20">
        <v>0.00648</v>
      </c>
      <c r="AJ6" s="47"/>
      <c r="AK6" s="48"/>
    </row>
    <row r="7" ht="12.75" customHeight="1">
      <c r="A7" s="20">
        <v>-0.011797</v>
      </c>
      <c r="B7" s="20">
        <v>-0.010154</v>
      </c>
      <c r="C7" s="20">
        <v>-0.009078</v>
      </c>
      <c r="D7" s="20">
        <v>-0.008126</v>
      </c>
      <c r="E7" s="20">
        <v>-0.007493</v>
      </c>
      <c r="F7" s="20">
        <v>-0.006469</v>
      </c>
      <c r="G7" s="20">
        <v>-0.006032</v>
      </c>
      <c r="H7" s="20">
        <v>-0.005576</v>
      </c>
      <c r="I7" s="20">
        <v>-0.005326</v>
      </c>
      <c r="J7" s="20">
        <v>-0.004723</v>
      </c>
      <c r="K7" s="20">
        <v>-0.004666</v>
      </c>
      <c r="L7" s="20">
        <v>-0.004282</v>
      </c>
      <c r="M7" s="20">
        <v>-0.004076</v>
      </c>
      <c r="N7" s="20">
        <v>-0.003462</v>
      </c>
      <c r="O7" s="20">
        <v>-0.002584</v>
      </c>
      <c r="P7" s="20">
        <v>-0.002766</v>
      </c>
      <c r="Q7" s="20">
        <v>-0.002258</v>
      </c>
      <c r="R7" s="20">
        <v>-0.001841</v>
      </c>
      <c r="S7" s="20">
        <v>-0.001873</v>
      </c>
      <c r="T7" s="20">
        <v>-0.001525</v>
      </c>
      <c r="U7" s="20">
        <v>-0.001581</v>
      </c>
      <c r="V7" s="20">
        <v>-7.23E-4</v>
      </c>
      <c r="W7" s="20">
        <v>-8.2E-4</v>
      </c>
      <c r="X7" s="20">
        <v>-3.31E-4</v>
      </c>
      <c r="Y7" s="20">
        <v>0.0</v>
      </c>
      <c r="Z7" s="20">
        <v>0.001111</v>
      </c>
      <c r="AA7" s="20">
        <v>0.0013</v>
      </c>
      <c r="AB7" s="20">
        <v>0.001406</v>
      </c>
      <c r="AC7" s="20">
        <v>0.001844</v>
      </c>
      <c r="AD7" s="20">
        <v>0.002579</v>
      </c>
      <c r="AE7" s="20">
        <v>0.002738</v>
      </c>
      <c r="AF7" s="20">
        <v>0.003291</v>
      </c>
      <c r="AG7" s="20">
        <v>0.004159</v>
      </c>
      <c r="AH7" s="20">
        <v>0.004047</v>
      </c>
      <c r="AI7" s="20">
        <v>0.004505</v>
      </c>
      <c r="AJ7" s="47"/>
      <c r="AK7" s="48"/>
    </row>
    <row r="8" ht="12.75" customHeight="1">
      <c r="A8" s="20">
        <v>-0.009656</v>
      </c>
      <c r="B8" s="20">
        <v>-0.008174</v>
      </c>
      <c r="C8" s="20">
        <v>-0.007261</v>
      </c>
      <c r="D8" s="20">
        <v>-0.006403</v>
      </c>
      <c r="E8" s="20">
        <v>-0.005672</v>
      </c>
      <c r="F8" s="20">
        <v>-0.004826</v>
      </c>
      <c r="G8" s="20">
        <v>-0.004603</v>
      </c>
      <c r="H8" s="20">
        <v>-0.004252</v>
      </c>
      <c r="I8" s="20">
        <v>-0.003952</v>
      </c>
      <c r="J8" s="20">
        <v>-0.003526</v>
      </c>
      <c r="K8" s="20">
        <v>-0.003609</v>
      </c>
      <c r="L8" s="20">
        <v>-0.003159</v>
      </c>
      <c r="M8" s="20">
        <v>-0.003055</v>
      </c>
      <c r="N8" s="20">
        <v>-0.00277</v>
      </c>
      <c r="O8" s="20">
        <v>-0.001809</v>
      </c>
      <c r="P8" s="20">
        <v>-0.001843</v>
      </c>
      <c r="Q8" s="20">
        <v>-0.00155</v>
      </c>
      <c r="R8" s="20">
        <v>-0.001375</v>
      </c>
      <c r="S8" s="20">
        <v>-0.001462</v>
      </c>
      <c r="T8" s="20">
        <v>-0.001312</v>
      </c>
      <c r="U8" s="20">
        <v>-0.001426</v>
      </c>
      <c r="V8" s="20">
        <v>-5.25E-4</v>
      </c>
      <c r="W8" s="20">
        <v>-6.07E-4</v>
      </c>
      <c r="X8" s="20">
        <v>-3.75E-4</v>
      </c>
      <c r="Y8" s="20">
        <v>0.0</v>
      </c>
      <c r="Z8" s="20">
        <v>9.53E-4</v>
      </c>
      <c r="AA8" s="20">
        <v>9.52E-4</v>
      </c>
      <c r="AB8" s="20">
        <v>0.001214</v>
      </c>
      <c r="AC8" s="20">
        <v>0.001409</v>
      </c>
      <c r="AD8" s="20">
        <v>0.002053</v>
      </c>
      <c r="AE8" s="20">
        <v>0.002181</v>
      </c>
      <c r="AF8" s="20">
        <v>0.002662</v>
      </c>
      <c r="AG8" s="20">
        <v>0.003318</v>
      </c>
      <c r="AH8" s="20">
        <v>0.003277</v>
      </c>
      <c r="AI8" s="20">
        <v>0.003395</v>
      </c>
      <c r="AJ8" s="47"/>
      <c r="AK8" s="48"/>
    </row>
    <row r="9" ht="12.75" customHeight="1">
      <c r="A9" s="20">
        <v>-0.008416</v>
      </c>
      <c r="B9" s="20">
        <v>-0.007022</v>
      </c>
      <c r="C9" s="20">
        <v>-0.006194</v>
      </c>
      <c r="D9" s="20">
        <v>-0.005417</v>
      </c>
      <c r="E9" s="20">
        <v>-0.004791</v>
      </c>
      <c r="F9" s="20">
        <v>-0.004037</v>
      </c>
      <c r="G9" s="20">
        <v>-0.003675</v>
      </c>
      <c r="H9" s="20">
        <v>-0.003425</v>
      </c>
      <c r="I9" s="20">
        <v>-0.002974</v>
      </c>
      <c r="J9" s="20">
        <v>-0.002754</v>
      </c>
      <c r="K9" s="20">
        <v>-0.002728</v>
      </c>
      <c r="L9" s="20">
        <v>-0.002353</v>
      </c>
      <c r="M9" s="20">
        <v>-0.002382</v>
      </c>
      <c r="N9" s="20">
        <v>-0.00217</v>
      </c>
      <c r="O9" s="20">
        <v>-0.001342</v>
      </c>
      <c r="P9" s="20">
        <v>-0.0015</v>
      </c>
      <c r="Q9" s="20">
        <v>-0.001123</v>
      </c>
      <c r="R9" s="20">
        <v>-8.4E-4</v>
      </c>
      <c r="S9" s="20">
        <v>-9.06E-4</v>
      </c>
      <c r="T9" s="20">
        <v>-9.09E-4</v>
      </c>
      <c r="U9" s="20">
        <v>-8.47E-4</v>
      </c>
      <c r="V9" s="20">
        <v>-2.33E-4</v>
      </c>
      <c r="W9" s="20">
        <v>-4.69E-4</v>
      </c>
      <c r="X9" s="20">
        <v>-1.54E-4</v>
      </c>
      <c r="Y9" s="20">
        <v>0.0</v>
      </c>
      <c r="Z9" s="20">
        <v>7.54E-4</v>
      </c>
      <c r="AA9" s="20">
        <v>8.22E-4</v>
      </c>
      <c r="AB9" s="20">
        <v>0.001073</v>
      </c>
      <c r="AC9" s="20">
        <v>0.001175</v>
      </c>
      <c r="AD9" s="20">
        <v>0.001831</v>
      </c>
      <c r="AE9" s="20">
        <v>0.001881</v>
      </c>
      <c r="AF9" s="20">
        <v>0.00195</v>
      </c>
      <c r="AG9" s="20">
        <v>0.002642</v>
      </c>
      <c r="AH9" s="20">
        <v>0.002501</v>
      </c>
      <c r="AI9" s="20">
        <v>0.002796</v>
      </c>
      <c r="AJ9" s="47"/>
      <c r="AK9" s="48"/>
    </row>
    <row r="10" ht="12.75" customHeight="1">
      <c r="A10" s="20">
        <v>-0.00686</v>
      </c>
      <c r="B10" s="20">
        <v>-0.0057</v>
      </c>
      <c r="C10" s="20">
        <v>-0.004923</v>
      </c>
      <c r="D10" s="20">
        <v>-0.004223</v>
      </c>
      <c r="E10" s="20">
        <v>-0.003862</v>
      </c>
      <c r="F10" s="20">
        <v>-0.003161</v>
      </c>
      <c r="G10" s="20">
        <v>-0.002963</v>
      </c>
      <c r="H10" s="20">
        <v>-0.002588</v>
      </c>
      <c r="I10" s="20">
        <v>-0.002484</v>
      </c>
      <c r="J10" s="20">
        <v>-0.002319</v>
      </c>
      <c r="K10" s="20">
        <v>-0.002364</v>
      </c>
      <c r="L10" s="20">
        <v>-0.002035</v>
      </c>
      <c r="M10" s="20">
        <v>-0.002165</v>
      </c>
      <c r="N10" s="20">
        <v>-0.001774</v>
      </c>
      <c r="O10" s="20">
        <v>-0.00116</v>
      </c>
      <c r="P10" s="20">
        <v>-0.001183</v>
      </c>
      <c r="Q10" s="20">
        <v>-9.69E-4</v>
      </c>
      <c r="R10" s="20">
        <v>-6.92E-4</v>
      </c>
      <c r="S10" s="20">
        <v>-9.1E-4</v>
      </c>
      <c r="T10" s="20">
        <v>-7.47E-4</v>
      </c>
      <c r="U10" s="20">
        <v>-8.65E-4</v>
      </c>
      <c r="V10" s="20">
        <v>-4.34E-4</v>
      </c>
      <c r="W10" s="20">
        <v>-5.85E-4</v>
      </c>
      <c r="X10" s="20">
        <v>-1.33E-4</v>
      </c>
      <c r="Y10" s="20">
        <v>0.0</v>
      </c>
      <c r="Z10" s="20">
        <v>5.41E-4</v>
      </c>
      <c r="AA10" s="20">
        <v>8.13E-4</v>
      </c>
      <c r="AB10" s="20">
        <v>9.3E-4</v>
      </c>
      <c r="AC10" s="20">
        <v>0.00112</v>
      </c>
      <c r="AD10" s="20">
        <v>0.001463</v>
      </c>
      <c r="AE10" s="20">
        <v>0.001569</v>
      </c>
      <c r="AF10" s="20">
        <v>0.001731</v>
      </c>
      <c r="AG10" s="20">
        <v>0.002233</v>
      </c>
      <c r="AH10" s="20">
        <v>0.002063</v>
      </c>
      <c r="AI10" s="20">
        <v>0.002342</v>
      </c>
      <c r="AJ10" s="47"/>
      <c r="AK10" s="48"/>
    </row>
    <row r="11" ht="12.75" customHeight="1">
      <c r="A11" s="20">
        <v>-0.006345</v>
      </c>
      <c r="B11" s="20">
        <v>-0.005308</v>
      </c>
      <c r="C11" s="20">
        <v>-0.004684</v>
      </c>
      <c r="D11" s="20">
        <v>-0.004151</v>
      </c>
      <c r="E11" s="20">
        <v>-0.003679</v>
      </c>
      <c r="F11" s="20">
        <v>-0.002988</v>
      </c>
      <c r="G11" s="20">
        <v>-0.002827</v>
      </c>
      <c r="H11" s="20">
        <v>-0.002562</v>
      </c>
      <c r="I11" s="20">
        <v>-0.002352</v>
      </c>
      <c r="J11" s="20">
        <v>-0.002149</v>
      </c>
      <c r="K11" s="20">
        <v>-0.002151</v>
      </c>
      <c r="L11" s="20">
        <v>-0.001856</v>
      </c>
      <c r="M11" s="20">
        <v>-0.001824</v>
      </c>
      <c r="N11" s="20">
        <v>-0.001628</v>
      </c>
      <c r="O11" s="20">
        <v>-0.001039</v>
      </c>
      <c r="P11" s="20">
        <v>-0.001243</v>
      </c>
      <c r="Q11" s="20">
        <v>-8.45E-4</v>
      </c>
      <c r="R11" s="20">
        <v>-6.22E-4</v>
      </c>
      <c r="S11" s="20">
        <v>-9.24E-4</v>
      </c>
      <c r="T11" s="20">
        <v>-7.5E-4</v>
      </c>
      <c r="U11" s="20">
        <v>-8.89E-4</v>
      </c>
      <c r="V11" s="20">
        <v>-3.27E-4</v>
      </c>
      <c r="W11" s="20">
        <v>-4.93E-4</v>
      </c>
      <c r="X11" s="20">
        <v>-2.33E-4</v>
      </c>
      <c r="Y11" s="20">
        <v>0.0</v>
      </c>
      <c r="Z11" s="20">
        <v>6.92E-4</v>
      </c>
      <c r="AA11" s="20">
        <v>6.38E-4</v>
      </c>
      <c r="AB11" s="20">
        <v>6.97E-4</v>
      </c>
      <c r="AC11" s="20">
        <v>9.05E-4</v>
      </c>
      <c r="AD11" s="20">
        <v>0.001364</v>
      </c>
      <c r="AE11" s="20">
        <v>0.001341</v>
      </c>
      <c r="AF11" s="20">
        <v>0.001604</v>
      </c>
      <c r="AG11" s="20">
        <v>0.001955</v>
      </c>
      <c r="AH11" s="20">
        <v>0.001953</v>
      </c>
      <c r="AI11" s="20">
        <v>0.002212</v>
      </c>
      <c r="AJ11" s="47"/>
      <c r="AK11" s="48"/>
    </row>
    <row r="12" ht="12.75" customHeight="1">
      <c r="A12" s="20">
        <v>-0.005697</v>
      </c>
      <c r="B12" s="20">
        <v>-0.004658</v>
      </c>
      <c r="C12" s="20">
        <v>-0.00411</v>
      </c>
      <c r="D12" s="20">
        <v>-0.003697</v>
      </c>
      <c r="E12" s="20">
        <v>-0.003207</v>
      </c>
      <c r="F12" s="20">
        <v>-0.002671</v>
      </c>
      <c r="G12" s="20">
        <v>-0.002538</v>
      </c>
      <c r="H12" s="20">
        <v>-0.002268</v>
      </c>
      <c r="I12" s="20">
        <v>-0.002201</v>
      </c>
      <c r="J12" s="20">
        <v>-0.001869</v>
      </c>
      <c r="K12" s="20">
        <v>-0.002046</v>
      </c>
      <c r="L12" s="20">
        <v>-0.001783</v>
      </c>
      <c r="M12" s="20">
        <v>-0.001695</v>
      </c>
      <c r="N12" s="20">
        <v>-0.001473</v>
      </c>
      <c r="O12" s="20">
        <v>-9.39E-4</v>
      </c>
      <c r="P12" s="20">
        <v>-0.001118</v>
      </c>
      <c r="Q12" s="20">
        <v>-8.52E-4</v>
      </c>
      <c r="R12" s="20">
        <v>-6.26E-4</v>
      </c>
      <c r="S12" s="20">
        <v>-7.85E-4</v>
      </c>
      <c r="T12" s="20">
        <v>-7.52E-4</v>
      </c>
      <c r="U12" s="20">
        <v>-8.22E-4</v>
      </c>
      <c r="V12" s="20">
        <v>-3.31E-4</v>
      </c>
      <c r="W12" s="20">
        <v>-5.85E-4</v>
      </c>
      <c r="X12" s="20">
        <v>-2.28E-4</v>
      </c>
      <c r="Y12" s="20">
        <v>0.0</v>
      </c>
      <c r="Z12" s="20">
        <v>4.16E-4</v>
      </c>
      <c r="AA12" s="20">
        <v>4.68E-4</v>
      </c>
      <c r="AB12" s="20">
        <v>5.71E-4</v>
      </c>
      <c r="AC12" s="20">
        <v>7.05E-4</v>
      </c>
      <c r="AD12" s="20">
        <v>0.00102</v>
      </c>
      <c r="AE12" s="20">
        <v>0.001144</v>
      </c>
      <c r="AF12" s="20">
        <v>0.001307</v>
      </c>
      <c r="AG12" s="20">
        <v>0.001785</v>
      </c>
      <c r="AH12" s="20">
        <v>0.001698</v>
      </c>
      <c r="AI12" s="20">
        <v>0.00244</v>
      </c>
      <c r="AJ12" s="47"/>
      <c r="AK12" s="48"/>
    </row>
    <row r="13" ht="12.75" customHeight="1">
      <c r="A13" s="20">
        <v>-0.005102</v>
      </c>
      <c r="B13" s="20">
        <v>-0.004243</v>
      </c>
      <c r="C13" s="20">
        <v>-0.003699</v>
      </c>
      <c r="D13" s="20">
        <v>-0.003223</v>
      </c>
      <c r="E13" s="20">
        <v>-0.002807</v>
      </c>
      <c r="F13" s="20">
        <v>-0.002376</v>
      </c>
      <c r="G13" s="20">
        <v>-0.002237</v>
      </c>
      <c r="H13" s="20">
        <v>-0.001961</v>
      </c>
      <c r="I13" s="20">
        <v>-0.001788</v>
      </c>
      <c r="J13" s="20">
        <v>-0.001748</v>
      </c>
      <c r="K13" s="20">
        <v>-0.001737</v>
      </c>
      <c r="L13" s="20">
        <v>-0.001518</v>
      </c>
      <c r="M13" s="20">
        <v>-0.001548</v>
      </c>
      <c r="N13" s="20">
        <v>-0.001244</v>
      </c>
      <c r="O13" s="20">
        <v>-8.87E-4</v>
      </c>
      <c r="P13" s="20">
        <v>-9.3E-4</v>
      </c>
      <c r="Q13" s="20">
        <v>-7.31E-4</v>
      </c>
      <c r="R13" s="20">
        <v>-4.72E-4</v>
      </c>
      <c r="S13" s="20">
        <v>-5.82E-4</v>
      </c>
      <c r="T13" s="20">
        <v>-5.25E-4</v>
      </c>
      <c r="U13" s="20">
        <v>-6.44E-4</v>
      </c>
      <c r="V13" s="20">
        <v>-2.9E-4</v>
      </c>
      <c r="W13" s="20">
        <v>-4.27E-4</v>
      </c>
      <c r="X13" s="20">
        <v>-1.5E-4</v>
      </c>
      <c r="Y13" s="20">
        <v>0.0</v>
      </c>
      <c r="Z13" s="20">
        <v>4.52E-4</v>
      </c>
      <c r="AA13" s="20">
        <v>6.67E-4</v>
      </c>
      <c r="AB13" s="20">
        <v>6.06E-4</v>
      </c>
      <c r="AC13" s="20">
        <v>8.67E-4</v>
      </c>
      <c r="AD13" s="20">
        <v>0.001217</v>
      </c>
      <c r="AE13" s="20">
        <v>0.001212</v>
      </c>
      <c r="AF13" s="20">
        <v>0.001396</v>
      </c>
      <c r="AG13" s="20">
        <v>0.001792</v>
      </c>
      <c r="AH13" s="20">
        <v>0.001667</v>
      </c>
      <c r="AI13" s="20">
        <v>0.00172</v>
      </c>
      <c r="AJ13" s="47"/>
      <c r="AK13" s="48"/>
    </row>
    <row r="14" ht="12.75" customHeight="1">
      <c r="A14" s="20">
        <v>-0.004964</v>
      </c>
      <c r="B14" s="20">
        <v>-0.003975</v>
      </c>
      <c r="C14" s="20">
        <v>-0.00352</v>
      </c>
      <c r="D14" s="20">
        <v>-0.003163</v>
      </c>
      <c r="E14" s="20">
        <v>-0.002692</v>
      </c>
      <c r="F14" s="20">
        <v>-0.002229</v>
      </c>
      <c r="G14" s="20">
        <v>-0.002167</v>
      </c>
      <c r="H14" s="20">
        <v>-0.001979</v>
      </c>
      <c r="I14" s="20">
        <v>-0.001861</v>
      </c>
      <c r="J14" s="20">
        <v>-0.001775</v>
      </c>
      <c r="K14" s="20">
        <v>-0.001813</v>
      </c>
      <c r="L14" s="20">
        <v>-0.0016</v>
      </c>
      <c r="M14" s="20">
        <v>-0.001603</v>
      </c>
      <c r="N14" s="20">
        <v>-0.001347</v>
      </c>
      <c r="O14" s="20">
        <v>-7.38E-4</v>
      </c>
      <c r="P14" s="20">
        <v>-8.67E-4</v>
      </c>
      <c r="Q14" s="20">
        <v>-7.16E-4</v>
      </c>
      <c r="R14" s="20">
        <v>-6.08E-4</v>
      </c>
      <c r="S14" s="20">
        <v>-6.61E-4</v>
      </c>
      <c r="T14" s="20">
        <v>-4.45E-4</v>
      </c>
      <c r="U14" s="20">
        <v>-7.15E-4</v>
      </c>
      <c r="V14" s="20">
        <v>-2.81E-4</v>
      </c>
      <c r="W14" s="20">
        <v>-4.69E-4</v>
      </c>
      <c r="X14" s="20">
        <v>-2.99E-4</v>
      </c>
      <c r="Y14" s="20">
        <v>0.0</v>
      </c>
      <c r="Z14" s="20">
        <v>4.1E-4</v>
      </c>
      <c r="AA14" s="20">
        <v>5.48E-4</v>
      </c>
      <c r="AB14" s="20">
        <v>5.47E-4</v>
      </c>
      <c r="AC14" s="20">
        <v>6.14E-4</v>
      </c>
      <c r="AD14" s="20">
        <v>0.001059</v>
      </c>
      <c r="AE14" s="20">
        <v>0.001184</v>
      </c>
      <c r="AF14" s="20">
        <v>0.0011</v>
      </c>
      <c r="AG14" s="20">
        <v>0.00157</v>
      </c>
      <c r="AH14" s="20">
        <v>0.001356</v>
      </c>
      <c r="AI14" s="20">
        <v>0.001725</v>
      </c>
      <c r="AJ14" s="47"/>
      <c r="AK14" s="48"/>
    </row>
    <row r="15" ht="12.75" customHeight="1">
      <c r="A15" s="20">
        <v>-0.004361</v>
      </c>
      <c r="B15" s="20">
        <v>-0.003585</v>
      </c>
      <c r="C15" s="20">
        <v>-0.003162</v>
      </c>
      <c r="D15" s="20">
        <v>-0.002796</v>
      </c>
      <c r="E15" s="20">
        <v>-0.00242</v>
      </c>
      <c r="F15" s="20">
        <v>-0.001979</v>
      </c>
      <c r="G15" s="20">
        <v>-0.001949</v>
      </c>
      <c r="H15" s="20">
        <v>-0.001825</v>
      </c>
      <c r="I15" s="20">
        <v>-0.001695</v>
      </c>
      <c r="J15" s="20">
        <v>-0.001636</v>
      </c>
      <c r="K15" s="20">
        <v>-0.001655</v>
      </c>
      <c r="L15" s="20">
        <v>-0.001503</v>
      </c>
      <c r="M15" s="20">
        <v>-0.001396</v>
      </c>
      <c r="N15" s="20">
        <v>-0.001095</v>
      </c>
      <c r="O15" s="20">
        <v>-7.5E-4</v>
      </c>
      <c r="P15" s="20">
        <v>-7.84E-4</v>
      </c>
      <c r="Q15" s="20">
        <v>-5.87E-4</v>
      </c>
      <c r="R15" s="20">
        <v>-4.09E-4</v>
      </c>
      <c r="S15" s="20">
        <v>-4.99E-4</v>
      </c>
      <c r="T15" s="20">
        <v>-4.89E-4</v>
      </c>
      <c r="U15" s="20">
        <v>-5.75E-4</v>
      </c>
      <c r="V15" s="20">
        <v>-3.29E-4</v>
      </c>
      <c r="W15" s="20">
        <v>-4.79E-4</v>
      </c>
      <c r="X15" s="20">
        <v>-2.24E-4</v>
      </c>
      <c r="Y15" s="20">
        <v>0.0</v>
      </c>
      <c r="Z15" s="20">
        <v>3.75E-4</v>
      </c>
      <c r="AA15" s="20">
        <v>4.62E-4</v>
      </c>
      <c r="AB15" s="20">
        <v>5.7E-4</v>
      </c>
      <c r="AC15" s="20">
        <v>7.5E-4</v>
      </c>
      <c r="AD15" s="20">
        <v>9.78E-4</v>
      </c>
      <c r="AE15" s="20">
        <v>0.001142</v>
      </c>
      <c r="AF15" s="20">
        <v>0.001186</v>
      </c>
      <c r="AG15" s="20">
        <v>0.001601</v>
      </c>
      <c r="AH15" s="20">
        <v>0.001496</v>
      </c>
      <c r="AI15" s="20">
        <v>0.001633</v>
      </c>
      <c r="AJ15" s="47"/>
      <c r="AK15" s="48"/>
    </row>
    <row r="16" ht="12.75" customHeight="1">
      <c r="A16" s="20">
        <v>-0.004106</v>
      </c>
      <c r="B16" s="20">
        <v>-0.003394</v>
      </c>
      <c r="C16" s="20">
        <v>-0.002959</v>
      </c>
      <c r="D16" s="20">
        <v>-0.00254</v>
      </c>
      <c r="E16" s="20">
        <v>-0.002214</v>
      </c>
      <c r="F16" s="20">
        <v>-0.00191</v>
      </c>
      <c r="G16" s="20">
        <v>-0.001742</v>
      </c>
      <c r="H16" s="20">
        <v>-0.001584</v>
      </c>
      <c r="I16" s="20">
        <v>-0.001549</v>
      </c>
      <c r="J16" s="20">
        <v>-0.001372</v>
      </c>
      <c r="K16" s="20">
        <v>-0.001516</v>
      </c>
      <c r="L16" s="20">
        <v>-0.001323</v>
      </c>
      <c r="M16" s="20">
        <v>-0.001231</v>
      </c>
      <c r="N16" s="20">
        <v>-0.001082</v>
      </c>
      <c r="O16" s="20">
        <v>-6.74E-4</v>
      </c>
      <c r="P16" s="20">
        <v>-6.35E-4</v>
      </c>
      <c r="Q16" s="20">
        <v>-5.72E-4</v>
      </c>
      <c r="R16" s="20">
        <v>-3.85E-4</v>
      </c>
      <c r="S16" s="20">
        <v>-4.67E-4</v>
      </c>
      <c r="T16" s="20">
        <v>-3.67E-4</v>
      </c>
      <c r="U16" s="20">
        <v>-5.59E-4</v>
      </c>
      <c r="V16" s="20">
        <v>-1.96E-4</v>
      </c>
      <c r="W16" s="20">
        <v>-3.7E-4</v>
      </c>
      <c r="X16" s="20">
        <v>-1.48E-4</v>
      </c>
      <c r="Y16" s="20">
        <v>0.0</v>
      </c>
      <c r="Z16" s="20">
        <v>4.57E-4</v>
      </c>
      <c r="AA16" s="20">
        <v>5.04E-4</v>
      </c>
      <c r="AB16" s="20">
        <v>5.83E-4</v>
      </c>
      <c r="AC16" s="20">
        <v>7.86E-4</v>
      </c>
      <c r="AD16" s="20">
        <v>9.66E-4</v>
      </c>
      <c r="AE16" s="20">
        <v>0.001106</v>
      </c>
      <c r="AF16" s="20">
        <v>0.001155</v>
      </c>
      <c r="AG16" s="20">
        <v>0.001445</v>
      </c>
      <c r="AH16" s="20">
        <v>0.001444</v>
      </c>
      <c r="AI16" s="20">
        <v>0.001622</v>
      </c>
      <c r="AJ16" s="47"/>
      <c r="AK16" s="48"/>
    </row>
    <row r="17" ht="12.75" customHeight="1">
      <c r="A17" s="20">
        <v>-0.004022</v>
      </c>
      <c r="B17" s="20">
        <v>-0.003208</v>
      </c>
      <c r="C17" s="20">
        <v>-0.002855</v>
      </c>
      <c r="D17" s="20">
        <v>-0.002533</v>
      </c>
      <c r="E17" s="20">
        <v>-0.002257</v>
      </c>
      <c r="F17" s="20">
        <v>-0.001884</v>
      </c>
      <c r="G17" s="20">
        <v>-0.001773</v>
      </c>
      <c r="H17" s="20">
        <v>-0.00169</v>
      </c>
      <c r="I17" s="20">
        <v>-0.001553</v>
      </c>
      <c r="J17" s="20">
        <v>-0.001503</v>
      </c>
      <c r="K17" s="20">
        <v>-0.001605</v>
      </c>
      <c r="L17" s="20">
        <v>-0.001377</v>
      </c>
      <c r="M17" s="20">
        <v>-0.00132</v>
      </c>
      <c r="N17" s="20">
        <v>-0.00108</v>
      </c>
      <c r="O17" s="20">
        <v>-7.49E-4</v>
      </c>
      <c r="P17" s="20">
        <v>-6.55E-4</v>
      </c>
      <c r="Q17" s="20">
        <v>-5.56E-4</v>
      </c>
      <c r="R17" s="20">
        <v>-4.84E-4</v>
      </c>
      <c r="S17" s="20">
        <v>-4.22E-4</v>
      </c>
      <c r="T17" s="20">
        <v>-3.82E-4</v>
      </c>
      <c r="U17" s="20">
        <v>-4.75E-4</v>
      </c>
      <c r="V17" s="20">
        <v>-2.5E-4</v>
      </c>
      <c r="W17" s="20">
        <v>-3.28E-4</v>
      </c>
      <c r="X17" s="20">
        <v>-2.0E-4</v>
      </c>
      <c r="Y17" s="20">
        <v>0.0</v>
      </c>
      <c r="Z17" s="20">
        <v>2.77E-4</v>
      </c>
      <c r="AA17" s="20">
        <v>3.67E-4</v>
      </c>
      <c r="AB17" s="20">
        <v>4.84E-4</v>
      </c>
      <c r="AC17" s="20">
        <v>5.87E-4</v>
      </c>
      <c r="AD17" s="20">
        <v>9.27E-4</v>
      </c>
      <c r="AE17" s="20">
        <v>9.61E-4</v>
      </c>
      <c r="AF17" s="20">
        <v>0.001141</v>
      </c>
      <c r="AG17" s="20">
        <v>0.001268</v>
      </c>
      <c r="AH17" s="20">
        <v>0.001364</v>
      </c>
      <c r="AI17" s="20">
        <v>0.001238</v>
      </c>
      <c r="AJ17" s="47"/>
      <c r="AK17" s="48"/>
    </row>
    <row r="18" ht="12.75" customHeight="1">
      <c r="A18" s="20">
        <v>-0.003748</v>
      </c>
      <c r="B18" s="20">
        <v>-0.003175</v>
      </c>
      <c r="C18" s="20">
        <v>-0.00276</v>
      </c>
      <c r="D18" s="20">
        <v>-0.002458</v>
      </c>
      <c r="E18" s="20">
        <v>-0.002146</v>
      </c>
      <c r="F18" s="20">
        <v>-0.001826</v>
      </c>
      <c r="G18" s="20">
        <v>-0.001815</v>
      </c>
      <c r="H18" s="20">
        <v>-0.001646</v>
      </c>
      <c r="I18" s="20">
        <v>-0.001564</v>
      </c>
      <c r="J18" s="20">
        <v>-0.001503</v>
      </c>
      <c r="K18" s="20">
        <v>-0.0015</v>
      </c>
      <c r="L18" s="20">
        <v>-0.001306</v>
      </c>
      <c r="M18" s="20">
        <v>-0.001309</v>
      </c>
      <c r="N18" s="20">
        <v>-0.00109</v>
      </c>
      <c r="O18" s="20">
        <v>-7.11E-4</v>
      </c>
      <c r="P18" s="20">
        <v>-6.44E-4</v>
      </c>
      <c r="Q18" s="20">
        <v>-5.79E-4</v>
      </c>
      <c r="R18" s="20">
        <v>-3.94E-4</v>
      </c>
      <c r="S18" s="20">
        <v>-4.17E-4</v>
      </c>
      <c r="T18" s="20">
        <v>-4.62E-4</v>
      </c>
      <c r="U18" s="20">
        <v>-5.37E-4</v>
      </c>
      <c r="V18" s="20">
        <v>-2.97E-4</v>
      </c>
      <c r="W18" s="20">
        <v>-3.03E-4</v>
      </c>
      <c r="X18" s="20">
        <v>-1.75E-4</v>
      </c>
      <c r="Y18" s="20">
        <v>0.0</v>
      </c>
      <c r="Z18" s="20">
        <v>3.37E-4</v>
      </c>
      <c r="AA18" s="20">
        <v>4.35E-4</v>
      </c>
      <c r="AB18" s="20">
        <v>5.04E-4</v>
      </c>
      <c r="AC18" s="20">
        <v>6.81E-4</v>
      </c>
      <c r="AD18" s="20">
        <v>8.68E-4</v>
      </c>
      <c r="AE18" s="20">
        <v>9.92E-4</v>
      </c>
      <c r="AF18" s="20">
        <v>0.00113</v>
      </c>
      <c r="AG18" s="20">
        <v>0.001341</v>
      </c>
      <c r="AH18" s="20">
        <v>0.00137</v>
      </c>
      <c r="AI18" s="20">
        <v>0.00134</v>
      </c>
      <c r="AJ18" s="47"/>
      <c r="AK18" s="48"/>
    </row>
    <row r="19" ht="12.75" customHeight="1">
      <c r="A19" s="20">
        <v>-0.003495</v>
      </c>
      <c r="B19" s="20">
        <v>-0.002837</v>
      </c>
      <c r="C19" s="20">
        <v>-0.002554</v>
      </c>
      <c r="D19" s="20">
        <v>-0.002252</v>
      </c>
      <c r="E19" s="20">
        <v>-0.002033</v>
      </c>
      <c r="F19" s="20">
        <v>-0.001738</v>
      </c>
      <c r="G19" s="20">
        <v>-0.001696</v>
      </c>
      <c r="H19" s="20">
        <v>-0.001536</v>
      </c>
      <c r="I19" s="20">
        <v>-0.001469</v>
      </c>
      <c r="J19" s="20">
        <v>-0.00142</v>
      </c>
      <c r="K19" s="20">
        <v>-0.001432</v>
      </c>
      <c r="L19" s="20">
        <v>-0.001376</v>
      </c>
      <c r="M19" s="20">
        <v>-0.001225</v>
      </c>
      <c r="N19" s="20">
        <v>-0.001068</v>
      </c>
      <c r="O19" s="20">
        <v>-7.42E-4</v>
      </c>
      <c r="P19" s="20">
        <v>-6.37E-4</v>
      </c>
      <c r="Q19" s="20">
        <v>-5.27E-4</v>
      </c>
      <c r="R19" s="20">
        <v>-3.04E-4</v>
      </c>
      <c r="S19" s="20">
        <v>-4.22E-4</v>
      </c>
      <c r="T19" s="20">
        <v>-3.58E-4</v>
      </c>
      <c r="U19" s="20">
        <v>-5.37E-4</v>
      </c>
      <c r="V19" s="20">
        <v>-2.04E-4</v>
      </c>
      <c r="W19" s="20">
        <v>-3.35E-4</v>
      </c>
      <c r="X19" s="20">
        <v>-2.31E-4</v>
      </c>
      <c r="Y19" s="20">
        <v>0.0</v>
      </c>
      <c r="Z19" s="20">
        <v>2.45E-4</v>
      </c>
      <c r="AA19" s="20">
        <v>3.46E-4</v>
      </c>
      <c r="AB19" s="20">
        <v>4.37E-4</v>
      </c>
      <c r="AC19" s="20">
        <v>5.43E-4</v>
      </c>
      <c r="AD19" s="20">
        <v>8.68E-4</v>
      </c>
      <c r="AE19" s="20">
        <v>9.8E-4</v>
      </c>
      <c r="AF19" s="20">
        <v>9.87E-4</v>
      </c>
      <c r="AG19" s="20">
        <v>0.001328</v>
      </c>
      <c r="AH19" s="20">
        <v>0.001313</v>
      </c>
      <c r="AI19" s="20">
        <v>0.001695</v>
      </c>
      <c r="AJ19" s="47"/>
      <c r="AK19" s="48"/>
    </row>
    <row r="20" ht="12.75" customHeight="1">
      <c r="A20" s="20">
        <v>-0.00331</v>
      </c>
      <c r="B20" s="20">
        <v>-0.002684</v>
      </c>
      <c r="C20" s="20">
        <v>-0.002417</v>
      </c>
      <c r="D20" s="20">
        <v>-0.002199</v>
      </c>
      <c r="E20" s="20">
        <v>-0.001916</v>
      </c>
      <c r="F20" s="20">
        <v>-0.001719</v>
      </c>
      <c r="G20" s="20">
        <v>-0.001651</v>
      </c>
      <c r="H20" s="20">
        <v>-0.001534</v>
      </c>
      <c r="I20" s="20">
        <v>-0.001448</v>
      </c>
      <c r="J20" s="20">
        <v>-0.001486</v>
      </c>
      <c r="K20" s="20">
        <v>-0.001429</v>
      </c>
      <c r="L20" s="20">
        <v>-0.001354</v>
      </c>
      <c r="M20" s="20">
        <v>-0.001252</v>
      </c>
      <c r="N20" s="20">
        <v>-0.001054</v>
      </c>
      <c r="O20" s="20">
        <v>-6.89E-4</v>
      </c>
      <c r="P20" s="20">
        <v>-6.08E-4</v>
      </c>
      <c r="Q20" s="20">
        <v>-5.13E-4</v>
      </c>
      <c r="R20" s="20">
        <v>-4.44E-4</v>
      </c>
      <c r="S20" s="20">
        <v>-3.88E-4</v>
      </c>
      <c r="T20" s="20">
        <v>-3.62E-4</v>
      </c>
      <c r="U20" s="20">
        <v>-4.01E-4</v>
      </c>
      <c r="V20" s="20">
        <v>-3.23E-4</v>
      </c>
      <c r="W20" s="20">
        <v>-3.09E-4</v>
      </c>
      <c r="X20" s="20">
        <v>-8.5E-5</v>
      </c>
      <c r="Y20" s="20">
        <v>0.0</v>
      </c>
      <c r="Z20" s="20">
        <v>2.76E-4</v>
      </c>
      <c r="AA20" s="20">
        <v>3.36E-4</v>
      </c>
      <c r="AB20" s="20">
        <v>4.51E-4</v>
      </c>
      <c r="AC20" s="20">
        <v>6.06E-4</v>
      </c>
      <c r="AD20" s="20">
        <v>8.46E-4</v>
      </c>
      <c r="AE20" s="20">
        <v>0.001001</v>
      </c>
      <c r="AF20" s="20">
        <v>0.001099</v>
      </c>
      <c r="AG20" s="20">
        <v>0.001327</v>
      </c>
      <c r="AH20" s="20">
        <v>0.001366</v>
      </c>
      <c r="AI20" s="20">
        <v>0.00161</v>
      </c>
      <c r="AJ20" s="47"/>
      <c r="AK20" s="48"/>
    </row>
    <row r="21" ht="12.75" customHeight="1">
      <c r="A21" s="20">
        <v>-0.003085</v>
      </c>
      <c r="B21" s="20">
        <v>-0.002602</v>
      </c>
      <c r="C21" s="20">
        <v>-0.002306</v>
      </c>
      <c r="D21" s="20">
        <v>-0.002082</v>
      </c>
      <c r="E21" s="20">
        <v>-0.001828</v>
      </c>
      <c r="F21" s="20">
        <v>-0.001574</v>
      </c>
      <c r="G21" s="20">
        <v>-0.001562</v>
      </c>
      <c r="H21" s="20">
        <v>-0.001399</v>
      </c>
      <c r="I21" s="20">
        <v>-0.001323</v>
      </c>
      <c r="J21" s="20">
        <v>-0.001376</v>
      </c>
      <c r="K21" s="20">
        <v>-0.001341</v>
      </c>
      <c r="L21" s="20">
        <v>-0.001214</v>
      </c>
      <c r="M21" s="20">
        <v>-0.001139</v>
      </c>
      <c r="N21" s="20">
        <v>-9.16E-4</v>
      </c>
      <c r="O21" s="20">
        <v>-6.43E-4</v>
      </c>
      <c r="P21" s="20">
        <v>-6.18E-4</v>
      </c>
      <c r="Q21" s="20">
        <v>-4.37E-4</v>
      </c>
      <c r="R21" s="20">
        <v>-3.2E-4</v>
      </c>
      <c r="S21" s="20">
        <v>-3.67E-4</v>
      </c>
      <c r="T21" s="20">
        <v>-3.34E-4</v>
      </c>
      <c r="U21" s="20">
        <v>-4.85E-4</v>
      </c>
      <c r="V21" s="20">
        <v>-1.51E-4</v>
      </c>
      <c r="W21" s="20">
        <v>-2.49E-4</v>
      </c>
      <c r="X21" s="20">
        <v>-1.51E-4</v>
      </c>
      <c r="Y21" s="20">
        <v>0.0</v>
      </c>
      <c r="Z21" s="20">
        <v>2.8E-4</v>
      </c>
      <c r="AA21" s="20">
        <v>4.2E-4</v>
      </c>
      <c r="AB21" s="20">
        <v>4.45E-4</v>
      </c>
      <c r="AC21" s="20">
        <v>6.58E-4</v>
      </c>
      <c r="AD21" s="20">
        <v>8.57E-4</v>
      </c>
      <c r="AE21" s="20">
        <v>0.001007</v>
      </c>
      <c r="AF21" s="20">
        <v>0.001083</v>
      </c>
      <c r="AG21" s="20">
        <v>0.001296</v>
      </c>
      <c r="AH21" s="20">
        <v>0.001299</v>
      </c>
      <c r="AI21" s="20">
        <v>0.001469</v>
      </c>
      <c r="AJ21" s="47"/>
      <c r="AK21" s="48"/>
    </row>
    <row r="22" ht="12.75" customHeight="1">
      <c r="A22" s="20">
        <v>-0.002991</v>
      </c>
      <c r="B22" s="20">
        <v>-0.002391</v>
      </c>
      <c r="C22" s="20">
        <v>-0.002181</v>
      </c>
      <c r="D22" s="20">
        <v>-0.00198</v>
      </c>
      <c r="E22" s="20">
        <v>-0.001772</v>
      </c>
      <c r="F22" s="20">
        <v>-0.001532</v>
      </c>
      <c r="G22" s="20">
        <v>-0.001524</v>
      </c>
      <c r="H22" s="20">
        <v>-0.001449</v>
      </c>
      <c r="I22" s="20">
        <v>-0.001332</v>
      </c>
      <c r="J22" s="20">
        <v>-0.001267</v>
      </c>
      <c r="K22" s="20">
        <v>-0.00131</v>
      </c>
      <c r="L22" s="20">
        <v>-0.001238</v>
      </c>
      <c r="M22" s="20">
        <v>-0.001103</v>
      </c>
      <c r="N22" s="20">
        <v>-9.44E-4</v>
      </c>
      <c r="O22" s="20">
        <v>-6.14E-4</v>
      </c>
      <c r="P22" s="20">
        <v>-5.44E-4</v>
      </c>
      <c r="Q22" s="20">
        <v>-4.01E-4</v>
      </c>
      <c r="R22" s="20">
        <v>-2.77E-4</v>
      </c>
      <c r="S22" s="20">
        <v>-3.03E-4</v>
      </c>
      <c r="T22" s="20">
        <v>-3.34E-4</v>
      </c>
      <c r="U22" s="20">
        <v>-4.15E-4</v>
      </c>
      <c r="V22" s="20">
        <v>-2.16E-4</v>
      </c>
      <c r="W22" s="20">
        <v>-3.31E-4</v>
      </c>
      <c r="X22" s="20">
        <v>-1.75E-4</v>
      </c>
      <c r="Y22" s="20">
        <v>0.0</v>
      </c>
      <c r="Z22" s="20">
        <v>2.51E-4</v>
      </c>
      <c r="AA22" s="20">
        <v>3.52E-4</v>
      </c>
      <c r="AB22" s="20">
        <v>4.65E-4</v>
      </c>
      <c r="AC22" s="20">
        <v>5.76E-4</v>
      </c>
      <c r="AD22" s="20">
        <v>8.78E-4</v>
      </c>
      <c r="AE22" s="20">
        <v>9.53E-4</v>
      </c>
      <c r="AF22" s="20">
        <v>0.001002</v>
      </c>
      <c r="AG22" s="20">
        <v>0.001219</v>
      </c>
      <c r="AH22" s="20">
        <v>0.001306</v>
      </c>
      <c r="AI22" s="20">
        <v>0.00121</v>
      </c>
      <c r="AJ22" s="47"/>
      <c r="AK22" s="48"/>
    </row>
    <row r="23" ht="12.75" customHeight="1">
      <c r="A23" s="20">
        <v>-0.002822</v>
      </c>
      <c r="B23" s="20">
        <v>-0.002377</v>
      </c>
      <c r="C23" s="20">
        <v>-0.002154</v>
      </c>
      <c r="D23" s="20">
        <v>-0.001967</v>
      </c>
      <c r="E23" s="20">
        <v>-0.001755</v>
      </c>
      <c r="F23" s="20">
        <v>-0.001554</v>
      </c>
      <c r="G23" s="20">
        <v>-0.001546</v>
      </c>
      <c r="H23" s="20">
        <v>-0.00143</v>
      </c>
      <c r="I23" s="20">
        <v>-0.001463</v>
      </c>
      <c r="J23" s="20">
        <v>-0.001408</v>
      </c>
      <c r="K23" s="20">
        <v>-0.001351</v>
      </c>
      <c r="L23" s="20">
        <v>-0.001239</v>
      </c>
      <c r="M23" s="20">
        <v>-0.001148</v>
      </c>
      <c r="N23" s="20">
        <v>-9.4E-4</v>
      </c>
      <c r="O23" s="20">
        <v>-7.03E-4</v>
      </c>
      <c r="P23" s="20">
        <v>-6.77E-4</v>
      </c>
      <c r="Q23" s="20">
        <v>-4.7E-4</v>
      </c>
      <c r="R23" s="20">
        <v>-3.76E-4</v>
      </c>
      <c r="S23" s="20">
        <v>-3.33E-4</v>
      </c>
      <c r="T23" s="20">
        <v>-3.24E-4</v>
      </c>
      <c r="U23" s="20">
        <v>-3.42E-4</v>
      </c>
      <c r="V23" s="20">
        <v>-2.7E-4</v>
      </c>
      <c r="W23" s="20">
        <v>-2.85E-4</v>
      </c>
      <c r="X23" s="20">
        <v>-1.72E-4</v>
      </c>
      <c r="Y23" s="20">
        <v>0.0</v>
      </c>
      <c r="Z23" s="20">
        <v>1.34E-4</v>
      </c>
      <c r="AA23" s="20">
        <v>2.73E-4</v>
      </c>
      <c r="AB23" s="20">
        <v>3.75E-4</v>
      </c>
      <c r="AC23" s="20">
        <v>4.64E-4</v>
      </c>
      <c r="AD23" s="20">
        <v>7.81E-4</v>
      </c>
      <c r="AE23" s="20">
        <v>8.78E-4</v>
      </c>
      <c r="AF23" s="20">
        <v>0.001026</v>
      </c>
      <c r="AG23" s="20">
        <v>0.001238</v>
      </c>
      <c r="AH23" s="20">
        <v>0.001255</v>
      </c>
      <c r="AI23" s="20">
        <v>0.001298</v>
      </c>
      <c r="AJ23" s="47"/>
      <c r="AK23" s="48"/>
    </row>
    <row r="24" ht="12.75" customHeight="1">
      <c r="A24" s="20">
        <v>-0.002832</v>
      </c>
      <c r="B24" s="20">
        <v>-0.002364</v>
      </c>
      <c r="C24" s="20">
        <v>-0.002148</v>
      </c>
      <c r="D24" s="20">
        <v>-0.001927</v>
      </c>
      <c r="E24" s="20">
        <v>-0.001777</v>
      </c>
      <c r="F24" s="20">
        <v>-0.001525</v>
      </c>
      <c r="G24" s="20">
        <v>-0.001474</v>
      </c>
      <c r="H24" s="20">
        <v>-0.001389</v>
      </c>
      <c r="I24" s="20">
        <v>-0.001341</v>
      </c>
      <c r="J24" s="20">
        <v>-0.001365</v>
      </c>
      <c r="K24" s="20">
        <v>-0.001337</v>
      </c>
      <c r="L24" s="20">
        <v>-0.001167</v>
      </c>
      <c r="M24" s="20">
        <v>-0.001088</v>
      </c>
      <c r="N24" s="20">
        <v>-9.83E-4</v>
      </c>
      <c r="O24" s="20">
        <v>-6.79E-4</v>
      </c>
      <c r="P24" s="20">
        <v>-6.05E-4</v>
      </c>
      <c r="Q24" s="20">
        <v>-4.61E-4</v>
      </c>
      <c r="R24" s="20">
        <v>-2.98E-4</v>
      </c>
      <c r="S24" s="20">
        <v>-3.35E-4</v>
      </c>
      <c r="T24" s="20">
        <v>-2.9E-4</v>
      </c>
      <c r="U24" s="20">
        <v>-4.44E-4</v>
      </c>
      <c r="V24" s="20">
        <v>-2.68E-4</v>
      </c>
      <c r="W24" s="20">
        <v>-3.03E-4</v>
      </c>
      <c r="X24" s="20">
        <v>-2.55E-4</v>
      </c>
      <c r="Y24" s="20">
        <v>0.0</v>
      </c>
      <c r="Z24" s="20">
        <v>1.87E-4</v>
      </c>
      <c r="AA24" s="20">
        <v>3.24E-4</v>
      </c>
      <c r="AB24" s="20">
        <v>3.89E-4</v>
      </c>
      <c r="AC24" s="20">
        <v>5.05E-4</v>
      </c>
      <c r="AD24" s="20">
        <v>6.98E-4</v>
      </c>
      <c r="AE24" s="20">
        <v>8.74E-4</v>
      </c>
      <c r="AF24" s="20">
        <v>9.69E-4</v>
      </c>
      <c r="AG24" s="20">
        <v>0.001104</v>
      </c>
      <c r="AH24" s="20">
        <v>0.001216</v>
      </c>
      <c r="AI24" s="20">
        <v>0.001248</v>
      </c>
      <c r="AJ24" s="47"/>
      <c r="AK24" s="48"/>
    </row>
    <row r="25" ht="12.75" customHeight="1">
      <c r="A25" s="20">
        <v>-0.002732</v>
      </c>
      <c r="B25" s="20">
        <v>-0.002184</v>
      </c>
      <c r="C25" s="20">
        <v>-0.002057</v>
      </c>
      <c r="D25" s="20">
        <v>-0.001824</v>
      </c>
      <c r="E25" s="20">
        <v>-0.001686</v>
      </c>
      <c r="F25" s="20">
        <v>-0.001477</v>
      </c>
      <c r="G25" s="20">
        <v>-0.001445</v>
      </c>
      <c r="H25" s="20">
        <v>-0.001388</v>
      </c>
      <c r="I25" s="20">
        <v>-0.001354</v>
      </c>
      <c r="J25" s="20">
        <v>-0.001331</v>
      </c>
      <c r="K25" s="20">
        <v>-0.001317</v>
      </c>
      <c r="L25" s="20">
        <v>-0.001188</v>
      </c>
      <c r="M25" s="20">
        <v>-0.001138</v>
      </c>
      <c r="N25" s="20">
        <v>-9.56E-4</v>
      </c>
      <c r="O25" s="20">
        <v>-7.02E-4</v>
      </c>
      <c r="P25" s="20">
        <v>-5.91E-4</v>
      </c>
      <c r="Q25" s="20">
        <v>-4.29E-4</v>
      </c>
      <c r="R25" s="20">
        <v>-3.0E-4</v>
      </c>
      <c r="S25" s="20">
        <v>-3.45E-4</v>
      </c>
      <c r="T25" s="20">
        <v>-2.63E-4</v>
      </c>
      <c r="U25" s="20">
        <v>-3.1E-4</v>
      </c>
      <c r="V25" s="20">
        <v>-2.17E-4</v>
      </c>
      <c r="W25" s="20">
        <v>-2.81E-4</v>
      </c>
      <c r="X25" s="20">
        <v>-2.2E-4</v>
      </c>
      <c r="Y25" s="20">
        <v>0.0</v>
      </c>
      <c r="Z25" s="20">
        <v>1.9E-4</v>
      </c>
      <c r="AA25" s="20">
        <v>3.12E-4</v>
      </c>
      <c r="AB25" s="20">
        <v>3.65E-4</v>
      </c>
      <c r="AC25" s="20">
        <v>5.08E-4</v>
      </c>
      <c r="AD25" s="20">
        <v>7.41E-4</v>
      </c>
      <c r="AE25" s="20">
        <v>8.61E-4</v>
      </c>
      <c r="AF25" s="20">
        <v>9.9E-4</v>
      </c>
      <c r="AG25" s="20">
        <v>0.001099</v>
      </c>
      <c r="AH25" s="20">
        <v>0.001199</v>
      </c>
      <c r="AI25" s="20">
        <v>0.00139</v>
      </c>
      <c r="AJ25" s="47"/>
      <c r="AK25" s="48"/>
    </row>
    <row r="26" ht="12.75" customHeight="1">
      <c r="A26" s="20">
        <v>-0.002494</v>
      </c>
      <c r="B26" s="20">
        <v>-0.002113</v>
      </c>
      <c r="C26" s="20">
        <v>-0.001942</v>
      </c>
      <c r="D26" s="20">
        <v>-0.001778</v>
      </c>
      <c r="E26" s="20">
        <v>-0.001613</v>
      </c>
      <c r="F26" s="20">
        <v>-0.001431</v>
      </c>
      <c r="G26" s="20">
        <v>-0.00142</v>
      </c>
      <c r="H26" s="20">
        <v>-0.001311</v>
      </c>
      <c r="I26" s="20">
        <v>-0.001303</v>
      </c>
      <c r="J26" s="20">
        <v>-0.001342</v>
      </c>
      <c r="K26" s="20">
        <v>-0.001253</v>
      </c>
      <c r="L26" s="20">
        <v>-0.001101</v>
      </c>
      <c r="M26" s="20">
        <v>-0.001036</v>
      </c>
      <c r="N26" s="20">
        <v>-8.38E-4</v>
      </c>
      <c r="O26" s="20">
        <v>-6.42E-4</v>
      </c>
      <c r="P26" s="20">
        <v>-5.5E-4</v>
      </c>
      <c r="Q26" s="20">
        <v>-4.24E-4</v>
      </c>
      <c r="R26" s="20">
        <v>-3.19E-4</v>
      </c>
      <c r="S26" s="20">
        <v>-2.88E-4</v>
      </c>
      <c r="T26" s="20">
        <v>-2.33E-4</v>
      </c>
      <c r="U26" s="20">
        <v>-3.39E-4</v>
      </c>
      <c r="V26" s="20">
        <v>-2.07E-4</v>
      </c>
      <c r="W26" s="20">
        <v>-2.0E-4</v>
      </c>
      <c r="X26" s="20">
        <v>-1.37E-4</v>
      </c>
      <c r="Y26" s="20">
        <v>0.0</v>
      </c>
      <c r="Z26" s="20">
        <v>1.6E-4</v>
      </c>
      <c r="AA26" s="20">
        <v>3.19E-4</v>
      </c>
      <c r="AB26" s="20">
        <v>3.73E-4</v>
      </c>
      <c r="AC26" s="20">
        <v>5.19E-4</v>
      </c>
      <c r="AD26" s="20">
        <v>7.26E-4</v>
      </c>
      <c r="AE26" s="20">
        <v>8.93E-4</v>
      </c>
      <c r="AF26" s="20">
        <v>9.97E-4</v>
      </c>
      <c r="AG26" s="20">
        <v>0.001155</v>
      </c>
      <c r="AH26" s="20">
        <v>0.001208</v>
      </c>
      <c r="AI26" s="20">
        <v>0.001107</v>
      </c>
      <c r="AJ26" s="47"/>
      <c r="AK26" s="48"/>
    </row>
    <row r="27" ht="12.75" customHeight="1">
      <c r="A27" s="20">
        <v>-0.00252</v>
      </c>
      <c r="B27" s="20">
        <v>-0.002054</v>
      </c>
      <c r="C27" s="20">
        <v>-0.001891</v>
      </c>
      <c r="D27" s="20">
        <v>-0.001737</v>
      </c>
      <c r="E27" s="20">
        <v>-0.001574</v>
      </c>
      <c r="F27" s="20">
        <v>-0.001422</v>
      </c>
      <c r="G27" s="20">
        <v>-0.001389</v>
      </c>
      <c r="H27" s="20">
        <v>-0.001289</v>
      </c>
      <c r="I27" s="20">
        <v>-0.001247</v>
      </c>
      <c r="J27" s="20">
        <v>-0.001219</v>
      </c>
      <c r="K27" s="20">
        <v>-0.001235</v>
      </c>
      <c r="L27" s="20">
        <v>-0.00112</v>
      </c>
      <c r="M27" s="20">
        <v>-9.99E-4</v>
      </c>
      <c r="N27" s="20">
        <v>-8.89E-4</v>
      </c>
      <c r="O27" s="20">
        <v>-6.04E-4</v>
      </c>
      <c r="P27" s="20">
        <v>-4.88E-4</v>
      </c>
      <c r="Q27" s="20">
        <v>-3.93E-4</v>
      </c>
      <c r="R27" s="20">
        <v>-2.67E-4</v>
      </c>
      <c r="S27" s="20">
        <v>-2.41E-4</v>
      </c>
      <c r="T27" s="20">
        <v>-2.16E-4</v>
      </c>
      <c r="U27" s="20">
        <v>-2.68E-4</v>
      </c>
      <c r="V27" s="20">
        <v>-1.89E-4</v>
      </c>
      <c r="W27" s="20">
        <v>-2.68E-4</v>
      </c>
      <c r="X27" s="20">
        <v>-1.37E-4</v>
      </c>
      <c r="Y27" s="20">
        <v>0.0</v>
      </c>
      <c r="Z27" s="20">
        <v>1.84E-4</v>
      </c>
      <c r="AA27" s="20">
        <v>2.88E-4</v>
      </c>
      <c r="AB27" s="20">
        <v>3.63E-4</v>
      </c>
      <c r="AC27" s="20">
        <v>5.48E-4</v>
      </c>
      <c r="AD27" s="20">
        <v>7.26E-4</v>
      </c>
      <c r="AE27" s="20">
        <v>8.91E-4</v>
      </c>
      <c r="AF27" s="20">
        <v>9.69E-4</v>
      </c>
      <c r="AG27" s="20">
        <v>0.0011</v>
      </c>
      <c r="AH27" s="20">
        <v>0.001195</v>
      </c>
      <c r="AI27" s="20">
        <v>0.001058</v>
      </c>
      <c r="AJ27" s="47"/>
      <c r="AK27" s="48"/>
    </row>
    <row r="28" ht="12.75" customHeight="1">
      <c r="A28" s="20">
        <v>-0.002425</v>
      </c>
      <c r="B28" s="20">
        <v>-0.001977</v>
      </c>
      <c r="C28" s="20">
        <v>-0.001858</v>
      </c>
      <c r="D28" s="20">
        <v>-0.001711</v>
      </c>
      <c r="E28" s="20">
        <v>-0.001549</v>
      </c>
      <c r="F28" s="20">
        <v>-0.001406</v>
      </c>
      <c r="G28" s="20">
        <v>-0.001393</v>
      </c>
      <c r="H28" s="20">
        <v>-0.001313</v>
      </c>
      <c r="I28" s="20">
        <v>-0.00131</v>
      </c>
      <c r="J28" s="20">
        <v>-0.001301</v>
      </c>
      <c r="K28" s="20">
        <v>-0.001261</v>
      </c>
      <c r="L28" s="20">
        <v>-0.001169</v>
      </c>
      <c r="M28" s="20">
        <v>-0.001082</v>
      </c>
      <c r="N28" s="20">
        <v>-8.68E-4</v>
      </c>
      <c r="O28" s="20">
        <v>-6.27E-4</v>
      </c>
      <c r="P28" s="20">
        <v>-5.3E-4</v>
      </c>
      <c r="Q28" s="20">
        <v>-4.44E-4</v>
      </c>
      <c r="R28" s="20">
        <v>-3.2E-4</v>
      </c>
      <c r="S28" s="20">
        <v>-3.4E-4</v>
      </c>
      <c r="T28" s="20">
        <v>-2.11E-4</v>
      </c>
      <c r="U28" s="20">
        <v>-2.79E-4</v>
      </c>
      <c r="V28" s="20">
        <v>-2.56E-4</v>
      </c>
      <c r="W28" s="20">
        <v>-2.37E-4</v>
      </c>
      <c r="X28" s="20">
        <v>-1.67E-4</v>
      </c>
      <c r="Y28" s="20">
        <v>0.0</v>
      </c>
      <c r="Z28" s="20">
        <v>1.33E-4</v>
      </c>
      <c r="AA28" s="20">
        <v>2.63E-4</v>
      </c>
      <c r="AB28" s="20">
        <v>3.32E-4</v>
      </c>
      <c r="AC28" s="20">
        <v>4.81E-4</v>
      </c>
      <c r="AD28" s="20">
        <v>6.85E-4</v>
      </c>
      <c r="AE28" s="20">
        <v>8.25E-4</v>
      </c>
      <c r="AF28" s="20">
        <v>9.33E-4</v>
      </c>
      <c r="AG28" s="20">
        <v>0.001036</v>
      </c>
      <c r="AH28" s="20">
        <v>0.001121</v>
      </c>
      <c r="AI28" s="20">
        <v>0.001108</v>
      </c>
      <c r="AJ28" s="47"/>
      <c r="AK28" s="48"/>
    </row>
    <row r="29" ht="12.75" customHeight="1">
      <c r="A29" s="20">
        <v>-0.002055</v>
      </c>
      <c r="B29" s="20">
        <v>-0.001746</v>
      </c>
      <c r="C29" s="20">
        <v>-0.00164</v>
      </c>
      <c r="D29" s="20">
        <v>-0.001508</v>
      </c>
      <c r="E29" s="20">
        <v>-0.001422</v>
      </c>
      <c r="F29" s="20">
        <v>-0.001251</v>
      </c>
      <c r="G29" s="20">
        <v>-0.001236</v>
      </c>
      <c r="H29" s="20">
        <v>-0.001175</v>
      </c>
      <c r="I29" s="20">
        <v>-0.001185</v>
      </c>
      <c r="J29" s="20">
        <v>-0.001169</v>
      </c>
      <c r="K29" s="20">
        <v>-0.001122</v>
      </c>
      <c r="L29" s="20">
        <v>-0.001011</v>
      </c>
      <c r="M29" s="20">
        <v>-9.44E-4</v>
      </c>
      <c r="N29" s="20">
        <v>-7.85E-4</v>
      </c>
      <c r="O29" s="20">
        <v>-6.04E-4</v>
      </c>
      <c r="P29" s="20">
        <v>-4.57E-4</v>
      </c>
      <c r="Q29" s="20">
        <v>-3.87E-4</v>
      </c>
      <c r="R29" s="20">
        <v>-2.27E-4</v>
      </c>
      <c r="S29" s="20">
        <v>-1.91E-4</v>
      </c>
      <c r="T29" s="20">
        <v>-1.75E-4</v>
      </c>
      <c r="U29" s="20">
        <v>-2.94E-4</v>
      </c>
      <c r="V29" s="20">
        <v>-1.3E-4</v>
      </c>
      <c r="W29" s="20">
        <v>-2.11E-4</v>
      </c>
      <c r="X29" s="20">
        <v>-1.26E-4</v>
      </c>
      <c r="Y29" s="20">
        <v>0.0</v>
      </c>
      <c r="Z29" s="20">
        <v>1.73E-4</v>
      </c>
      <c r="AA29" s="20">
        <v>3.17E-4</v>
      </c>
      <c r="AB29" s="20">
        <v>3.45E-4</v>
      </c>
      <c r="AC29" s="20">
        <v>5.23E-4</v>
      </c>
      <c r="AD29" s="20">
        <v>7.43E-4</v>
      </c>
      <c r="AE29" s="20">
        <v>9.2E-4</v>
      </c>
      <c r="AF29" s="20">
        <v>9.7E-4</v>
      </c>
      <c r="AG29" s="20">
        <v>0.001196</v>
      </c>
      <c r="AH29" s="20">
        <v>0.001209</v>
      </c>
      <c r="AI29" s="20">
        <v>0.00124</v>
      </c>
      <c r="AJ29" s="47"/>
      <c r="AK29" s="48"/>
    </row>
    <row r="30" ht="12.75" customHeight="1">
      <c r="A30" s="20">
        <v>-0.002413</v>
      </c>
      <c r="B30" s="20">
        <v>-0.001923</v>
      </c>
      <c r="C30" s="20">
        <v>-0.001804</v>
      </c>
      <c r="D30" s="20">
        <v>-0.00163</v>
      </c>
      <c r="E30" s="20">
        <v>-0.001504</v>
      </c>
      <c r="F30" s="20">
        <v>-0.001369</v>
      </c>
      <c r="G30" s="20">
        <v>-0.001317</v>
      </c>
      <c r="H30" s="20">
        <v>-0.001254</v>
      </c>
      <c r="I30" s="20">
        <v>-0.001231</v>
      </c>
      <c r="J30" s="20">
        <v>-0.001224</v>
      </c>
      <c r="K30" s="20">
        <v>-0.001139</v>
      </c>
      <c r="L30" s="20">
        <v>-0.001147</v>
      </c>
      <c r="M30" s="20">
        <v>-0.001026</v>
      </c>
      <c r="N30" s="20">
        <v>-8.62E-4</v>
      </c>
      <c r="O30" s="20">
        <v>-5.89E-4</v>
      </c>
      <c r="P30" s="20">
        <v>-5.17E-4</v>
      </c>
      <c r="Q30" s="20">
        <v>-3.99E-4</v>
      </c>
      <c r="R30" s="20">
        <v>-2.8E-4</v>
      </c>
      <c r="S30" s="20">
        <v>-2.49E-4</v>
      </c>
      <c r="T30" s="20">
        <v>-2.1E-4</v>
      </c>
      <c r="U30" s="20">
        <v>-2.86E-4</v>
      </c>
      <c r="V30" s="20">
        <v>-1.56E-4</v>
      </c>
      <c r="W30" s="20">
        <v>-2.49E-4</v>
      </c>
      <c r="X30" s="20">
        <v>-1.84E-4</v>
      </c>
      <c r="Y30" s="20">
        <v>0.0</v>
      </c>
      <c r="Z30" s="20">
        <v>1.46E-4</v>
      </c>
      <c r="AA30" s="20">
        <v>3.06E-4</v>
      </c>
      <c r="AB30" s="20">
        <v>3.86E-4</v>
      </c>
      <c r="AC30" s="20">
        <v>5.41E-4</v>
      </c>
      <c r="AD30" s="20">
        <v>7.56E-4</v>
      </c>
      <c r="AE30" s="20">
        <v>8.91E-4</v>
      </c>
      <c r="AF30" s="20">
        <v>9.94E-4</v>
      </c>
      <c r="AG30" s="20">
        <v>0.001123</v>
      </c>
      <c r="AH30" s="20">
        <v>0.001218</v>
      </c>
      <c r="AI30" s="20">
        <v>0.001293</v>
      </c>
      <c r="AJ30" s="47"/>
      <c r="AK30" s="48"/>
    </row>
    <row r="31" ht="12.75" customHeight="1">
      <c r="A31" s="20">
        <v>-0.002626</v>
      </c>
      <c r="B31" s="20">
        <v>-0.00219</v>
      </c>
      <c r="C31" s="20">
        <v>-0.002025</v>
      </c>
      <c r="D31" s="20">
        <v>-0.001858</v>
      </c>
      <c r="E31" s="20">
        <v>-0.001708</v>
      </c>
      <c r="F31" s="20">
        <v>-0.001548</v>
      </c>
      <c r="G31" s="20">
        <v>-0.001488</v>
      </c>
      <c r="H31" s="20">
        <v>-0.001388</v>
      </c>
      <c r="I31" s="20">
        <v>-0.001366</v>
      </c>
      <c r="J31" s="20">
        <v>-0.001355</v>
      </c>
      <c r="K31" s="20">
        <v>-0.001282</v>
      </c>
      <c r="L31" s="20">
        <v>-0.001199</v>
      </c>
      <c r="M31" s="20">
        <v>-0.001085</v>
      </c>
      <c r="N31" s="20">
        <v>-9.05E-4</v>
      </c>
      <c r="O31" s="20">
        <v>-6.98E-4</v>
      </c>
      <c r="P31" s="20">
        <v>-5.5E-4</v>
      </c>
      <c r="Q31" s="20">
        <v>-4.14E-4</v>
      </c>
      <c r="R31" s="20">
        <v>-3.09E-4</v>
      </c>
      <c r="S31" s="20">
        <v>-2.83E-4</v>
      </c>
      <c r="T31" s="20">
        <v>-2.66E-4</v>
      </c>
      <c r="U31" s="20">
        <v>-2.69E-4</v>
      </c>
      <c r="V31" s="20">
        <v>-2.15E-4</v>
      </c>
      <c r="W31" s="20">
        <v>-2.29E-4</v>
      </c>
      <c r="X31" s="20">
        <v>-1.55E-4</v>
      </c>
      <c r="Y31" s="20">
        <v>0.0</v>
      </c>
      <c r="Z31" s="20">
        <v>1.3E-4</v>
      </c>
      <c r="AA31" s="20">
        <v>2.82E-4</v>
      </c>
      <c r="AB31" s="20">
        <v>3.55E-4</v>
      </c>
      <c r="AC31" s="20">
        <v>5.35E-4</v>
      </c>
      <c r="AD31" s="20">
        <v>7.37E-4</v>
      </c>
      <c r="AE31" s="20">
        <v>8.79E-4</v>
      </c>
      <c r="AF31" s="20">
        <v>9.68E-4</v>
      </c>
      <c r="AG31" s="20">
        <v>0.001171</v>
      </c>
      <c r="AH31" s="20">
        <v>0.001206</v>
      </c>
      <c r="AI31" s="20">
        <v>0.001381</v>
      </c>
      <c r="AJ31" s="47"/>
      <c r="AK31" s="48"/>
    </row>
    <row r="32" ht="12.75" customHeight="1">
      <c r="A32" s="20">
        <v>-0.002571</v>
      </c>
      <c r="B32" s="20">
        <v>-0.002175</v>
      </c>
      <c r="C32" s="20">
        <v>-0.001979</v>
      </c>
      <c r="D32" s="20">
        <v>-0.001808</v>
      </c>
      <c r="E32" s="20">
        <v>-0.001672</v>
      </c>
      <c r="F32" s="20">
        <v>-0.001527</v>
      </c>
      <c r="G32" s="20">
        <v>-0.001471</v>
      </c>
      <c r="H32" s="20">
        <v>-0.001371</v>
      </c>
      <c r="I32" s="20">
        <v>-0.001328</v>
      </c>
      <c r="J32" s="20">
        <v>-0.001324</v>
      </c>
      <c r="K32" s="20">
        <v>-0.001235</v>
      </c>
      <c r="L32" s="20">
        <v>-0.001117</v>
      </c>
      <c r="M32" s="20">
        <v>-0.001039</v>
      </c>
      <c r="N32" s="20">
        <v>-8.95E-4</v>
      </c>
      <c r="O32" s="20">
        <v>-6.82E-4</v>
      </c>
      <c r="P32" s="20">
        <v>-5.27E-4</v>
      </c>
      <c r="Q32" s="20">
        <v>-4.39E-4</v>
      </c>
      <c r="R32" s="20">
        <v>-2.78E-4</v>
      </c>
      <c r="S32" s="20">
        <v>-2.02E-4</v>
      </c>
      <c r="T32" s="20">
        <v>-1.95E-4</v>
      </c>
      <c r="U32" s="20">
        <v>-3.29E-4</v>
      </c>
      <c r="V32" s="20">
        <v>-1.51E-4</v>
      </c>
      <c r="W32" s="20">
        <v>-1.96E-4</v>
      </c>
      <c r="X32" s="20">
        <v>-1.42E-4</v>
      </c>
      <c r="Y32" s="20">
        <v>0.0</v>
      </c>
      <c r="Z32" s="20">
        <v>1.48E-4</v>
      </c>
      <c r="AA32" s="20">
        <v>2.9E-4</v>
      </c>
      <c r="AB32" s="20">
        <v>3.75E-4</v>
      </c>
      <c r="AC32" s="20">
        <v>5.63E-4</v>
      </c>
      <c r="AD32" s="20">
        <v>7.54E-4</v>
      </c>
      <c r="AE32" s="20">
        <v>9.16E-4</v>
      </c>
      <c r="AF32" s="20">
        <v>0.001041</v>
      </c>
      <c r="AG32" s="20">
        <v>0.00117</v>
      </c>
      <c r="AH32" s="20">
        <v>0.001279</v>
      </c>
      <c r="AI32" s="20">
        <v>0.001149</v>
      </c>
      <c r="AJ32" s="47"/>
      <c r="AK32" s="48"/>
    </row>
    <row r="33" ht="12.75" customHeight="1">
      <c r="A33" s="20">
        <v>-0.002886</v>
      </c>
      <c r="B33" s="20">
        <v>-0.002294</v>
      </c>
      <c r="C33" s="20">
        <v>-0.002127</v>
      </c>
      <c r="D33" s="20">
        <v>-0.001938</v>
      </c>
      <c r="E33" s="20">
        <v>-0.001746</v>
      </c>
      <c r="F33" s="20">
        <v>-0.001579</v>
      </c>
      <c r="G33" s="20">
        <v>-0.0015</v>
      </c>
      <c r="H33" s="20">
        <v>-0.001405</v>
      </c>
      <c r="I33" s="20">
        <v>-0.001351</v>
      </c>
      <c r="J33" s="20">
        <v>-0.001345</v>
      </c>
      <c r="K33" s="20">
        <v>-0.001275</v>
      </c>
      <c r="L33" s="20">
        <v>-0.001139</v>
      </c>
      <c r="M33" s="20">
        <v>-0.001057</v>
      </c>
      <c r="N33" s="20">
        <v>-8.96E-4</v>
      </c>
      <c r="O33" s="20">
        <v>-6.72E-4</v>
      </c>
      <c r="P33" s="20">
        <v>-5.46E-4</v>
      </c>
      <c r="Q33" s="20">
        <v>-4.4E-4</v>
      </c>
      <c r="R33" s="20">
        <v>-3.27E-4</v>
      </c>
      <c r="S33" s="20">
        <v>-3.0E-4</v>
      </c>
      <c r="T33" s="20">
        <v>-2.43E-4</v>
      </c>
      <c r="U33" s="20">
        <v>-2.9E-4</v>
      </c>
      <c r="V33" s="20">
        <v>-2.15E-4</v>
      </c>
      <c r="W33" s="20">
        <v>-2.12E-4</v>
      </c>
      <c r="X33" s="20">
        <v>-2.14E-4</v>
      </c>
      <c r="Y33" s="20">
        <v>0.0</v>
      </c>
      <c r="Z33" s="20">
        <v>1.46E-4</v>
      </c>
      <c r="AA33" s="20">
        <v>2.66E-4</v>
      </c>
      <c r="AB33" s="20">
        <v>3.65E-4</v>
      </c>
      <c r="AC33" s="20">
        <v>5.26E-4</v>
      </c>
      <c r="AD33" s="20">
        <v>7.52E-4</v>
      </c>
      <c r="AE33" s="20">
        <v>8.91E-4</v>
      </c>
      <c r="AF33" s="20">
        <v>9.99E-4</v>
      </c>
      <c r="AG33" s="20">
        <v>0.001116</v>
      </c>
      <c r="AH33" s="20">
        <v>0.001184</v>
      </c>
      <c r="AI33" s="20">
        <v>0.001092</v>
      </c>
      <c r="AJ33" s="47"/>
      <c r="AK33" s="48"/>
    </row>
    <row r="34" ht="12.75" customHeight="1">
      <c r="A34" s="20">
        <v>-0.002658</v>
      </c>
      <c r="B34" s="20">
        <v>-0.002223</v>
      </c>
      <c r="C34" s="20">
        <v>-0.002031</v>
      </c>
      <c r="D34" s="20">
        <v>-0.00185</v>
      </c>
      <c r="E34" s="20">
        <v>-0.001678</v>
      </c>
      <c r="F34" s="20">
        <v>-0.001486</v>
      </c>
      <c r="G34" s="20">
        <v>-0.001412</v>
      </c>
      <c r="H34" s="20">
        <v>-0.001302</v>
      </c>
      <c r="I34" s="20">
        <v>-0.001281</v>
      </c>
      <c r="J34" s="20">
        <v>-0.00125</v>
      </c>
      <c r="K34" s="20">
        <v>-0.001187</v>
      </c>
      <c r="L34" s="20">
        <v>-0.00112</v>
      </c>
      <c r="M34" s="20">
        <v>-9.97E-4</v>
      </c>
      <c r="N34" s="20">
        <v>-8.5E-4</v>
      </c>
      <c r="O34" s="20">
        <v>-6.64E-4</v>
      </c>
      <c r="P34" s="20">
        <v>-5.55E-4</v>
      </c>
      <c r="Q34" s="20">
        <v>-4.64E-4</v>
      </c>
      <c r="R34" s="20">
        <v>-2.87E-4</v>
      </c>
      <c r="S34" s="20">
        <v>-2.59E-4</v>
      </c>
      <c r="T34" s="20">
        <v>-2.12E-4</v>
      </c>
      <c r="U34" s="20">
        <v>-2.3E-4</v>
      </c>
      <c r="V34" s="20">
        <v>-2.02E-4</v>
      </c>
      <c r="W34" s="20">
        <v>-2.06E-4</v>
      </c>
      <c r="X34" s="20">
        <v>-9.9E-5</v>
      </c>
      <c r="Y34" s="20">
        <v>0.0</v>
      </c>
      <c r="Z34" s="20">
        <v>1.58E-4</v>
      </c>
      <c r="AA34" s="20">
        <v>2.86E-4</v>
      </c>
      <c r="AB34" s="20">
        <v>3.83E-4</v>
      </c>
      <c r="AC34" s="20">
        <v>5.69E-4</v>
      </c>
      <c r="AD34" s="20">
        <v>7.73E-4</v>
      </c>
      <c r="AE34" s="20">
        <v>9.29E-4</v>
      </c>
      <c r="AF34" s="20">
        <v>0.001027</v>
      </c>
      <c r="AG34" s="20">
        <v>0.001195</v>
      </c>
      <c r="AH34" s="20">
        <v>0.001197</v>
      </c>
      <c r="AI34" s="20">
        <v>0.001299</v>
      </c>
      <c r="AJ34" s="47"/>
      <c r="AK34" s="48"/>
    </row>
    <row r="35" ht="12.75" customHeight="1">
      <c r="A35" s="20">
        <v>-0.002529</v>
      </c>
      <c r="B35" s="20">
        <v>-0.002048</v>
      </c>
      <c r="C35" s="20">
        <v>-0.001871</v>
      </c>
      <c r="D35" s="20">
        <v>-0.001694</v>
      </c>
      <c r="E35" s="20">
        <v>-0.001562</v>
      </c>
      <c r="F35" s="20">
        <v>-0.001392</v>
      </c>
      <c r="G35" s="20">
        <v>-0.001301</v>
      </c>
      <c r="H35" s="20">
        <v>-0.001195</v>
      </c>
      <c r="I35" s="20">
        <v>-0.00117</v>
      </c>
      <c r="J35" s="20">
        <v>-0.001119</v>
      </c>
      <c r="K35" s="20">
        <v>-0.001069</v>
      </c>
      <c r="L35" s="20">
        <v>-9.88E-4</v>
      </c>
      <c r="M35" s="20">
        <v>-8.95E-4</v>
      </c>
      <c r="N35" s="20">
        <v>-8.01E-4</v>
      </c>
      <c r="O35" s="20">
        <v>-6.05E-4</v>
      </c>
      <c r="P35" s="20">
        <v>-4.76E-4</v>
      </c>
      <c r="Q35" s="20">
        <v>-4.34E-4</v>
      </c>
      <c r="R35" s="20">
        <v>-2.58E-4</v>
      </c>
      <c r="S35" s="20">
        <v>-2.23E-4</v>
      </c>
      <c r="T35" s="20">
        <v>-2.28E-4</v>
      </c>
      <c r="U35" s="20">
        <v>-2.68E-4</v>
      </c>
      <c r="V35" s="20">
        <v>-1.87E-4</v>
      </c>
      <c r="W35" s="20">
        <v>-2.11E-4</v>
      </c>
      <c r="X35" s="20">
        <v>-1.8E-4</v>
      </c>
      <c r="Y35" s="20">
        <v>0.0</v>
      </c>
      <c r="Z35" s="20">
        <v>1.34E-4</v>
      </c>
      <c r="AA35" s="20">
        <v>2.66E-4</v>
      </c>
      <c r="AB35" s="20">
        <v>3.75E-4</v>
      </c>
      <c r="AC35" s="20">
        <v>5.58E-4</v>
      </c>
      <c r="AD35" s="20">
        <v>7.27E-4</v>
      </c>
      <c r="AE35" s="20">
        <v>9.01E-4</v>
      </c>
      <c r="AF35" s="20">
        <v>9.96E-4</v>
      </c>
      <c r="AG35" s="20">
        <v>0.001145</v>
      </c>
      <c r="AH35" s="20">
        <v>0.001177</v>
      </c>
      <c r="AI35" s="20">
        <v>0.001215</v>
      </c>
      <c r="AJ35" s="47"/>
      <c r="AK35" s="48"/>
    </row>
    <row r="36" ht="12.75" customHeight="1">
      <c r="A36" s="20">
        <v>-0.002395</v>
      </c>
      <c r="B36" s="20">
        <v>-0.001904</v>
      </c>
      <c r="C36" s="20">
        <v>-0.001715</v>
      </c>
      <c r="D36" s="20">
        <v>-0.001535</v>
      </c>
      <c r="E36" s="20">
        <v>-0.001409</v>
      </c>
      <c r="F36" s="20">
        <v>-0.001209</v>
      </c>
      <c r="G36" s="20">
        <v>-0.001122</v>
      </c>
      <c r="H36" s="20">
        <v>-0.001011</v>
      </c>
      <c r="I36" s="20">
        <v>-9.81E-4</v>
      </c>
      <c r="J36" s="20">
        <v>-9.49E-4</v>
      </c>
      <c r="K36" s="20">
        <v>-9.37E-4</v>
      </c>
      <c r="L36" s="20">
        <v>-8.39E-4</v>
      </c>
      <c r="M36" s="20">
        <v>-7.75E-4</v>
      </c>
      <c r="N36" s="20">
        <v>-6.63E-4</v>
      </c>
      <c r="O36" s="20">
        <v>-5.0E-4</v>
      </c>
      <c r="P36" s="20">
        <v>-4.07E-4</v>
      </c>
      <c r="Q36" s="20">
        <v>-3.31E-4</v>
      </c>
      <c r="R36" s="20">
        <v>-2.32E-4</v>
      </c>
      <c r="S36" s="20">
        <v>-2.16E-4</v>
      </c>
      <c r="T36" s="20">
        <v>-1.88E-4</v>
      </c>
      <c r="U36" s="20">
        <v>-2.21E-4</v>
      </c>
      <c r="V36" s="20">
        <v>-2.2E-4</v>
      </c>
      <c r="W36" s="20">
        <v>-1.77E-4</v>
      </c>
      <c r="X36" s="20">
        <v>-1.65E-4</v>
      </c>
      <c r="Y36" s="20">
        <v>0.0</v>
      </c>
      <c r="Z36" s="20">
        <v>1.18E-4</v>
      </c>
      <c r="AA36" s="20">
        <v>2.06E-4</v>
      </c>
      <c r="AB36" s="20">
        <v>3.47E-4</v>
      </c>
      <c r="AC36" s="20">
        <v>4.92E-4</v>
      </c>
      <c r="AD36" s="20">
        <v>6.77E-4</v>
      </c>
      <c r="AE36" s="20">
        <v>8.09E-4</v>
      </c>
      <c r="AF36" s="20">
        <v>9.25E-4</v>
      </c>
      <c r="AG36" s="20">
        <v>0.001049</v>
      </c>
      <c r="AH36" s="20">
        <v>0.001085</v>
      </c>
      <c r="AI36" s="20">
        <v>0.001057</v>
      </c>
      <c r="AJ36" s="47"/>
      <c r="AK36" s="48"/>
    </row>
    <row r="37" ht="12.75" customHeight="1">
      <c r="A37" s="20">
        <v>-0.002047</v>
      </c>
      <c r="B37" s="20">
        <v>-0.00167</v>
      </c>
      <c r="C37" s="20">
        <v>-0.001461</v>
      </c>
      <c r="D37" s="20">
        <v>-0.001319</v>
      </c>
      <c r="E37" s="20">
        <v>-0.001154</v>
      </c>
      <c r="F37" s="20">
        <v>-9.75E-4</v>
      </c>
      <c r="G37" s="20">
        <v>-9.23E-4</v>
      </c>
      <c r="H37" s="20">
        <v>-7.97E-4</v>
      </c>
      <c r="I37" s="20">
        <v>-8.01E-4</v>
      </c>
      <c r="J37" s="20">
        <v>-7.69E-4</v>
      </c>
      <c r="K37" s="20">
        <v>-7.32E-4</v>
      </c>
      <c r="L37" s="20">
        <v>-6.45E-4</v>
      </c>
      <c r="M37" s="20">
        <v>-6.14E-4</v>
      </c>
      <c r="N37" s="20">
        <v>-4.95E-4</v>
      </c>
      <c r="O37" s="20">
        <v>-3.64E-4</v>
      </c>
      <c r="P37" s="20">
        <v>-2.89E-4</v>
      </c>
      <c r="Q37" s="20">
        <v>-2.26E-4</v>
      </c>
      <c r="R37" s="20">
        <v>-1.47E-4</v>
      </c>
      <c r="S37" s="20">
        <v>-1.14E-4</v>
      </c>
      <c r="T37" s="20">
        <v>-1.25E-4</v>
      </c>
      <c r="U37" s="20">
        <v>-1.59E-4</v>
      </c>
      <c r="V37" s="20">
        <v>-1.4E-4</v>
      </c>
      <c r="W37" s="20">
        <v>-1.48E-4</v>
      </c>
      <c r="X37" s="20">
        <v>-8.9E-5</v>
      </c>
      <c r="Y37" s="20">
        <v>0.0</v>
      </c>
      <c r="Z37" s="20">
        <v>1.35E-4</v>
      </c>
      <c r="AA37" s="20">
        <v>2.6E-4</v>
      </c>
      <c r="AB37" s="20">
        <v>3.44E-4</v>
      </c>
      <c r="AC37" s="20">
        <v>4.77E-4</v>
      </c>
      <c r="AD37" s="20">
        <v>6.6E-4</v>
      </c>
      <c r="AE37" s="20">
        <v>8.04E-4</v>
      </c>
      <c r="AF37" s="20">
        <v>8.84E-4</v>
      </c>
      <c r="AG37" s="20">
        <v>0.001023</v>
      </c>
      <c r="AH37" s="20">
        <v>0.001042</v>
      </c>
      <c r="AI37" s="20">
        <v>0.001027</v>
      </c>
      <c r="AJ37" s="47"/>
      <c r="AK37" s="48"/>
    </row>
    <row r="38" ht="12.75" customHeight="1">
      <c r="A38" s="20">
        <v>-0.002007</v>
      </c>
      <c r="B38" s="20">
        <v>-0.001522</v>
      </c>
      <c r="C38" s="20">
        <v>-0.001347</v>
      </c>
      <c r="D38" s="20">
        <v>-0.001144</v>
      </c>
      <c r="E38" s="20">
        <v>-0.001018</v>
      </c>
      <c r="F38" s="20">
        <v>-8.58E-4</v>
      </c>
      <c r="G38" s="20">
        <v>-7.8E-4</v>
      </c>
      <c r="H38" s="20">
        <v>-6.48E-4</v>
      </c>
      <c r="I38" s="20">
        <v>-6.51E-4</v>
      </c>
      <c r="J38" s="20">
        <v>-6.36E-4</v>
      </c>
      <c r="K38" s="20">
        <v>-5.8E-4</v>
      </c>
      <c r="L38" s="20">
        <v>-5.48E-4</v>
      </c>
      <c r="M38" s="20">
        <v>-4.81E-4</v>
      </c>
      <c r="N38" s="20">
        <v>-4.26E-4</v>
      </c>
      <c r="O38" s="20">
        <v>-2.94E-4</v>
      </c>
      <c r="P38" s="20">
        <v>-1.97E-4</v>
      </c>
      <c r="Q38" s="20">
        <v>-1.83E-4</v>
      </c>
      <c r="R38" s="20">
        <v>-1.02E-4</v>
      </c>
      <c r="S38" s="20">
        <v>-1.06E-4</v>
      </c>
      <c r="T38" s="20">
        <v>-8.5E-5</v>
      </c>
      <c r="U38" s="20">
        <v>-1.58E-4</v>
      </c>
      <c r="V38" s="20">
        <v>-1.24E-4</v>
      </c>
      <c r="W38" s="20">
        <v>-1.24E-4</v>
      </c>
      <c r="X38" s="20">
        <v>-1.15E-4</v>
      </c>
      <c r="Y38" s="20">
        <v>0.0</v>
      </c>
      <c r="Z38" s="20">
        <v>1.13E-4</v>
      </c>
      <c r="AA38" s="20">
        <v>2.05E-4</v>
      </c>
      <c r="AB38" s="20">
        <v>2.91E-4</v>
      </c>
      <c r="AC38" s="20">
        <v>4.39E-4</v>
      </c>
      <c r="AD38" s="20">
        <v>5.84E-4</v>
      </c>
      <c r="AE38" s="20">
        <v>7.14E-4</v>
      </c>
      <c r="AF38" s="20">
        <v>7.5E-4</v>
      </c>
      <c r="AG38" s="20">
        <v>8.69E-4</v>
      </c>
      <c r="AH38" s="20">
        <v>9.08E-4</v>
      </c>
      <c r="AI38" s="20">
        <v>9.97E-4</v>
      </c>
      <c r="AJ38" s="47"/>
      <c r="AK38" s="48"/>
    </row>
    <row r="39" ht="12.75" customHeight="1">
      <c r="A39" s="20">
        <v>-0.001843</v>
      </c>
      <c r="B39" s="20">
        <v>-0.001404</v>
      </c>
      <c r="C39" s="20">
        <v>-0.001212</v>
      </c>
      <c r="D39" s="20">
        <v>-0.001022</v>
      </c>
      <c r="E39" s="20">
        <v>-8.8E-4</v>
      </c>
      <c r="F39" s="20">
        <v>-7.22E-4</v>
      </c>
      <c r="G39" s="20">
        <v>-6.28E-4</v>
      </c>
      <c r="H39" s="20">
        <v>-5.61E-4</v>
      </c>
      <c r="I39" s="20">
        <v>-5.26E-4</v>
      </c>
      <c r="J39" s="20">
        <v>-5.09E-4</v>
      </c>
      <c r="K39" s="20">
        <v>-4.85E-4</v>
      </c>
      <c r="L39" s="20">
        <v>-4.52E-4</v>
      </c>
      <c r="M39" s="20">
        <v>-3.81E-4</v>
      </c>
      <c r="N39" s="20">
        <v>-3.17E-4</v>
      </c>
      <c r="O39" s="20">
        <v>-2.35E-4</v>
      </c>
      <c r="P39" s="20">
        <v>-1.45E-4</v>
      </c>
      <c r="Q39" s="20">
        <v>-1.02E-4</v>
      </c>
      <c r="R39" s="20">
        <v>-6.3E-5</v>
      </c>
      <c r="S39" s="20">
        <v>-7.3E-5</v>
      </c>
      <c r="T39" s="20">
        <v>-9.2E-5</v>
      </c>
      <c r="U39" s="20">
        <v>-1.3E-4</v>
      </c>
      <c r="V39" s="20">
        <v>-1.31E-4</v>
      </c>
      <c r="W39" s="20">
        <v>-1.46E-4</v>
      </c>
      <c r="X39" s="20">
        <v>-1.2E-4</v>
      </c>
      <c r="Y39" s="20">
        <v>0.0</v>
      </c>
      <c r="Z39" s="20">
        <v>7.1E-5</v>
      </c>
      <c r="AA39" s="20">
        <v>1.67E-4</v>
      </c>
      <c r="AB39" s="20">
        <v>2.2E-4</v>
      </c>
      <c r="AC39" s="20">
        <v>3.41E-4</v>
      </c>
      <c r="AD39" s="20">
        <v>4.87E-4</v>
      </c>
      <c r="AE39" s="20">
        <v>5.73E-4</v>
      </c>
      <c r="AF39" s="20">
        <v>6.29E-4</v>
      </c>
      <c r="AG39" s="20">
        <v>7.11E-4</v>
      </c>
      <c r="AH39" s="20">
        <v>7.18E-4</v>
      </c>
      <c r="AI39" s="20">
        <v>6.6E-4</v>
      </c>
      <c r="AJ39" s="47"/>
      <c r="AK39" s="48"/>
    </row>
    <row r="40" ht="12.75" customHeight="1">
      <c r="A40" s="20">
        <v>-0.001592</v>
      </c>
      <c r="B40" s="20">
        <v>-0.00122</v>
      </c>
      <c r="C40" s="20">
        <v>-0.001046</v>
      </c>
      <c r="D40" s="20">
        <v>-8.77E-4</v>
      </c>
      <c r="E40" s="20">
        <v>-7.31E-4</v>
      </c>
      <c r="F40" s="20">
        <v>-5.9E-4</v>
      </c>
      <c r="G40" s="20">
        <v>-4.93E-4</v>
      </c>
      <c r="H40" s="20">
        <v>-3.99E-4</v>
      </c>
      <c r="I40" s="20">
        <v>-3.83E-4</v>
      </c>
      <c r="J40" s="20">
        <v>-3.59E-4</v>
      </c>
      <c r="K40" s="20">
        <v>-3.44E-4</v>
      </c>
      <c r="L40" s="20">
        <v>-2.97E-4</v>
      </c>
      <c r="M40" s="20">
        <v>-2.44E-4</v>
      </c>
      <c r="N40" s="20">
        <v>-1.96E-4</v>
      </c>
      <c r="O40" s="20">
        <v>-1.08E-4</v>
      </c>
      <c r="P40" s="20">
        <v>-5.2E-5</v>
      </c>
      <c r="Q40" s="20">
        <v>-2.5E-5</v>
      </c>
      <c r="R40" s="20">
        <v>6.6E-5</v>
      </c>
      <c r="S40" s="20">
        <v>2.8E-5</v>
      </c>
      <c r="T40" s="20">
        <v>1.8E-5</v>
      </c>
      <c r="U40" s="20">
        <v>-1.22E-4</v>
      </c>
      <c r="V40" s="20">
        <v>-4.4E-5</v>
      </c>
      <c r="W40" s="20">
        <v>-7.4E-5</v>
      </c>
      <c r="X40" s="20">
        <v>-8.4E-5</v>
      </c>
      <c r="Y40" s="20">
        <v>0.0</v>
      </c>
      <c r="Z40" s="20">
        <v>7.9E-5</v>
      </c>
      <c r="AA40" s="20">
        <v>1.55E-4</v>
      </c>
      <c r="AB40" s="20">
        <v>1.96E-4</v>
      </c>
      <c r="AC40" s="20">
        <v>3.3E-4</v>
      </c>
      <c r="AD40" s="20">
        <v>4.09E-4</v>
      </c>
      <c r="AE40" s="20">
        <v>4.86E-4</v>
      </c>
      <c r="AF40" s="20">
        <v>5.13E-4</v>
      </c>
      <c r="AG40" s="20">
        <v>5.81E-4</v>
      </c>
      <c r="AH40" s="20">
        <v>5.82E-4</v>
      </c>
      <c r="AI40" s="20">
        <v>5.79E-4</v>
      </c>
      <c r="AJ40" s="47"/>
      <c r="AK40" s="48"/>
    </row>
    <row r="41" ht="12.75" customHeight="1">
      <c r="A41" s="20">
        <v>-0.001378</v>
      </c>
      <c r="B41" s="20">
        <v>-9.11E-4</v>
      </c>
      <c r="C41" s="20">
        <v>-7.65E-4</v>
      </c>
      <c r="D41" s="20">
        <v>-6.11E-4</v>
      </c>
      <c r="E41" s="20">
        <v>-4.7E-4</v>
      </c>
      <c r="F41" s="20">
        <v>-3.32E-4</v>
      </c>
      <c r="G41" s="20">
        <v>-2.78E-4</v>
      </c>
      <c r="H41" s="20">
        <v>-1.91E-4</v>
      </c>
      <c r="I41" s="20">
        <v>-1.83E-4</v>
      </c>
      <c r="J41" s="20">
        <v>-1.61E-4</v>
      </c>
      <c r="K41" s="20">
        <v>-1.51E-4</v>
      </c>
      <c r="L41" s="20">
        <v>-1.26E-4</v>
      </c>
      <c r="M41" s="20">
        <v>-1.11E-4</v>
      </c>
      <c r="N41" s="20">
        <v>-6.7E-5</v>
      </c>
      <c r="O41" s="20">
        <v>-9.0E-6</v>
      </c>
      <c r="P41" s="20">
        <v>5.0E-5</v>
      </c>
      <c r="Q41" s="20">
        <v>4.7E-5</v>
      </c>
      <c r="R41" s="20">
        <v>7.5E-5</v>
      </c>
      <c r="S41" s="20">
        <v>4.3E-5</v>
      </c>
      <c r="T41" s="20">
        <v>3.6E-5</v>
      </c>
      <c r="U41" s="20">
        <v>-5.8E-5</v>
      </c>
      <c r="V41" s="20">
        <v>-5.3E-5</v>
      </c>
      <c r="W41" s="20">
        <v>-1.15E-4</v>
      </c>
      <c r="X41" s="20">
        <v>-1.3E-4</v>
      </c>
      <c r="Y41" s="20">
        <v>0.0</v>
      </c>
      <c r="Z41" s="20">
        <v>5.3E-5</v>
      </c>
      <c r="AA41" s="20">
        <v>1.17E-4</v>
      </c>
      <c r="AB41" s="20">
        <v>1.46E-4</v>
      </c>
      <c r="AC41" s="20">
        <v>2.26E-4</v>
      </c>
      <c r="AD41" s="20">
        <v>3.19E-4</v>
      </c>
      <c r="AE41" s="20">
        <v>3.55E-4</v>
      </c>
      <c r="AF41" s="20">
        <v>3.7E-4</v>
      </c>
      <c r="AG41" s="20">
        <v>4.11E-4</v>
      </c>
      <c r="AH41" s="20">
        <v>4.03E-4</v>
      </c>
      <c r="AI41" s="20">
        <v>3.01E-4</v>
      </c>
      <c r="AJ41" s="47"/>
      <c r="AK41" s="48"/>
    </row>
    <row r="42" ht="12.75" customHeight="1">
      <c r="A42" s="20">
        <v>-0.001206</v>
      </c>
      <c r="B42" s="20">
        <v>-8.51E-4</v>
      </c>
      <c r="C42" s="20">
        <v>-6.89E-4</v>
      </c>
      <c r="D42" s="20">
        <v>-5.31E-4</v>
      </c>
      <c r="E42" s="20">
        <v>-4.04E-4</v>
      </c>
      <c r="F42" s="20">
        <v>-2.53E-4</v>
      </c>
      <c r="G42" s="20">
        <v>-1.82E-4</v>
      </c>
      <c r="H42" s="20">
        <v>-1.14E-4</v>
      </c>
      <c r="I42" s="20">
        <v>-8.9E-5</v>
      </c>
      <c r="J42" s="20">
        <v>-8.8E-5</v>
      </c>
      <c r="K42" s="20">
        <v>-8.6E-5</v>
      </c>
      <c r="L42" s="20">
        <v>-6.3E-5</v>
      </c>
      <c r="M42" s="20">
        <v>-2.4E-5</v>
      </c>
      <c r="N42" s="20">
        <v>1.2E-5</v>
      </c>
      <c r="O42" s="20">
        <v>7.4E-5</v>
      </c>
      <c r="P42" s="20">
        <v>1.29E-4</v>
      </c>
      <c r="Q42" s="20">
        <v>1.24E-4</v>
      </c>
      <c r="R42" s="20">
        <v>1.23E-4</v>
      </c>
      <c r="S42" s="20">
        <v>1.19E-4</v>
      </c>
      <c r="T42" s="20">
        <v>9.8E-5</v>
      </c>
      <c r="U42" s="20">
        <v>-1.2E-5</v>
      </c>
      <c r="V42" s="20">
        <v>-7.0E-6</v>
      </c>
      <c r="W42" s="20">
        <v>-1.02E-4</v>
      </c>
      <c r="X42" s="20">
        <v>-8.6E-5</v>
      </c>
      <c r="Y42" s="20">
        <v>0.0</v>
      </c>
      <c r="Z42" s="20">
        <v>1.1E-5</v>
      </c>
      <c r="AA42" s="20">
        <v>4.6E-5</v>
      </c>
      <c r="AB42" s="20">
        <v>8.0E-5</v>
      </c>
      <c r="AC42" s="20">
        <v>1.45E-4</v>
      </c>
      <c r="AD42" s="20">
        <v>2.44E-4</v>
      </c>
      <c r="AE42" s="20">
        <v>2.61E-4</v>
      </c>
      <c r="AF42" s="20">
        <v>2.46E-4</v>
      </c>
      <c r="AG42" s="20">
        <v>2.81E-4</v>
      </c>
      <c r="AH42" s="20">
        <v>2.74E-4</v>
      </c>
      <c r="AI42" s="20">
        <v>2.26E-4</v>
      </c>
      <c r="AJ42" s="47"/>
      <c r="AK42" s="48"/>
    </row>
    <row r="43" ht="12.75" customHeight="1">
      <c r="A43" s="20">
        <v>-9.61E-4</v>
      </c>
      <c r="B43" s="20">
        <v>-6.22E-4</v>
      </c>
      <c r="C43" s="20">
        <v>-4.79E-4</v>
      </c>
      <c r="D43" s="20">
        <v>-3.31E-4</v>
      </c>
      <c r="E43" s="20">
        <v>-2.25E-4</v>
      </c>
      <c r="F43" s="20">
        <v>-7.3E-5</v>
      </c>
      <c r="G43" s="20">
        <v>-4.1E-5</v>
      </c>
      <c r="H43" s="20">
        <v>2.3E-5</v>
      </c>
      <c r="I43" s="20">
        <v>1.2E-5</v>
      </c>
      <c r="J43" s="20">
        <v>1.5E-5</v>
      </c>
      <c r="K43" s="20">
        <v>1.6E-5</v>
      </c>
      <c r="L43" s="20">
        <v>7.7E-5</v>
      </c>
      <c r="M43" s="20">
        <v>8.2E-5</v>
      </c>
      <c r="N43" s="20">
        <v>1.13E-4</v>
      </c>
      <c r="O43" s="20">
        <v>1.78E-4</v>
      </c>
      <c r="P43" s="20">
        <v>1.77E-4</v>
      </c>
      <c r="Q43" s="20">
        <v>1.92E-4</v>
      </c>
      <c r="R43" s="20">
        <v>2.16E-4</v>
      </c>
      <c r="S43" s="20">
        <v>1.65E-4</v>
      </c>
      <c r="T43" s="20">
        <v>1.62E-4</v>
      </c>
      <c r="U43" s="20">
        <v>1.0E-5</v>
      </c>
      <c r="V43" s="20">
        <v>1.2E-5</v>
      </c>
      <c r="W43" s="20">
        <v>-7.5E-5</v>
      </c>
      <c r="X43" s="20">
        <v>-1.08E-4</v>
      </c>
      <c r="Y43" s="20">
        <v>0.0</v>
      </c>
      <c r="Z43" s="20">
        <v>2.9E-5</v>
      </c>
      <c r="AA43" s="20">
        <v>5.8E-5</v>
      </c>
      <c r="AB43" s="20">
        <v>4.3E-5</v>
      </c>
      <c r="AC43" s="20">
        <v>1.15E-4</v>
      </c>
      <c r="AD43" s="20">
        <v>1.79E-4</v>
      </c>
      <c r="AE43" s="20">
        <v>1.8E-4</v>
      </c>
      <c r="AF43" s="20">
        <v>1.78E-4</v>
      </c>
      <c r="AG43" s="20">
        <v>1.95E-4</v>
      </c>
      <c r="AH43" s="20">
        <v>1.4E-4</v>
      </c>
      <c r="AI43" s="20">
        <v>1.63E-4</v>
      </c>
      <c r="AJ43" s="47"/>
      <c r="AK43" s="48"/>
    </row>
    <row r="44" ht="12.75" customHeight="1">
      <c r="A44" s="20">
        <v>3.24E-4</v>
      </c>
      <c r="B44" s="20">
        <v>9.61E-4</v>
      </c>
      <c r="C44" s="20">
        <v>0.001232</v>
      </c>
      <c r="D44" s="20">
        <v>0.001372</v>
      </c>
      <c r="E44" s="20">
        <v>0.001505</v>
      </c>
      <c r="F44" s="20">
        <v>0.001576</v>
      </c>
      <c r="G44" s="20">
        <v>0.001555</v>
      </c>
      <c r="H44" s="20">
        <v>0.00153</v>
      </c>
      <c r="I44" s="20">
        <v>0.001407</v>
      </c>
      <c r="J44" s="20">
        <v>0.001316</v>
      </c>
      <c r="K44" s="20">
        <v>0.001294</v>
      </c>
      <c r="L44" s="20">
        <v>0.001237</v>
      </c>
      <c r="M44" s="20">
        <v>0.001085</v>
      </c>
      <c r="N44" s="20">
        <v>9.88E-4</v>
      </c>
      <c r="O44" s="20">
        <v>8.98E-4</v>
      </c>
      <c r="P44" s="20">
        <v>8.09E-4</v>
      </c>
      <c r="Q44" s="20">
        <v>6.72E-4</v>
      </c>
      <c r="R44" s="20">
        <v>6.03E-4</v>
      </c>
      <c r="S44" s="20">
        <v>4.99E-4</v>
      </c>
      <c r="T44" s="20">
        <v>4.01E-4</v>
      </c>
      <c r="U44" s="20">
        <v>2.22E-4</v>
      </c>
      <c r="V44" s="20">
        <v>1.45E-4</v>
      </c>
      <c r="W44" s="20">
        <v>1.7E-5</v>
      </c>
      <c r="X44" s="20">
        <v>-3.4E-5</v>
      </c>
      <c r="Y44" s="20">
        <v>0.0</v>
      </c>
      <c r="Z44" s="20">
        <v>-2.7E-5</v>
      </c>
      <c r="AA44" s="20">
        <v>-3.3E-5</v>
      </c>
      <c r="AB44" s="20">
        <v>-1.24E-4</v>
      </c>
      <c r="AC44" s="20">
        <v>-1.31E-4</v>
      </c>
      <c r="AD44" s="20">
        <v>-1.79E-4</v>
      </c>
      <c r="AE44" s="20">
        <v>-2.8E-4</v>
      </c>
      <c r="AF44" s="20">
        <v>-3.97E-4</v>
      </c>
      <c r="AG44" s="20">
        <v>-4.59E-4</v>
      </c>
      <c r="AH44" s="20">
        <v>-5.38E-4</v>
      </c>
      <c r="AI44" s="20">
        <v>-6.04E-4</v>
      </c>
      <c r="AJ44" s="47"/>
      <c r="AK44" s="48"/>
    </row>
    <row r="45" ht="12.75" customHeight="1">
      <c r="A45" s="20">
        <v>2.38E-4</v>
      </c>
      <c r="B45" s="20">
        <v>8.23E-4</v>
      </c>
      <c r="C45" s="20">
        <v>0.001112</v>
      </c>
      <c r="D45" s="20">
        <v>0.001271</v>
      </c>
      <c r="E45" s="20">
        <v>0.001376</v>
      </c>
      <c r="F45" s="20">
        <v>0.001452</v>
      </c>
      <c r="G45" s="20">
        <v>0.001457</v>
      </c>
      <c r="H45" s="20">
        <v>0.00141</v>
      </c>
      <c r="I45" s="20">
        <v>0.001297</v>
      </c>
      <c r="J45" s="20">
        <v>0.001231</v>
      </c>
      <c r="K45" s="20">
        <v>0.001204</v>
      </c>
      <c r="L45" s="20">
        <v>0.001124</v>
      </c>
      <c r="M45" s="20">
        <v>0.001007</v>
      </c>
      <c r="N45" s="20">
        <v>8.75E-4</v>
      </c>
      <c r="O45" s="20">
        <v>8.1E-4</v>
      </c>
      <c r="P45" s="20">
        <v>6.85E-4</v>
      </c>
      <c r="Q45" s="20">
        <v>6.02E-4</v>
      </c>
      <c r="R45" s="20">
        <v>5.3E-4</v>
      </c>
      <c r="S45" s="20">
        <v>4.58E-4</v>
      </c>
      <c r="T45" s="20">
        <v>3.64E-4</v>
      </c>
      <c r="U45" s="20">
        <v>1.74E-4</v>
      </c>
      <c r="V45" s="20">
        <v>1.31E-4</v>
      </c>
      <c r="W45" s="20">
        <v>9.0E-6</v>
      </c>
      <c r="X45" s="20">
        <v>-4.1E-5</v>
      </c>
      <c r="Y45" s="20">
        <v>0.0</v>
      </c>
      <c r="Z45" s="20">
        <v>-1.6E-5</v>
      </c>
      <c r="AA45" s="20">
        <v>-5.9E-5</v>
      </c>
      <c r="AB45" s="20">
        <v>-9.4E-5</v>
      </c>
      <c r="AC45" s="20">
        <v>-1.4E-4</v>
      </c>
      <c r="AD45" s="20">
        <v>-1.75E-4</v>
      </c>
      <c r="AE45" s="20">
        <v>-2.54E-4</v>
      </c>
      <c r="AF45" s="20">
        <v>-3.72E-4</v>
      </c>
      <c r="AG45" s="20">
        <v>-4.12E-4</v>
      </c>
      <c r="AH45" s="20">
        <v>-5.25E-4</v>
      </c>
      <c r="AI45" s="20">
        <v>-5.77E-4</v>
      </c>
      <c r="AJ45" s="47"/>
      <c r="AK45" s="48"/>
    </row>
    <row r="46" ht="12.75" customHeight="1">
      <c r="A46" s="20">
        <v>2.02E-4</v>
      </c>
      <c r="B46" s="20">
        <v>7.94E-4</v>
      </c>
      <c r="C46" s="20">
        <v>0.001043</v>
      </c>
      <c r="D46" s="20">
        <v>0.00121</v>
      </c>
      <c r="E46" s="20">
        <v>0.001321</v>
      </c>
      <c r="F46" s="20">
        <v>0.00139</v>
      </c>
      <c r="G46" s="20">
        <v>0.001367</v>
      </c>
      <c r="H46" s="20">
        <v>0.001321</v>
      </c>
      <c r="I46" s="20">
        <v>0.0012</v>
      </c>
      <c r="J46" s="20">
        <v>0.001148</v>
      </c>
      <c r="K46" s="20">
        <v>0.001079</v>
      </c>
      <c r="L46" s="20">
        <v>0.001046</v>
      </c>
      <c r="M46" s="20">
        <v>9.11E-4</v>
      </c>
      <c r="N46" s="20">
        <v>7.91E-4</v>
      </c>
      <c r="O46" s="20">
        <v>7.52E-4</v>
      </c>
      <c r="P46" s="20">
        <v>6.81E-4</v>
      </c>
      <c r="Q46" s="20">
        <v>5.53E-4</v>
      </c>
      <c r="R46" s="20">
        <v>4.88E-4</v>
      </c>
      <c r="S46" s="20">
        <v>3.97E-4</v>
      </c>
      <c r="T46" s="20">
        <v>3.28E-4</v>
      </c>
      <c r="U46" s="20">
        <v>1.51E-4</v>
      </c>
      <c r="V46" s="20">
        <v>1.09E-4</v>
      </c>
      <c r="W46" s="20">
        <v>-3.4E-5</v>
      </c>
      <c r="X46" s="20">
        <v>-6.2E-5</v>
      </c>
      <c r="Y46" s="20">
        <v>0.0</v>
      </c>
      <c r="Z46" s="20">
        <v>-3.7E-5</v>
      </c>
      <c r="AA46" s="20">
        <v>-3.7E-5</v>
      </c>
      <c r="AB46" s="20">
        <v>-1.09E-4</v>
      </c>
      <c r="AC46" s="20">
        <v>-1.22E-4</v>
      </c>
      <c r="AD46" s="20">
        <v>-1.56E-4</v>
      </c>
      <c r="AE46" s="20">
        <v>-2.28E-4</v>
      </c>
      <c r="AF46" s="20">
        <v>-3.52E-4</v>
      </c>
      <c r="AG46" s="20">
        <v>-3.66E-4</v>
      </c>
      <c r="AH46" s="20">
        <v>-4.86E-4</v>
      </c>
      <c r="AI46" s="20">
        <v>-5.53E-4</v>
      </c>
      <c r="AJ46" s="47"/>
      <c r="AK46" s="48"/>
    </row>
    <row r="47" ht="12.75" customHeight="1">
      <c r="A47" s="20">
        <v>1.85E-4</v>
      </c>
      <c r="B47" s="20">
        <v>7.24E-4</v>
      </c>
      <c r="C47" s="20">
        <v>9.57E-4</v>
      </c>
      <c r="D47" s="20">
        <v>0.001071</v>
      </c>
      <c r="E47" s="20">
        <v>0.00117</v>
      </c>
      <c r="F47" s="20">
        <v>0.001239</v>
      </c>
      <c r="G47" s="20">
        <v>0.001224</v>
      </c>
      <c r="H47" s="20">
        <v>0.001184</v>
      </c>
      <c r="I47" s="20">
        <v>0.001101</v>
      </c>
      <c r="J47" s="20">
        <v>0.001034</v>
      </c>
      <c r="K47" s="20">
        <v>0.001009</v>
      </c>
      <c r="L47" s="20">
        <v>9.51E-4</v>
      </c>
      <c r="M47" s="20">
        <v>8.39E-4</v>
      </c>
      <c r="N47" s="20">
        <v>7.36E-4</v>
      </c>
      <c r="O47" s="20">
        <v>7.05E-4</v>
      </c>
      <c r="P47" s="20">
        <v>5.99E-4</v>
      </c>
      <c r="Q47" s="20">
        <v>5.14E-4</v>
      </c>
      <c r="R47" s="20">
        <v>4.85E-4</v>
      </c>
      <c r="S47" s="20">
        <v>3.65E-4</v>
      </c>
      <c r="T47" s="20">
        <v>2.78E-4</v>
      </c>
      <c r="U47" s="20">
        <v>1.5E-4</v>
      </c>
      <c r="V47" s="20">
        <v>1.22E-4</v>
      </c>
      <c r="W47" s="20">
        <v>-1.2E-5</v>
      </c>
      <c r="X47" s="20">
        <v>-3.4E-5</v>
      </c>
      <c r="Y47" s="20">
        <v>0.0</v>
      </c>
      <c r="Z47" s="20">
        <v>1.0E-6</v>
      </c>
      <c r="AA47" s="20">
        <v>-7.0E-6</v>
      </c>
      <c r="AB47" s="20">
        <v>-8.2E-5</v>
      </c>
      <c r="AC47" s="20">
        <v>-1.07E-4</v>
      </c>
      <c r="AD47" s="20">
        <v>-1.03E-4</v>
      </c>
      <c r="AE47" s="20">
        <v>-1.81E-4</v>
      </c>
      <c r="AF47" s="20">
        <v>-2.75E-4</v>
      </c>
      <c r="AG47" s="20">
        <v>-3.16E-4</v>
      </c>
      <c r="AH47" s="20">
        <v>-3.83E-4</v>
      </c>
      <c r="AI47" s="20">
        <v>-5.21E-4</v>
      </c>
      <c r="AJ47" s="47"/>
      <c r="AK47" s="48"/>
    </row>
    <row r="48" ht="12.75" customHeight="1">
      <c r="A48" s="20">
        <v>4.5E-5</v>
      </c>
      <c r="B48" s="20">
        <v>5.62E-4</v>
      </c>
      <c r="C48" s="20">
        <v>7.74E-4</v>
      </c>
      <c r="D48" s="20">
        <v>9.13E-4</v>
      </c>
      <c r="E48" s="20">
        <v>0.001013</v>
      </c>
      <c r="F48" s="20">
        <v>0.001066</v>
      </c>
      <c r="G48" s="20">
        <v>0.00108</v>
      </c>
      <c r="H48" s="20">
        <v>0.001036</v>
      </c>
      <c r="I48" s="20">
        <v>9.58E-4</v>
      </c>
      <c r="J48" s="20">
        <v>9.12E-4</v>
      </c>
      <c r="K48" s="20">
        <v>8.56E-4</v>
      </c>
      <c r="L48" s="20">
        <v>8.14E-4</v>
      </c>
      <c r="M48" s="20">
        <v>7.2E-4</v>
      </c>
      <c r="N48" s="20">
        <v>6.35E-4</v>
      </c>
      <c r="O48" s="20">
        <v>6.24E-4</v>
      </c>
      <c r="P48" s="20">
        <v>5.55E-4</v>
      </c>
      <c r="Q48" s="20">
        <v>4.93E-4</v>
      </c>
      <c r="R48" s="20">
        <v>4.13E-4</v>
      </c>
      <c r="S48" s="20">
        <v>3.17E-4</v>
      </c>
      <c r="T48" s="20">
        <v>2.72E-4</v>
      </c>
      <c r="U48" s="20">
        <v>1.33E-4</v>
      </c>
      <c r="V48" s="20">
        <v>8.7E-5</v>
      </c>
      <c r="W48" s="20">
        <v>1.2E-5</v>
      </c>
      <c r="X48" s="20">
        <v>-3.8E-5</v>
      </c>
      <c r="Y48" s="20">
        <v>0.0</v>
      </c>
      <c r="Z48" s="20">
        <v>-1.0E-5</v>
      </c>
      <c r="AA48" s="20">
        <v>-7.0E-6</v>
      </c>
      <c r="AB48" s="20">
        <v>-4.8E-5</v>
      </c>
      <c r="AC48" s="20">
        <v>-7.6E-5</v>
      </c>
      <c r="AD48" s="20">
        <v>-7.7E-5</v>
      </c>
      <c r="AE48" s="20">
        <v>-1.27E-4</v>
      </c>
      <c r="AF48" s="20">
        <v>-2.2E-4</v>
      </c>
      <c r="AG48" s="20">
        <v>-2.23E-4</v>
      </c>
      <c r="AH48" s="20">
        <v>-2.94E-4</v>
      </c>
      <c r="AI48" s="20">
        <v>-3.28E-4</v>
      </c>
      <c r="AJ48" s="47"/>
      <c r="AK48" s="48"/>
    </row>
    <row r="49" ht="12.75" customHeight="1">
      <c r="A49" s="20">
        <v>-2.21E-4</v>
      </c>
      <c r="B49" s="20">
        <v>3.22E-4</v>
      </c>
      <c r="C49" s="20">
        <v>4.99E-4</v>
      </c>
      <c r="D49" s="20">
        <v>6.2E-4</v>
      </c>
      <c r="E49" s="20">
        <v>7.11E-4</v>
      </c>
      <c r="F49" s="20">
        <v>7.64E-4</v>
      </c>
      <c r="G49" s="20">
        <v>7.83E-4</v>
      </c>
      <c r="H49" s="20">
        <v>7.79E-4</v>
      </c>
      <c r="I49" s="20">
        <v>7.06E-4</v>
      </c>
      <c r="J49" s="20">
        <v>6.57E-4</v>
      </c>
      <c r="K49" s="20">
        <v>6.43E-4</v>
      </c>
      <c r="L49" s="20">
        <v>6.53E-4</v>
      </c>
      <c r="M49" s="20">
        <v>5.43E-4</v>
      </c>
      <c r="N49" s="20">
        <v>4.85E-4</v>
      </c>
      <c r="O49" s="20">
        <v>4.77E-4</v>
      </c>
      <c r="P49" s="20">
        <v>4.56E-4</v>
      </c>
      <c r="Q49" s="20">
        <v>3.92E-4</v>
      </c>
      <c r="R49" s="20">
        <v>3.55E-4</v>
      </c>
      <c r="S49" s="20">
        <v>2.99E-4</v>
      </c>
      <c r="T49" s="20">
        <v>2.27E-4</v>
      </c>
      <c r="U49" s="20">
        <v>9.8E-5</v>
      </c>
      <c r="V49" s="20">
        <v>7.3E-5</v>
      </c>
      <c r="W49" s="20">
        <v>-4.0E-6</v>
      </c>
      <c r="X49" s="20">
        <v>-1.4E-5</v>
      </c>
      <c r="Y49" s="20">
        <v>0.0</v>
      </c>
      <c r="Z49" s="20">
        <v>-6.0E-6</v>
      </c>
      <c r="AA49" s="20">
        <v>2.0E-6</v>
      </c>
      <c r="AB49" s="20">
        <v>-5.3E-5</v>
      </c>
      <c r="AC49" s="20">
        <v>-4.0E-5</v>
      </c>
      <c r="AD49" s="20">
        <v>-5.9E-5</v>
      </c>
      <c r="AE49" s="20">
        <v>-8.0E-5</v>
      </c>
      <c r="AF49" s="20">
        <v>-1.31E-4</v>
      </c>
      <c r="AG49" s="20">
        <v>-1.8E-4</v>
      </c>
      <c r="AH49" s="20">
        <v>-2.27E-4</v>
      </c>
      <c r="AI49" s="20">
        <v>-2.65E-4</v>
      </c>
      <c r="AJ49" s="47"/>
      <c r="AK49" s="48"/>
    </row>
    <row r="50" ht="12.75" customHeight="1">
      <c r="A50" s="20">
        <v>-4.1E-4</v>
      </c>
      <c r="B50" s="20">
        <v>1.28E-4</v>
      </c>
      <c r="C50" s="20">
        <v>3.22E-4</v>
      </c>
      <c r="D50" s="20">
        <v>4.33E-4</v>
      </c>
      <c r="E50" s="20">
        <v>5.24E-4</v>
      </c>
      <c r="F50" s="20">
        <v>6.01E-4</v>
      </c>
      <c r="G50" s="20">
        <v>6.28E-4</v>
      </c>
      <c r="H50" s="20">
        <v>6.35E-4</v>
      </c>
      <c r="I50" s="20">
        <v>5.61E-4</v>
      </c>
      <c r="J50" s="20">
        <v>5.28E-4</v>
      </c>
      <c r="K50" s="20">
        <v>5.34E-4</v>
      </c>
      <c r="L50" s="20">
        <v>5.03E-4</v>
      </c>
      <c r="M50" s="20">
        <v>4.54E-4</v>
      </c>
      <c r="N50" s="20">
        <v>3.93E-4</v>
      </c>
      <c r="O50" s="20">
        <v>4.26E-4</v>
      </c>
      <c r="P50" s="20">
        <v>3.7E-4</v>
      </c>
      <c r="Q50" s="20">
        <v>3.31E-4</v>
      </c>
      <c r="R50" s="20">
        <v>3.17E-4</v>
      </c>
      <c r="S50" s="20">
        <v>2.57E-4</v>
      </c>
      <c r="T50" s="20">
        <v>2.08E-4</v>
      </c>
      <c r="U50" s="20">
        <v>7.1E-5</v>
      </c>
      <c r="V50" s="20">
        <v>5.3E-5</v>
      </c>
      <c r="W50" s="20">
        <v>-1.8E-5</v>
      </c>
      <c r="X50" s="20">
        <v>-3.3E-5</v>
      </c>
      <c r="Y50" s="20">
        <v>0.0</v>
      </c>
      <c r="Z50" s="20">
        <v>1.7E-5</v>
      </c>
      <c r="AA50" s="20">
        <v>0.0</v>
      </c>
      <c r="AB50" s="20">
        <v>-1.4E-5</v>
      </c>
      <c r="AC50" s="20">
        <v>1.9E-5</v>
      </c>
      <c r="AD50" s="20">
        <v>2.1E-5</v>
      </c>
      <c r="AE50" s="20">
        <v>-3.0E-6</v>
      </c>
      <c r="AF50" s="20">
        <v>-9.7E-5</v>
      </c>
      <c r="AG50" s="20">
        <v>-1.18E-4</v>
      </c>
      <c r="AH50" s="20">
        <v>-1.61E-4</v>
      </c>
      <c r="AI50" s="20">
        <v>-1.81E-4</v>
      </c>
      <c r="AJ50" s="47"/>
      <c r="AK50" s="48"/>
    </row>
    <row r="51" ht="12.75" customHeight="1">
      <c r="A51" s="20">
        <v>-6.3E-4</v>
      </c>
      <c r="B51" s="20">
        <v>-7.7E-5</v>
      </c>
      <c r="C51" s="20">
        <v>9.7E-5</v>
      </c>
      <c r="D51" s="20">
        <v>2.1E-4</v>
      </c>
      <c r="E51" s="20">
        <v>3.32E-4</v>
      </c>
      <c r="F51" s="20">
        <v>4.01E-4</v>
      </c>
      <c r="G51" s="20">
        <v>4.17E-4</v>
      </c>
      <c r="H51" s="20">
        <v>4.36E-4</v>
      </c>
      <c r="I51" s="20">
        <v>3.78E-4</v>
      </c>
      <c r="J51" s="20">
        <v>3.38E-4</v>
      </c>
      <c r="K51" s="20">
        <v>3.74E-4</v>
      </c>
      <c r="L51" s="20">
        <v>3.76E-4</v>
      </c>
      <c r="M51" s="20">
        <v>3.17E-4</v>
      </c>
      <c r="N51" s="20">
        <v>2.79E-4</v>
      </c>
      <c r="O51" s="20">
        <v>3.21E-4</v>
      </c>
      <c r="P51" s="20">
        <v>3.36E-4</v>
      </c>
      <c r="Q51" s="20">
        <v>2.84E-4</v>
      </c>
      <c r="R51" s="20">
        <v>2.48E-4</v>
      </c>
      <c r="S51" s="20">
        <v>1.86E-4</v>
      </c>
      <c r="T51" s="20">
        <v>2.0E-4</v>
      </c>
      <c r="U51" s="20">
        <v>4.9E-5</v>
      </c>
      <c r="V51" s="20">
        <v>2.8E-5</v>
      </c>
      <c r="W51" s="20">
        <v>-1.7E-5</v>
      </c>
      <c r="X51" s="20">
        <v>-6.3E-5</v>
      </c>
      <c r="Y51" s="20">
        <v>0.0</v>
      </c>
      <c r="Z51" s="20">
        <v>7.0E-6</v>
      </c>
      <c r="AA51" s="20">
        <v>2.3E-5</v>
      </c>
      <c r="AB51" s="20">
        <v>-1.4E-5</v>
      </c>
      <c r="AC51" s="20">
        <v>-2.0E-6</v>
      </c>
      <c r="AD51" s="20">
        <v>2.8E-5</v>
      </c>
      <c r="AE51" s="20">
        <v>2.2E-5</v>
      </c>
      <c r="AF51" s="20">
        <v>-6.8E-5</v>
      </c>
      <c r="AG51" s="20">
        <v>-3.7E-5</v>
      </c>
      <c r="AH51" s="20">
        <v>-1.24E-4</v>
      </c>
      <c r="AI51" s="20">
        <v>-9.8E-5</v>
      </c>
      <c r="AJ51" s="47"/>
      <c r="AK51" s="48"/>
    </row>
    <row r="52" ht="12.75" customHeight="1">
      <c r="A52" s="20">
        <v>-8.58E-4</v>
      </c>
      <c r="B52" s="20">
        <v>-2.52E-4</v>
      </c>
      <c r="C52" s="20">
        <v>-1.0E-4</v>
      </c>
      <c r="D52" s="20">
        <v>1.9E-5</v>
      </c>
      <c r="E52" s="20">
        <v>1.3E-4</v>
      </c>
      <c r="F52" s="20">
        <v>2.27E-4</v>
      </c>
      <c r="G52" s="20">
        <v>2.8E-4</v>
      </c>
      <c r="H52" s="20">
        <v>2.8E-4</v>
      </c>
      <c r="I52" s="20">
        <v>2.35E-4</v>
      </c>
      <c r="J52" s="20">
        <v>2.23E-4</v>
      </c>
      <c r="K52" s="20">
        <v>2.38E-4</v>
      </c>
      <c r="L52" s="20">
        <v>2.5E-4</v>
      </c>
      <c r="M52" s="20">
        <v>2.37E-4</v>
      </c>
      <c r="N52" s="20">
        <v>2.09E-4</v>
      </c>
      <c r="O52" s="20">
        <v>2.49E-4</v>
      </c>
      <c r="P52" s="20">
        <v>2.28E-4</v>
      </c>
      <c r="Q52" s="20">
        <v>2.24E-4</v>
      </c>
      <c r="R52" s="20">
        <v>2.38E-4</v>
      </c>
      <c r="S52" s="20">
        <v>2.02E-4</v>
      </c>
      <c r="T52" s="20">
        <v>1.43E-4</v>
      </c>
      <c r="U52" s="20">
        <v>3.1E-5</v>
      </c>
      <c r="V52" s="20">
        <v>2.7E-5</v>
      </c>
      <c r="W52" s="20">
        <v>-4.2E-5</v>
      </c>
      <c r="X52" s="20">
        <v>-2.8E-5</v>
      </c>
      <c r="Y52" s="20">
        <v>0.0</v>
      </c>
      <c r="Z52" s="20">
        <v>-5.0E-6</v>
      </c>
      <c r="AA52" s="20">
        <v>7.0E-5</v>
      </c>
      <c r="AB52" s="20">
        <v>2.0E-5</v>
      </c>
      <c r="AC52" s="20">
        <v>5.9E-5</v>
      </c>
      <c r="AD52" s="20">
        <v>7.4E-5</v>
      </c>
      <c r="AE52" s="20">
        <v>8.5E-5</v>
      </c>
      <c r="AF52" s="20">
        <v>9.0E-6</v>
      </c>
      <c r="AG52" s="20">
        <v>3.0E-5</v>
      </c>
      <c r="AH52" s="20">
        <v>-3.1E-5</v>
      </c>
      <c r="AI52" s="20">
        <v>-3.3E-5</v>
      </c>
      <c r="AJ52" s="47"/>
      <c r="AK52" s="48"/>
    </row>
    <row r="53" ht="12.75" customHeight="1">
      <c r="A53" s="20">
        <v>-9.56E-4</v>
      </c>
      <c r="B53" s="20">
        <v>-4.62E-4</v>
      </c>
      <c r="C53" s="20">
        <v>-2.7E-4</v>
      </c>
      <c r="D53" s="20">
        <v>-1.55E-4</v>
      </c>
      <c r="E53" s="20">
        <v>-4.5E-5</v>
      </c>
      <c r="F53" s="20">
        <v>4.3E-5</v>
      </c>
      <c r="G53" s="20">
        <v>1.13E-4</v>
      </c>
      <c r="H53" s="20">
        <v>1.38E-4</v>
      </c>
      <c r="I53" s="20">
        <v>1.18E-4</v>
      </c>
      <c r="J53" s="20">
        <v>1.16E-4</v>
      </c>
      <c r="K53" s="20">
        <v>1.42E-4</v>
      </c>
      <c r="L53" s="20">
        <v>1.56E-4</v>
      </c>
      <c r="M53" s="20">
        <v>1.33E-4</v>
      </c>
      <c r="N53" s="20">
        <v>1.31E-4</v>
      </c>
      <c r="O53" s="20">
        <v>2.1E-4</v>
      </c>
      <c r="P53" s="20">
        <v>1.88E-4</v>
      </c>
      <c r="Q53" s="20">
        <v>1.75E-4</v>
      </c>
      <c r="R53" s="20">
        <v>1.91E-4</v>
      </c>
      <c r="S53" s="20">
        <v>1.77E-4</v>
      </c>
      <c r="T53" s="20">
        <v>1.33E-4</v>
      </c>
      <c r="U53" s="20">
        <v>2.8E-5</v>
      </c>
      <c r="V53" s="20">
        <v>4.7E-5</v>
      </c>
      <c r="W53" s="20">
        <v>-2.3E-5</v>
      </c>
      <c r="X53" s="20">
        <v>-3.4E-5</v>
      </c>
      <c r="Y53" s="20">
        <v>0.0</v>
      </c>
      <c r="Z53" s="20">
        <v>4.3E-5</v>
      </c>
      <c r="AA53" s="20">
        <v>7.7E-5</v>
      </c>
      <c r="AB53" s="20">
        <v>6.3E-5</v>
      </c>
      <c r="AC53" s="20">
        <v>7.5E-5</v>
      </c>
      <c r="AD53" s="20">
        <v>1.09E-4</v>
      </c>
      <c r="AE53" s="20">
        <v>1.45E-4</v>
      </c>
      <c r="AF53" s="20">
        <v>6.8E-5</v>
      </c>
      <c r="AG53" s="20">
        <v>6.8E-5</v>
      </c>
      <c r="AH53" s="20">
        <v>5.1E-5</v>
      </c>
      <c r="AI53" s="20">
        <v>4.3E-5</v>
      </c>
      <c r="AJ53" s="47"/>
      <c r="AK53" s="48"/>
    </row>
    <row r="54" ht="12.75" customHeight="1">
      <c r="A54" s="20">
        <v>-0.001157</v>
      </c>
      <c r="B54" s="20">
        <v>-6.95E-4</v>
      </c>
      <c r="C54" s="20">
        <v>-5.23E-4</v>
      </c>
      <c r="D54" s="20">
        <v>-3.89E-4</v>
      </c>
      <c r="E54" s="20">
        <v>-2.57E-4</v>
      </c>
      <c r="F54" s="20">
        <v>-1.65E-4</v>
      </c>
      <c r="G54" s="20">
        <v>-6.4E-5</v>
      </c>
      <c r="H54" s="20">
        <v>-3.5E-5</v>
      </c>
      <c r="I54" s="20">
        <v>-7.1E-5</v>
      </c>
      <c r="J54" s="20">
        <v>-3.3E-5</v>
      </c>
      <c r="K54" s="20">
        <v>-1.8E-5</v>
      </c>
      <c r="L54" s="20">
        <v>1.7E-5</v>
      </c>
      <c r="M54" s="20">
        <v>2.2E-5</v>
      </c>
      <c r="N54" s="20">
        <v>2.8E-5</v>
      </c>
      <c r="O54" s="20">
        <v>1.0E-4</v>
      </c>
      <c r="P54" s="20">
        <v>1.15E-4</v>
      </c>
      <c r="Q54" s="20">
        <v>9.5E-5</v>
      </c>
      <c r="R54" s="20">
        <v>1.3E-4</v>
      </c>
      <c r="S54" s="20">
        <v>1.11E-4</v>
      </c>
      <c r="T54" s="20">
        <v>7.8E-5</v>
      </c>
      <c r="U54" s="20">
        <v>2.0E-6</v>
      </c>
      <c r="V54" s="20">
        <v>1.1E-5</v>
      </c>
      <c r="W54" s="20">
        <v>-6.5E-5</v>
      </c>
      <c r="X54" s="20">
        <v>-6.1E-5</v>
      </c>
      <c r="Y54" s="20">
        <v>0.0</v>
      </c>
      <c r="Z54" s="20">
        <v>2.0E-6</v>
      </c>
      <c r="AA54" s="20">
        <v>4.2E-5</v>
      </c>
      <c r="AB54" s="20">
        <v>4.1E-5</v>
      </c>
      <c r="AC54" s="20">
        <v>8.2E-5</v>
      </c>
      <c r="AD54" s="20">
        <v>1.27E-4</v>
      </c>
      <c r="AE54" s="20">
        <v>1.39E-4</v>
      </c>
      <c r="AF54" s="20">
        <v>9.0E-5</v>
      </c>
      <c r="AG54" s="20">
        <v>1.24E-4</v>
      </c>
      <c r="AH54" s="20">
        <v>7.2E-5</v>
      </c>
      <c r="AI54" s="20">
        <v>6.2E-5</v>
      </c>
      <c r="AJ54" s="47"/>
      <c r="AK54" s="48"/>
    </row>
    <row r="55" ht="12.75" customHeight="1">
      <c r="A55" s="20">
        <v>-0.001426</v>
      </c>
      <c r="B55" s="20">
        <v>-9.32E-4</v>
      </c>
      <c r="C55" s="20">
        <v>-7.39E-4</v>
      </c>
      <c r="D55" s="20">
        <v>-6.01E-4</v>
      </c>
      <c r="E55" s="20">
        <v>-4.71E-4</v>
      </c>
      <c r="F55" s="20">
        <v>-3.47E-4</v>
      </c>
      <c r="G55" s="20">
        <v>-2.46E-4</v>
      </c>
      <c r="H55" s="20">
        <v>-2.04E-4</v>
      </c>
      <c r="I55" s="20">
        <v>-1.99E-4</v>
      </c>
      <c r="J55" s="20">
        <v>-2.02E-4</v>
      </c>
      <c r="K55" s="20">
        <v>-1.61E-4</v>
      </c>
      <c r="L55" s="20">
        <v>-1.2E-4</v>
      </c>
      <c r="M55" s="20">
        <v>-1.17E-4</v>
      </c>
      <c r="N55" s="20">
        <v>-7.9E-5</v>
      </c>
      <c r="O55" s="20">
        <v>-2.3E-5</v>
      </c>
      <c r="P55" s="20">
        <v>3.9E-5</v>
      </c>
      <c r="Q55" s="20">
        <v>4.7E-5</v>
      </c>
      <c r="R55" s="20">
        <v>1.02E-4</v>
      </c>
      <c r="S55" s="20">
        <v>8.9E-5</v>
      </c>
      <c r="T55" s="20">
        <v>4.3E-5</v>
      </c>
      <c r="U55" s="20">
        <v>-1.3E-5</v>
      </c>
      <c r="V55" s="20">
        <v>-4.9E-5</v>
      </c>
      <c r="W55" s="20">
        <v>-5.7E-5</v>
      </c>
      <c r="X55" s="20">
        <v>-7.5E-5</v>
      </c>
      <c r="Y55" s="20">
        <v>0.0</v>
      </c>
      <c r="Z55" s="20">
        <v>7.0E-6</v>
      </c>
      <c r="AA55" s="20">
        <v>6.4E-5</v>
      </c>
      <c r="AB55" s="20">
        <v>5.6E-5</v>
      </c>
      <c r="AC55" s="20">
        <v>9.6E-5</v>
      </c>
      <c r="AD55" s="20">
        <v>1.38E-4</v>
      </c>
      <c r="AE55" s="20">
        <v>1.75E-4</v>
      </c>
      <c r="AF55" s="20">
        <v>1.44E-4</v>
      </c>
      <c r="AG55" s="20">
        <v>1.33E-4</v>
      </c>
      <c r="AH55" s="20">
        <v>1.32E-4</v>
      </c>
      <c r="AI55" s="20">
        <v>-4.1E-5</v>
      </c>
      <c r="AJ55" s="47"/>
      <c r="AK55" s="48"/>
    </row>
    <row r="56" ht="12.75" customHeight="1">
      <c r="A56" s="20">
        <v>-0.001645</v>
      </c>
      <c r="B56" s="20">
        <v>-0.001171</v>
      </c>
      <c r="C56" s="20">
        <v>-9.44E-4</v>
      </c>
      <c r="D56" s="20">
        <v>-7.92E-4</v>
      </c>
      <c r="E56" s="20">
        <v>-6.49E-4</v>
      </c>
      <c r="F56" s="20">
        <v>-5.11E-4</v>
      </c>
      <c r="G56" s="20">
        <v>-3.86E-4</v>
      </c>
      <c r="H56" s="20">
        <v>-3.34E-4</v>
      </c>
      <c r="I56" s="20">
        <v>-3.26E-4</v>
      </c>
      <c r="J56" s="20">
        <v>-3.36E-4</v>
      </c>
      <c r="K56" s="20">
        <v>-2.68E-4</v>
      </c>
      <c r="L56" s="20">
        <v>-2.16E-4</v>
      </c>
      <c r="M56" s="20">
        <v>-2.07E-4</v>
      </c>
      <c r="N56" s="20">
        <v>-1.62E-4</v>
      </c>
      <c r="O56" s="20">
        <v>-8.0E-5</v>
      </c>
      <c r="P56" s="20">
        <v>-4.8E-5</v>
      </c>
      <c r="Q56" s="20">
        <v>-4.0E-6</v>
      </c>
      <c r="R56" s="20">
        <v>3.1E-5</v>
      </c>
      <c r="S56" s="20">
        <v>3.9E-5</v>
      </c>
      <c r="T56" s="20">
        <v>3.1E-5</v>
      </c>
      <c r="U56" s="20">
        <v>-4.8E-5</v>
      </c>
      <c r="V56" s="20">
        <v>-4.1E-5</v>
      </c>
      <c r="W56" s="20">
        <v>-8.4E-5</v>
      </c>
      <c r="X56" s="20">
        <v>-8.2E-5</v>
      </c>
      <c r="Y56" s="20">
        <v>0.0</v>
      </c>
      <c r="Z56" s="20">
        <v>6.0E-6</v>
      </c>
      <c r="AA56" s="20">
        <v>4.3E-5</v>
      </c>
      <c r="AB56" s="20">
        <v>8.2E-5</v>
      </c>
      <c r="AC56" s="20">
        <v>1.17E-4</v>
      </c>
      <c r="AD56" s="20">
        <v>1.71E-4</v>
      </c>
      <c r="AE56" s="20">
        <v>2.17E-4</v>
      </c>
      <c r="AF56" s="20">
        <v>1.53E-4</v>
      </c>
      <c r="AG56" s="20">
        <v>1.88E-4</v>
      </c>
      <c r="AH56" s="20">
        <v>1.77E-4</v>
      </c>
      <c r="AI56" s="20">
        <v>1.29E-4</v>
      </c>
      <c r="AJ56" s="47"/>
      <c r="AK56" s="48"/>
    </row>
    <row r="57" ht="12.75" customHeight="1">
      <c r="A57" s="20">
        <v>-0.001882</v>
      </c>
      <c r="B57" s="20">
        <v>-0.00133</v>
      </c>
      <c r="C57" s="20">
        <v>-0.001135</v>
      </c>
      <c r="D57" s="20">
        <v>-9.73E-4</v>
      </c>
      <c r="E57" s="20">
        <v>-8.15E-4</v>
      </c>
      <c r="F57" s="20">
        <v>-6.83E-4</v>
      </c>
      <c r="G57" s="20">
        <v>-5.2E-4</v>
      </c>
      <c r="H57" s="20">
        <v>-4.77E-4</v>
      </c>
      <c r="I57" s="20">
        <v>-4.8E-4</v>
      </c>
      <c r="J57" s="20">
        <v>-4.56E-4</v>
      </c>
      <c r="K57" s="20">
        <v>-3.69E-4</v>
      </c>
      <c r="L57" s="20">
        <v>-3.17E-4</v>
      </c>
      <c r="M57" s="20">
        <v>-2.81E-4</v>
      </c>
      <c r="N57" s="20">
        <v>-2.17E-4</v>
      </c>
      <c r="O57" s="20">
        <v>-1.55E-4</v>
      </c>
      <c r="P57" s="20">
        <v>-5.3E-5</v>
      </c>
      <c r="Q57" s="20">
        <v>-5.3E-5</v>
      </c>
      <c r="R57" s="20">
        <v>7.0E-6</v>
      </c>
      <c r="S57" s="20">
        <v>4.0E-6</v>
      </c>
      <c r="T57" s="20">
        <v>6.0E-6</v>
      </c>
      <c r="U57" s="20">
        <v>-4.9E-5</v>
      </c>
      <c r="V57" s="20">
        <v>-4.3E-5</v>
      </c>
      <c r="W57" s="20">
        <v>-8.3E-5</v>
      </c>
      <c r="X57" s="20">
        <v>-8.1E-5</v>
      </c>
      <c r="Y57" s="20">
        <v>0.0</v>
      </c>
      <c r="Z57" s="20">
        <v>2.0E-6</v>
      </c>
      <c r="AA57" s="20">
        <v>7.2E-5</v>
      </c>
      <c r="AB57" s="20">
        <v>8.4E-5</v>
      </c>
      <c r="AC57" s="20">
        <v>1.46E-4</v>
      </c>
      <c r="AD57" s="20">
        <v>2.12E-4</v>
      </c>
      <c r="AE57" s="20">
        <v>2.77E-4</v>
      </c>
      <c r="AF57" s="20">
        <v>2.31E-4</v>
      </c>
      <c r="AG57" s="20">
        <v>2.46E-4</v>
      </c>
      <c r="AH57" s="20">
        <v>2.39E-4</v>
      </c>
      <c r="AI57" s="20">
        <v>3.26E-4</v>
      </c>
      <c r="AJ57" s="47"/>
      <c r="AK57" s="48"/>
    </row>
    <row r="58" ht="12.75" customHeight="1">
      <c r="A58" s="20">
        <v>-0.002155</v>
      </c>
      <c r="B58" s="20">
        <v>-0.001586</v>
      </c>
      <c r="C58" s="20">
        <v>-0.001349</v>
      </c>
      <c r="D58" s="20">
        <v>-0.001198</v>
      </c>
      <c r="E58" s="20">
        <v>-0.001042</v>
      </c>
      <c r="F58" s="20">
        <v>-8.84E-4</v>
      </c>
      <c r="G58" s="20">
        <v>-7.44E-4</v>
      </c>
      <c r="H58" s="20">
        <v>-6.58E-4</v>
      </c>
      <c r="I58" s="20">
        <v>-6.43E-4</v>
      </c>
      <c r="J58" s="20">
        <v>-6.24E-4</v>
      </c>
      <c r="K58" s="20">
        <v>-5.51E-4</v>
      </c>
      <c r="L58" s="20">
        <v>-4.75E-4</v>
      </c>
      <c r="M58" s="20">
        <v>-4.23E-4</v>
      </c>
      <c r="N58" s="20">
        <v>-3.3E-4</v>
      </c>
      <c r="O58" s="20">
        <v>-2.73E-4</v>
      </c>
      <c r="P58" s="20">
        <v>-1.62E-4</v>
      </c>
      <c r="Q58" s="20">
        <v>-1.27E-4</v>
      </c>
      <c r="R58" s="20">
        <v>-5.0E-5</v>
      </c>
      <c r="S58" s="20">
        <v>-2.7E-5</v>
      </c>
      <c r="T58" s="20">
        <v>-2.3E-5</v>
      </c>
      <c r="U58" s="20">
        <v>-5.1E-5</v>
      </c>
      <c r="V58" s="20">
        <v>-5.7E-5</v>
      </c>
      <c r="W58" s="20">
        <v>-9.8E-5</v>
      </c>
      <c r="X58" s="20">
        <v>-8.8E-5</v>
      </c>
      <c r="Y58" s="20">
        <v>0.0</v>
      </c>
      <c r="Z58" s="20">
        <v>1.3E-5</v>
      </c>
      <c r="AA58" s="20">
        <v>7.3E-5</v>
      </c>
      <c r="AB58" s="20">
        <v>1.04E-4</v>
      </c>
      <c r="AC58" s="20">
        <v>1.69E-4</v>
      </c>
      <c r="AD58" s="20">
        <v>2.48E-4</v>
      </c>
      <c r="AE58" s="20">
        <v>2.85E-4</v>
      </c>
      <c r="AF58" s="20">
        <v>2.7E-4</v>
      </c>
      <c r="AG58" s="20">
        <v>2.67E-4</v>
      </c>
      <c r="AH58" s="20">
        <v>2.82E-4</v>
      </c>
      <c r="AI58" s="20">
        <v>2.52E-4</v>
      </c>
      <c r="AJ58" s="47"/>
      <c r="AK58" s="48"/>
    </row>
    <row r="59" ht="12.75" customHeight="1">
      <c r="A59" s="20">
        <v>-0.002446</v>
      </c>
      <c r="B59" s="20">
        <v>-0.001892</v>
      </c>
      <c r="C59" s="20">
        <v>-0.001644</v>
      </c>
      <c r="D59" s="20">
        <v>-0.001434</v>
      </c>
      <c r="E59" s="20">
        <v>-0.001264</v>
      </c>
      <c r="F59" s="20">
        <v>-0.001081</v>
      </c>
      <c r="G59" s="20">
        <v>-9.06E-4</v>
      </c>
      <c r="H59" s="20">
        <v>-8.02E-4</v>
      </c>
      <c r="I59" s="20">
        <v>-7.59E-4</v>
      </c>
      <c r="J59" s="20">
        <v>-7.28E-4</v>
      </c>
      <c r="K59" s="20">
        <v>-6.29E-4</v>
      </c>
      <c r="L59" s="20">
        <v>-5.67E-4</v>
      </c>
      <c r="M59" s="20">
        <v>-4.82E-4</v>
      </c>
      <c r="N59" s="20">
        <v>-4.15E-4</v>
      </c>
      <c r="O59" s="20">
        <v>-3.03E-4</v>
      </c>
      <c r="P59" s="20">
        <v>-1.87E-4</v>
      </c>
      <c r="Q59" s="20">
        <v>-1.5E-4</v>
      </c>
      <c r="R59" s="20">
        <v>-5.1E-5</v>
      </c>
      <c r="S59" s="20">
        <v>-2.8E-5</v>
      </c>
      <c r="T59" s="20">
        <v>-4.5E-5</v>
      </c>
      <c r="U59" s="20">
        <v>-1.15E-4</v>
      </c>
      <c r="V59" s="20">
        <v>-8.1E-5</v>
      </c>
      <c r="W59" s="20">
        <v>-8.9E-5</v>
      </c>
      <c r="X59" s="20">
        <v>-1.01E-4</v>
      </c>
      <c r="Y59" s="20">
        <v>0.0</v>
      </c>
      <c r="Z59" s="20">
        <v>3.1E-5</v>
      </c>
      <c r="AA59" s="20">
        <v>9.0E-5</v>
      </c>
      <c r="AB59" s="20">
        <v>9.6E-5</v>
      </c>
      <c r="AC59" s="20">
        <v>1.76E-4</v>
      </c>
      <c r="AD59" s="20">
        <v>2.58E-4</v>
      </c>
      <c r="AE59" s="20">
        <v>3.23E-4</v>
      </c>
      <c r="AF59" s="20">
        <v>2.8E-4</v>
      </c>
      <c r="AG59" s="20">
        <v>3.26E-4</v>
      </c>
      <c r="AH59" s="20">
        <v>2.88E-4</v>
      </c>
      <c r="AI59" s="20">
        <v>3.85E-4</v>
      </c>
      <c r="AJ59" s="47"/>
      <c r="AK59" s="48"/>
    </row>
    <row r="60" ht="12.75" customHeight="1">
      <c r="A60" s="20">
        <v>-0.002553</v>
      </c>
      <c r="B60" s="20">
        <v>-0.001944</v>
      </c>
      <c r="C60" s="20">
        <v>-0.001717</v>
      </c>
      <c r="D60" s="20">
        <v>-0.001536</v>
      </c>
      <c r="E60" s="20">
        <v>-0.00135</v>
      </c>
      <c r="F60" s="20">
        <v>-0.001144</v>
      </c>
      <c r="G60" s="20">
        <v>-9.95E-4</v>
      </c>
      <c r="H60" s="20">
        <v>-8.96E-4</v>
      </c>
      <c r="I60" s="20">
        <v>-8.68E-4</v>
      </c>
      <c r="J60" s="20">
        <v>-8.17E-4</v>
      </c>
      <c r="K60" s="20">
        <v>-7.28E-4</v>
      </c>
      <c r="L60" s="20">
        <v>-6.41E-4</v>
      </c>
      <c r="M60" s="20">
        <v>-5.8E-4</v>
      </c>
      <c r="N60" s="20">
        <v>-5.11E-4</v>
      </c>
      <c r="O60" s="20">
        <v>-3.66E-4</v>
      </c>
      <c r="P60" s="20">
        <v>-2.26E-4</v>
      </c>
      <c r="Q60" s="20">
        <v>-1.85E-4</v>
      </c>
      <c r="R60" s="20">
        <v>-5.1E-5</v>
      </c>
      <c r="S60" s="20">
        <v>-4.9E-5</v>
      </c>
      <c r="T60" s="20">
        <v>-3.4E-5</v>
      </c>
      <c r="U60" s="20">
        <v>-1.31E-4</v>
      </c>
      <c r="V60" s="20">
        <v>-7.6E-5</v>
      </c>
      <c r="W60" s="20">
        <v>-1.01E-4</v>
      </c>
      <c r="X60" s="20">
        <v>-9.9E-5</v>
      </c>
      <c r="Y60" s="20">
        <v>0.0</v>
      </c>
      <c r="Z60" s="20">
        <v>1.7E-5</v>
      </c>
      <c r="AA60" s="20">
        <v>1.23E-4</v>
      </c>
      <c r="AB60" s="20">
        <v>1.46E-4</v>
      </c>
      <c r="AC60" s="20">
        <v>1.87E-4</v>
      </c>
      <c r="AD60" s="20">
        <v>2.89E-4</v>
      </c>
      <c r="AE60" s="20">
        <v>3.32E-4</v>
      </c>
      <c r="AF60" s="20">
        <v>3.5E-4</v>
      </c>
      <c r="AG60" s="20">
        <v>3.6E-4</v>
      </c>
      <c r="AH60" s="20">
        <v>3.4E-4</v>
      </c>
      <c r="AI60" s="20">
        <v>3.58E-4</v>
      </c>
      <c r="AJ60" s="47"/>
      <c r="AK60" s="48"/>
    </row>
    <row r="61" ht="12.75" customHeight="1">
      <c r="A61" s="20">
        <v>-0.002673</v>
      </c>
      <c r="B61" s="20">
        <v>-0.002104</v>
      </c>
      <c r="C61" s="20">
        <v>-0.001842</v>
      </c>
      <c r="D61" s="20">
        <v>-0.001655</v>
      </c>
      <c r="E61" s="20">
        <v>-0.001479</v>
      </c>
      <c r="F61" s="20">
        <v>-0.001288</v>
      </c>
      <c r="G61" s="20">
        <v>-0.001116</v>
      </c>
      <c r="H61" s="20">
        <v>-9.71E-4</v>
      </c>
      <c r="I61" s="20">
        <v>-9.42E-4</v>
      </c>
      <c r="J61" s="20">
        <v>-8.99E-4</v>
      </c>
      <c r="K61" s="20">
        <v>-8.16E-4</v>
      </c>
      <c r="L61" s="20">
        <v>-6.96E-4</v>
      </c>
      <c r="M61" s="20">
        <v>-6.0E-4</v>
      </c>
      <c r="N61" s="20">
        <v>-5.41E-4</v>
      </c>
      <c r="O61" s="20">
        <v>-3.95E-4</v>
      </c>
      <c r="P61" s="20">
        <v>-2.87E-4</v>
      </c>
      <c r="Q61" s="20">
        <v>-2.38E-4</v>
      </c>
      <c r="R61" s="20">
        <v>-1.17E-4</v>
      </c>
      <c r="S61" s="20">
        <v>-8.3E-5</v>
      </c>
      <c r="T61" s="20">
        <v>-3.3E-5</v>
      </c>
      <c r="U61" s="20">
        <v>-1.62E-4</v>
      </c>
      <c r="V61" s="20">
        <v>-9.0E-5</v>
      </c>
      <c r="W61" s="20">
        <v>-1.05E-4</v>
      </c>
      <c r="X61" s="20">
        <v>-1.1E-4</v>
      </c>
      <c r="Y61" s="20">
        <v>0.0</v>
      </c>
      <c r="Z61" s="20">
        <v>4.5E-5</v>
      </c>
      <c r="AA61" s="20">
        <v>1.18E-4</v>
      </c>
      <c r="AB61" s="20">
        <v>1.64E-4</v>
      </c>
      <c r="AC61" s="20">
        <v>2.47E-4</v>
      </c>
      <c r="AD61" s="20">
        <v>2.96E-4</v>
      </c>
      <c r="AE61" s="20">
        <v>3.58E-4</v>
      </c>
      <c r="AF61" s="20">
        <v>3.76E-4</v>
      </c>
      <c r="AG61" s="20">
        <v>4.08E-4</v>
      </c>
      <c r="AH61" s="20">
        <v>3.78E-4</v>
      </c>
      <c r="AI61" s="20">
        <v>2.52E-4</v>
      </c>
      <c r="AJ61" s="47"/>
      <c r="AK61" s="48"/>
    </row>
    <row r="62" ht="12.75" customHeight="1">
      <c r="A62" s="20">
        <v>-0.002965</v>
      </c>
      <c r="B62" s="20">
        <v>-0.002374</v>
      </c>
      <c r="C62" s="20">
        <v>-0.00212</v>
      </c>
      <c r="D62" s="20">
        <v>-0.001905</v>
      </c>
      <c r="E62" s="20">
        <v>-0.001692</v>
      </c>
      <c r="F62" s="20">
        <v>-0.0015</v>
      </c>
      <c r="G62" s="20">
        <v>-0.001284</v>
      </c>
      <c r="H62" s="20">
        <v>-0.00114</v>
      </c>
      <c r="I62" s="20">
        <v>-0.0011</v>
      </c>
      <c r="J62" s="20">
        <v>-0.001036</v>
      </c>
      <c r="K62" s="20">
        <v>-9.34E-4</v>
      </c>
      <c r="L62" s="20">
        <v>-8.08E-4</v>
      </c>
      <c r="M62" s="20">
        <v>-7.03E-4</v>
      </c>
      <c r="N62" s="20">
        <v>-6.18E-4</v>
      </c>
      <c r="O62" s="20">
        <v>-4.69E-4</v>
      </c>
      <c r="P62" s="20">
        <v>-3.57E-4</v>
      </c>
      <c r="Q62" s="20">
        <v>-2.73E-4</v>
      </c>
      <c r="R62" s="20">
        <v>-1.47E-4</v>
      </c>
      <c r="S62" s="20">
        <v>-1.28E-4</v>
      </c>
      <c r="T62" s="20">
        <v>-6.8E-5</v>
      </c>
      <c r="U62" s="20">
        <v>-1.66E-4</v>
      </c>
      <c r="V62" s="20">
        <v>-7.1E-5</v>
      </c>
      <c r="W62" s="20">
        <v>-1.05E-4</v>
      </c>
      <c r="X62" s="20">
        <v>-8.4E-5</v>
      </c>
      <c r="Y62" s="20">
        <v>0.0</v>
      </c>
      <c r="Z62" s="20">
        <v>2.0E-5</v>
      </c>
      <c r="AA62" s="20">
        <v>1.31E-4</v>
      </c>
      <c r="AB62" s="20">
        <v>1.72E-4</v>
      </c>
      <c r="AC62" s="20">
        <v>2.23E-4</v>
      </c>
      <c r="AD62" s="20">
        <v>3.3E-4</v>
      </c>
      <c r="AE62" s="20">
        <v>3.95E-4</v>
      </c>
      <c r="AF62" s="20">
        <v>4.09E-4</v>
      </c>
      <c r="AG62" s="20">
        <v>4.04E-4</v>
      </c>
      <c r="AH62" s="20">
        <v>3.92E-4</v>
      </c>
      <c r="AI62" s="20">
        <v>2.82E-4</v>
      </c>
      <c r="AJ62" s="47"/>
      <c r="AK62" s="48"/>
    </row>
    <row r="63" ht="12.75" customHeight="1">
      <c r="A63" s="20">
        <v>-0.003129</v>
      </c>
      <c r="B63" s="20">
        <v>-0.002459</v>
      </c>
      <c r="C63" s="20">
        <v>-0.002189</v>
      </c>
      <c r="D63" s="20">
        <v>-0.001985</v>
      </c>
      <c r="E63" s="20">
        <v>-0.001765</v>
      </c>
      <c r="F63" s="20">
        <v>-0.001528</v>
      </c>
      <c r="G63" s="20">
        <v>-0.001337</v>
      </c>
      <c r="H63" s="20">
        <v>-0.001198</v>
      </c>
      <c r="I63" s="20">
        <v>-0.001133</v>
      </c>
      <c r="J63" s="20">
        <v>-0.001079</v>
      </c>
      <c r="K63" s="20">
        <v>-9.65E-4</v>
      </c>
      <c r="L63" s="20">
        <v>-8.44E-4</v>
      </c>
      <c r="M63" s="20">
        <v>-7.39E-4</v>
      </c>
      <c r="N63" s="20">
        <v>-6.3E-4</v>
      </c>
      <c r="O63" s="20">
        <v>-5.13E-4</v>
      </c>
      <c r="P63" s="20">
        <v>-3.52E-4</v>
      </c>
      <c r="Q63" s="20">
        <v>-2.94E-4</v>
      </c>
      <c r="R63" s="20">
        <v>-1.57E-4</v>
      </c>
      <c r="S63" s="20">
        <v>-1.32E-4</v>
      </c>
      <c r="T63" s="20">
        <v>-9.5E-5</v>
      </c>
      <c r="U63" s="20">
        <v>-1.48E-4</v>
      </c>
      <c r="V63" s="20">
        <v>-1.04E-4</v>
      </c>
      <c r="W63" s="20">
        <v>-9.3E-5</v>
      </c>
      <c r="X63" s="20">
        <v>-9.0E-5</v>
      </c>
      <c r="Y63" s="20">
        <v>0.0</v>
      </c>
      <c r="Z63" s="20">
        <v>5.6E-5</v>
      </c>
      <c r="AA63" s="20">
        <v>1.29E-4</v>
      </c>
      <c r="AB63" s="20">
        <v>1.68E-4</v>
      </c>
      <c r="AC63" s="20">
        <v>2.77E-4</v>
      </c>
      <c r="AD63" s="20">
        <v>3.72E-4</v>
      </c>
      <c r="AE63" s="20">
        <v>4.49E-4</v>
      </c>
      <c r="AF63" s="20">
        <v>4.41E-4</v>
      </c>
      <c r="AG63" s="20">
        <v>4.7E-4</v>
      </c>
      <c r="AH63" s="20">
        <v>4.71E-4</v>
      </c>
      <c r="AI63" s="20">
        <v>4.13E-4</v>
      </c>
      <c r="AJ63" s="47"/>
      <c r="AK63" s="48"/>
    </row>
    <row r="64" ht="12.75" customHeight="1">
      <c r="A64" s="20">
        <v>-0.003206</v>
      </c>
      <c r="B64" s="20">
        <v>-0.002602</v>
      </c>
      <c r="C64" s="20">
        <v>-0.00232</v>
      </c>
      <c r="D64" s="20">
        <v>-0.002096</v>
      </c>
      <c r="E64" s="20">
        <v>-0.001868</v>
      </c>
      <c r="F64" s="20">
        <v>-0.001653</v>
      </c>
      <c r="G64" s="20">
        <v>-0.001448</v>
      </c>
      <c r="H64" s="20">
        <v>-0.001292</v>
      </c>
      <c r="I64" s="20">
        <v>-0.001263</v>
      </c>
      <c r="J64" s="20">
        <v>-0.001166</v>
      </c>
      <c r="K64" s="20">
        <v>-0.00103</v>
      </c>
      <c r="L64" s="20">
        <v>-9.44E-4</v>
      </c>
      <c r="M64" s="20">
        <v>-8.22E-4</v>
      </c>
      <c r="N64" s="20">
        <v>-7.24E-4</v>
      </c>
      <c r="O64" s="20">
        <v>-5.55E-4</v>
      </c>
      <c r="P64" s="20">
        <v>-4.44E-4</v>
      </c>
      <c r="Q64" s="20">
        <v>-3.35E-4</v>
      </c>
      <c r="R64" s="20">
        <v>-2.31E-4</v>
      </c>
      <c r="S64" s="20">
        <v>-1.6E-4</v>
      </c>
      <c r="T64" s="20">
        <v>-1.0E-4</v>
      </c>
      <c r="U64" s="20">
        <v>-1.77E-4</v>
      </c>
      <c r="V64" s="20">
        <v>-1.03E-4</v>
      </c>
      <c r="W64" s="20">
        <v>-9.7E-5</v>
      </c>
      <c r="X64" s="20">
        <v>-1.02E-4</v>
      </c>
      <c r="Y64" s="20">
        <v>0.0</v>
      </c>
      <c r="Z64" s="20">
        <v>7.3E-5</v>
      </c>
      <c r="AA64" s="20">
        <v>1.37E-4</v>
      </c>
      <c r="AB64" s="20">
        <v>1.7E-4</v>
      </c>
      <c r="AC64" s="20">
        <v>2.41E-4</v>
      </c>
      <c r="AD64" s="20">
        <v>3.39E-4</v>
      </c>
      <c r="AE64" s="20">
        <v>4.3E-4</v>
      </c>
      <c r="AF64" s="20">
        <v>4.22E-4</v>
      </c>
      <c r="AG64" s="20">
        <v>4.5E-4</v>
      </c>
      <c r="AH64" s="20">
        <v>4.21E-4</v>
      </c>
      <c r="AI64" s="20">
        <v>2.58E-4</v>
      </c>
      <c r="AJ64" s="47"/>
      <c r="AK64" s="48"/>
    </row>
    <row r="65" ht="12.75" customHeight="1">
      <c r="A65" s="20">
        <v>-0.0034</v>
      </c>
      <c r="B65" s="20">
        <v>-0.002734</v>
      </c>
      <c r="C65" s="20">
        <v>-0.002475</v>
      </c>
      <c r="D65" s="20">
        <v>-0.002237</v>
      </c>
      <c r="E65" s="20">
        <v>-0.002001</v>
      </c>
      <c r="F65" s="20">
        <v>-0.001776</v>
      </c>
      <c r="G65" s="20">
        <v>-0.001549</v>
      </c>
      <c r="H65" s="20">
        <v>-0.001372</v>
      </c>
      <c r="I65" s="20">
        <v>-0.001345</v>
      </c>
      <c r="J65" s="20">
        <v>-0.00124</v>
      </c>
      <c r="K65" s="20">
        <v>-0.001116</v>
      </c>
      <c r="L65" s="20">
        <v>-0.001009</v>
      </c>
      <c r="M65" s="20">
        <v>-8.76E-4</v>
      </c>
      <c r="N65" s="20">
        <v>-7.38E-4</v>
      </c>
      <c r="O65" s="20">
        <v>-5.8E-4</v>
      </c>
      <c r="P65" s="20">
        <v>-4.36E-4</v>
      </c>
      <c r="Q65" s="20">
        <v>-3.59E-4</v>
      </c>
      <c r="R65" s="20">
        <v>-2.91E-4</v>
      </c>
      <c r="S65" s="20">
        <v>-1.73E-4</v>
      </c>
      <c r="T65" s="20">
        <v>-1.43E-4</v>
      </c>
      <c r="U65" s="20">
        <v>-2.03E-4</v>
      </c>
      <c r="V65" s="20">
        <v>-1.26E-4</v>
      </c>
      <c r="W65" s="20">
        <v>-1.36E-4</v>
      </c>
      <c r="X65" s="20">
        <v>-1.2E-4</v>
      </c>
      <c r="Y65" s="20">
        <v>0.0</v>
      </c>
      <c r="Z65" s="20">
        <v>1.5E-5</v>
      </c>
      <c r="AA65" s="20">
        <v>9.6E-5</v>
      </c>
      <c r="AB65" s="20">
        <v>1.27E-4</v>
      </c>
      <c r="AC65" s="20">
        <v>2.27E-4</v>
      </c>
      <c r="AD65" s="20">
        <v>3.4E-4</v>
      </c>
      <c r="AE65" s="20">
        <v>3.92E-4</v>
      </c>
      <c r="AF65" s="20">
        <v>4.03E-4</v>
      </c>
      <c r="AG65" s="20">
        <v>4.44E-4</v>
      </c>
      <c r="AH65" s="20">
        <v>4.1E-4</v>
      </c>
      <c r="AI65" s="20">
        <v>2.96E-4</v>
      </c>
      <c r="AJ65" s="47"/>
      <c r="AK65" s="48"/>
    </row>
    <row r="66" ht="12.75" customHeight="1">
      <c r="A66" s="20">
        <v>-0.003357</v>
      </c>
      <c r="B66" s="20">
        <v>-0.002695</v>
      </c>
      <c r="C66" s="20">
        <v>-0.002436</v>
      </c>
      <c r="D66" s="20">
        <v>-0.002238</v>
      </c>
      <c r="E66" s="20">
        <v>-0.001989</v>
      </c>
      <c r="F66" s="20">
        <v>-0.001762</v>
      </c>
      <c r="G66" s="20">
        <v>-0.001574</v>
      </c>
      <c r="H66" s="20">
        <v>-0.001395</v>
      </c>
      <c r="I66" s="20">
        <v>-0.001313</v>
      </c>
      <c r="J66" s="20">
        <v>-0.001242</v>
      </c>
      <c r="K66" s="20">
        <v>-0.001126</v>
      </c>
      <c r="L66" s="20">
        <v>-0.001006</v>
      </c>
      <c r="M66" s="20">
        <v>-8.62E-4</v>
      </c>
      <c r="N66" s="20">
        <v>-7.2E-4</v>
      </c>
      <c r="O66" s="20">
        <v>-5.43E-4</v>
      </c>
      <c r="P66" s="20">
        <v>-4.02E-4</v>
      </c>
      <c r="Q66" s="20">
        <v>-3.6E-4</v>
      </c>
      <c r="R66" s="20">
        <v>-2.06E-4</v>
      </c>
      <c r="S66" s="20">
        <v>-1.59E-4</v>
      </c>
      <c r="T66" s="20">
        <v>-9.6E-5</v>
      </c>
      <c r="U66" s="20">
        <v>-1.66E-4</v>
      </c>
      <c r="V66" s="20">
        <v>-9.4E-5</v>
      </c>
      <c r="W66" s="20">
        <v>-1.06E-4</v>
      </c>
      <c r="X66" s="20">
        <v>-8.9E-5</v>
      </c>
      <c r="Y66" s="20">
        <v>0.0</v>
      </c>
      <c r="Z66" s="20">
        <v>6.7E-5</v>
      </c>
      <c r="AA66" s="20">
        <v>1.25E-4</v>
      </c>
      <c r="AB66" s="20">
        <v>1.53E-4</v>
      </c>
      <c r="AC66" s="20">
        <v>2.52E-4</v>
      </c>
      <c r="AD66" s="20">
        <v>3.71E-4</v>
      </c>
      <c r="AE66" s="20">
        <v>4.28E-4</v>
      </c>
      <c r="AF66" s="20">
        <v>4.22E-4</v>
      </c>
      <c r="AG66" s="20">
        <v>4.59E-4</v>
      </c>
      <c r="AH66" s="20">
        <v>4.29E-4</v>
      </c>
      <c r="AI66" s="20">
        <v>3.32E-4</v>
      </c>
      <c r="AJ66" s="47"/>
      <c r="AK66" s="48"/>
    </row>
    <row r="67" ht="12.75" customHeight="1">
      <c r="A67" s="20">
        <v>-0.003496</v>
      </c>
      <c r="B67" s="20">
        <v>-0.002848</v>
      </c>
      <c r="C67" s="20">
        <v>-0.002568</v>
      </c>
      <c r="D67" s="20">
        <v>-0.002346</v>
      </c>
      <c r="E67" s="20">
        <v>-0.0021</v>
      </c>
      <c r="F67" s="20">
        <v>-0.001841</v>
      </c>
      <c r="G67" s="20">
        <v>-0.001655</v>
      </c>
      <c r="H67" s="20">
        <v>-0.001446</v>
      </c>
      <c r="I67" s="20">
        <v>-0.001401</v>
      </c>
      <c r="J67" s="20">
        <v>-0.001286</v>
      </c>
      <c r="K67" s="20">
        <v>-0.001189</v>
      </c>
      <c r="L67" s="20">
        <v>-0.00107</v>
      </c>
      <c r="M67" s="20">
        <v>-9.15E-4</v>
      </c>
      <c r="N67" s="20">
        <v>-7.89E-4</v>
      </c>
      <c r="O67" s="20">
        <v>-5.9E-4</v>
      </c>
      <c r="P67" s="20">
        <v>-4.35E-4</v>
      </c>
      <c r="Q67" s="20">
        <v>-3.51E-4</v>
      </c>
      <c r="R67" s="20">
        <v>-2.27E-4</v>
      </c>
      <c r="S67" s="20">
        <v>-1.77E-4</v>
      </c>
      <c r="T67" s="20">
        <v>-1.03E-4</v>
      </c>
      <c r="U67" s="20">
        <v>-1.71E-4</v>
      </c>
      <c r="V67" s="20">
        <v>-8.8E-5</v>
      </c>
      <c r="W67" s="20">
        <v>-1.27E-4</v>
      </c>
      <c r="X67" s="20">
        <v>-7.7E-5</v>
      </c>
      <c r="Y67" s="20">
        <v>0.0</v>
      </c>
      <c r="Z67" s="20">
        <v>5.0E-5</v>
      </c>
      <c r="AA67" s="20">
        <v>1.11E-4</v>
      </c>
      <c r="AB67" s="20">
        <v>1.61E-4</v>
      </c>
      <c r="AC67" s="20">
        <v>2.44E-4</v>
      </c>
      <c r="AD67" s="20">
        <v>3.26E-4</v>
      </c>
      <c r="AE67" s="20">
        <v>4.18E-4</v>
      </c>
      <c r="AF67" s="20">
        <v>3.91E-4</v>
      </c>
      <c r="AG67" s="20">
        <v>4.43E-4</v>
      </c>
      <c r="AH67" s="20">
        <v>4.12E-4</v>
      </c>
      <c r="AI67" s="20">
        <v>2.68E-4</v>
      </c>
      <c r="AJ67" s="47"/>
      <c r="AK67" s="48"/>
    </row>
    <row r="68" ht="12.75" customHeight="1">
      <c r="A68" s="20">
        <v>-0.003599</v>
      </c>
      <c r="B68" s="20">
        <v>-0.002887</v>
      </c>
      <c r="C68" s="20">
        <v>-0.002602</v>
      </c>
      <c r="D68" s="20">
        <v>-0.002365</v>
      </c>
      <c r="E68" s="20">
        <v>-0.002106</v>
      </c>
      <c r="F68" s="20">
        <v>-0.001843</v>
      </c>
      <c r="G68" s="20">
        <v>-0.001627</v>
      </c>
      <c r="H68" s="20">
        <v>-0.001425</v>
      </c>
      <c r="I68" s="20">
        <v>-0.001378</v>
      </c>
      <c r="J68" s="20">
        <v>-0.001282</v>
      </c>
      <c r="K68" s="20">
        <v>-0.001192</v>
      </c>
      <c r="L68" s="20">
        <v>-0.001004</v>
      </c>
      <c r="M68" s="20">
        <v>-8.86E-4</v>
      </c>
      <c r="N68" s="20">
        <v>-7.18E-4</v>
      </c>
      <c r="O68" s="20">
        <v>-5.43E-4</v>
      </c>
      <c r="P68" s="20">
        <v>-3.88E-4</v>
      </c>
      <c r="Q68" s="20">
        <v>-3.34E-4</v>
      </c>
      <c r="R68" s="20">
        <v>-1.8E-4</v>
      </c>
      <c r="S68" s="20">
        <v>-1.14E-4</v>
      </c>
      <c r="T68" s="20">
        <v>-1.12E-4</v>
      </c>
      <c r="U68" s="20">
        <v>-1.67E-4</v>
      </c>
      <c r="V68" s="20">
        <v>-9.9E-5</v>
      </c>
      <c r="W68" s="20">
        <v>-1.1E-4</v>
      </c>
      <c r="X68" s="20">
        <v>-7.8E-5</v>
      </c>
      <c r="Y68" s="20">
        <v>0.0</v>
      </c>
      <c r="Z68" s="20">
        <v>7.4E-5</v>
      </c>
      <c r="AA68" s="20">
        <v>1.52E-4</v>
      </c>
      <c r="AB68" s="20">
        <v>1.71E-4</v>
      </c>
      <c r="AC68" s="20">
        <v>2.57E-4</v>
      </c>
      <c r="AD68" s="20">
        <v>3.65E-4</v>
      </c>
      <c r="AE68" s="20">
        <v>4.0E-4</v>
      </c>
      <c r="AF68" s="20">
        <v>4.08E-4</v>
      </c>
      <c r="AG68" s="20">
        <v>4.55E-4</v>
      </c>
      <c r="AH68" s="20">
        <v>3.9E-4</v>
      </c>
      <c r="AI68" s="20">
        <v>3.82E-4</v>
      </c>
      <c r="AJ68" s="47"/>
      <c r="AK68" s="48"/>
    </row>
    <row r="69" ht="12.75" customHeight="1">
      <c r="A69" s="20">
        <v>-0.003779</v>
      </c>
      <c r="B69" s="20">
        <v>-0.003065</v>
      </c>
      <c r="C69" s="20">
        <v>-0.002775</v>
      </c>
      <c r="D69" s="20">
        <v>-0.002527</v>
      </c>
      <c r="E69" s="20">
        <v>-0.002255</v>
      </c>
      <c r="F69" s="20">
        <v>-0.001952</v>
      </c>
      <c r="G69" s="20">
        <v>-0.00176</v>
      </c>
      <c r="H69" s="20">
        <v>-0.001579</v>
      </c>
      <c r="I69" s="20">
        <v>-0.001458</v>
      </c>
      <c r="J69" s="20">
        <v>-0.001359</v>
      </c>
      <c r="K69" s="20">
        <v>-0.001235</v>
      </c>
      <c r="L69" s="20">
        <v>-0.001115</v>
      </c>
      <c r="M69" s="20">
        <v>-9.71E-4</v>
      </c>
      <c r="N69" s="20">
        <v>-7.72E-4</v>
      </c>
      <c r="O69" s="20">
        <v>-6.34E-4</v>
      </c>
      <c r="P69" s="20">
        <v>-4.5E-4</v>
      </c>
      <c r="Q69" s="20">
        <v>-3.84E-4</v>
      </c>
      <c r="R69" s="20">
        <v>-2.49E-4</v>
      </c>
      <c r="S69" s="20">
        <v>-1.66E-4</v>
      </c>
      <c r="T69" s="20">
        <v>-8.6E-5</v>
      </c>
      <c r="U69" s="20">
        <v>-1.63E-4</v>
      </c>
      <c r="V69" s="20">
        <v>-1.13E-4</v>
      </c>
      <c r="W69" s="20">
        <v>-1.1E-4</v>
      </c>
      <c r="X69" s="20">
        <v>-1.08E-4</v>
      </c>
      <c r="Y69" s="20">
        <v>0.0</v>
      </c>
      <c r="Z69" s="20">
        <v>5.0E-5</v>
      </c>
      <c r="AA69" s="20">
        <v>1.05E-4</v>
      </c>
      <c r="AB69" s="20">
        <v>9.8E-5</v>
      </c>
      <c r="AC69" s="20">
        <v>1.96E-4</v>
      </c>
      <c r="AD69" s="20">
        <v>2.88E-4</v>
      </c>
      <c r="AE69" s="20">
        <v>3.39E-4</v>
      </c>
      <c r="AF69" s="20">
        <v>3.37E-4</v>
      </c>
      <c r="AG69" s="20">
        <v>3.72E-4</v>
      </c>
      <c r="AH69" s="20">
        <v>2.85E-4</v>
      </c>
      <c r="AI69" s="20">
        <v>1.24E-4</v>
      </c>
      <c r="AJ69" s="47"/>
      <c r="AK69" s="48"/>
    </row>
    <row r="70" ht="12.75" customHeight="1">
      <c r="A70" s="20">
        <v>-0.003761</v>
      </c>
      <c r="B70" s="20">
        <v>-0.003031</v>
      </c>
      <c r="C70" s="20">
        <v>-0.002727</v>
      </c>
      <c r="D70" s="20">
        <v>-0.002459</v>
      </c>
      <c r="E70" s="20">
        <v>-0.00222</v>
      </c>
      <c r="F70" s="20">
        <v>-0.001913</v>
      </c>
      <c r="G70" s="20">
        <v>-0.00168</v>
      </c>
      <c r="H70" s="20">
        <v>-0.001482</v>
      </c>
      <c r="I70" s="20">
        <v>-0.001352</v>
      </c>
      <c r="J70" s="20">
        <v>-0.001292</v>
      </c>
      <c r="K70" s="20">
        <v>-0.001191</v>
      </c>
      <c r="L70" s="20">
        <v>-0.001036</v>
      </c>
      <c r="M70" s="20">
        <v>-8.78E-4</v>
      </c>
      <c r="N70" s="20">
        <v>-7.34E-4</v>
      </c>
      <c r="O70" s="20">
        <v>-5.1E-4</v>
      </c>
      <c r="P70" s="20">
        <v>-3.81E-4</v>
      </c>
      <c r="Q70" s="20">
        <v>-3.07E-4</v>
      </c>
      <c r="R70" s="20">
        <v>-1.68E-4</v>
      </c>
      <c r="S70" s="20">
        <v>-1.62E-4</v>
      </c>
      <c r="T70" s="20">
        <v>-1.22E-4</v>
      </c>
      <c r="U70" s="20">
        <v>-1.77E-4</v>
      </c>
      <c r="V70" s="20">
        <v>-8.5E-5</v>
      </c>
      <c r="W70" s="20">
        <v>-8.6E-5</v>
      </c>
      <c r="X70" s="20">
        <v>-6.8E-5</v>
      </c>
      <c r="Y70" s="20">
        <v>0.0</v>
      </c>
      <c r="Z70" s="20">
        <v>5.8E-5</v>
      </c>
      <c r="AA70" s="20">
        <v>1.06E-4</v>
      </c>
      <c r="AB70" s="20">
        <v>1.14E-4</v>
      </c>
      <c r="AC70" s="20">
        <v>2.14E-4</v>
      </c>
      <c r="AD70" s="20">
        <v>3.13E-4</v>
      </c>
      <c r="AE70" s="20">
        <v>3.82E-4</v>
      </c>
      <c r="AF70" s="20">
        <v>3.77E-4</v>
      </c>
      <c r="AG70" s="20">
        <v>3.63E-4</v>
      </c>
      <c r="AH70" s="20">
        <v>2.98E-4</v>
      </c>
      <c r="AI70" s="20">
        <v>1.38E-4</v>
      </c>
      <c r="AJ70" s="47"/>
      <c r="AK70" s="48"/>
    </row>
    <row r="71" ht="12.75" customHeight="1">
      <c r="A71" s="20">
        <v>-0.003639</v>
      </c>
      <c r="B71" s="20">
        <v>-0.002906</v>
      </c>
      <c r="C71" s="20">
        <v>-0.002651</v>
      </c>
      <c r="D71" s="20">
        <v>-0.002361</v>
      </c>
      <c r="E71" s="20">
        <v>-0.002114</v>
      </c>
      <c r="F71" s="20">
        <v>-0.001805</v>
      </c>
      <c r="G71" s="20">
        <v>-0.001617</v>
      </c>
      <c r="H71" s="20">
        <v>-0.001396</v>
      </c>
      <c r="I71" s="20">
        <v>-0.001319</v>
      </c>
      <c r="J71" s="20">
        <v>-0.001197</v>
      </c>
      <c r="K71" s="20">
        <v>-0.001135</v>
      </c>
      <c r="L71" s="20">
        <v>-9.46E-4</v>
      </c>
      <c r="M71" s="20">
        <v>-8.4E-4</v>
      </c>
      <c r="N71" s="20">
        <v>-6.6E-4</v>
      </c>
      <c r="O71" s="20">
        <v>-4.82E-4</v>
      </c>
      <c r="P71" s="20">
        <v>-2.94E-4</v>
      </c>
      <c r="Q71" s="20">
        <v>-2.47E-4</v>
      </c>
      <c r="R71" s="20">
        <v>-1.41E-4</v>
      </c>
      <c r="S71" s="20">
        <v>-6.7E-5</v>
      </c>
      <c r="T71" s="20">
        <v>-6.7E-5</v>
      </c>
      <c r="U71" s="20">
        <v>-1.32E-4</v>
      </c>
      <c r="V71" s="20">
        <v>-7.6E-5</v>
      </c>
      <c r="W71" s="20">
        <v>-9.9E-5</v>
      </c>
      <c r="X71" s="20">
        <v>-1.0E-4</v>
      </c>
      <c r="Y71" s="20">
        <v>0.0</v>
      </c>
      <c r="Z71" s="20">
        <v>4.3E-5</v>
      </c>
      <c r="AA71" s="20">
        <v>8.8E-5</v>
      </c>
      <c r="AB71" s="20">
        <v>1.38E-4</v>
      </c>
      <c r="AC71" s="20">
        <v>1.97E-4</v>
      </c>
      <c r="AD71" s="20">
        <v>2.83E-4</v>
      </c>
      <c r="AE71" s="20">
        <v>3.48E-4</v>
      </c>
      <c r="AF71" s="20">
        <v>3.1E-4</v>
      </c>
      <c r="AG71" s="20">
        <v>3.14E-4</v>
      </c>
      <c r="AH71" s="20">
        <v>2.7E-4</v>
      </c>
      <c r="AI71" s="20">
        <v>2.03E-4</v>
      </c>
      <c r="AJ71" s="47"/>
      <c r="AK71" s="48"/>
    </row>
    <row r="72" ht="12.75" customHeight="1">
      <c r="A72" s="20">
        <v>-0.003603</v>
      </c>
      <c r="B72" s="20">
        <v>-0.002927</v>
      </c>
      <c r="C72" s="20">
        <v>-0.002633</v>
      </c>
      <c r="D72" s="20">
        <v>-0.002336</v>
      </c>
      <c r="E72" s="20">
        <v>-0.002106</v>
      </c>
      <c r="F72" s="20">
        <v>-0.001781</v>
      </c>
      <c r="G72" s="20">
        <v>-0.001562</v>
      </c>
      <c r="H72" s="20">
        <v>-0.001368</v>
      </c>
      <c r="I72" s="20">
        <v>-0.001252</v>
      </c>
      <c r="J72" s="20">
        <v>-0.00116</v>
      </c>
      <c r="K72" s="20">
        <v>-0.0011</v>
      </c>
      <c r="L72" s="20">
        <v>-9.11E-4</v>
      </c>
      <c r="M72" s="20">
        <v>-7.86E-4</v>
      </c>
      <c r="N72" s="20">
        <v>-6.46E-4</v>
      </c>
      <c r="O72" s="20">
        <v>-4.67E-4</v>
      </c>
      <c r="P72" s="20">
        <v>-3.11E-4</v>
      </c>
      <c r="Q72" s="20">
        <v>-2.61E-4</v>
      </c>
      <c r="R72" s="20">
        <v>-1.29E-4</v>
      </c>
      <c r="S72" s="20">
        <v>-1.01E-4</v>
      </c>
      <c r="T72" s="20">
        <v>-6.4E-5</v>
      </c>
      <c r="U72" s="20">
        <v>-1.47E-4</v>
      </c>
      <c r="V72" s="20">
        <v>-9.1E-5</v>
      </c>
      <c r="W72" s="20">
        <v>-7.0E-5</v>
      </c>
      <c r="X72" s="20">
        <v>-6.3E-5</v>
      </c>
      <c r="Y72" s="20">
        <v>0.0</v>
      </c>
      <c r="Z72" s="20">
        <v>5.0E-5</v>
      </c>
      <c r="AA72" s="20">
        <v>9.3E-5</v>
      </c>
      <c r="AB72" s="20">
        <v>8.0E-5</v>
      </c>
      <c r="AC72" s="20">
        <v>1.47E-4</v>
      </c>
      <c r="AD72" s="20">
        <v>2.76E-4</v>
      </c>
      <c r="AE72" s="20">
        <v>2.86E-4</v>
      </c>
      <c r="AF72" s="20">
        <v>2.59E-4</v>
      </c>
      <c r="AG72" s="20">
        <v>2.81E-4</v>
      </c>
      <c r="AH72" s="20">
        <v>1.88E-4</v>
      </c>
      <c r="AI72" s="20">
        <v>-4.3E-5</v>
      </c>
      <c r="AJ72" s="47"/>
      <c r="AK72" s="48"/>
    </row>
    <row r="73" ht="12.75" customHeight="1">
      <c r="A73" s="20">
        <v>-0.00347</v>
      </c>
      <c r="B73" s="20">
        <v>-0.002809</v>
      </c>
      <c r="C73" s="20">
        <v>-0.002539</v>
      </c>
      <c r="D73" s="20">
        <v>-0.002235</v>
      </c>
      <c r="E73" s="20">
        <v>-0.001972</v>
      </c>
      <c r="F73" s="20">
        <v>-0.001718</v>
      </c>
      <c r="G73" s="20">
        <v>-0.001476</v>
      </c>
      <c r="H73" s="20">
        <v>-0.001324</v>
      </c>
      <c r="I73" s="20">
        <v>-0.001207</v>
      </c>
      <c r="J73" s="20">
        <v>-0.001084</v>
      </c>
      <c r="K73" s="20">
        <v>-0.001009</v>
      </c>
      <c r="L73" s="20">
        <v>-8.91E-4</v>
      </c>
      <c r="M73" s="20">
        <v>-7.45E-4</v>
      </c>
      <c r="N73" s="20">
        <v>-5.75E-4</v>
      </c>
      <c r="O73" s="20">
        <v>-3.7E-4</v>
      </c>
      <c r="P73" s="20">
        <v>-2.65E-4</v>
      </c>
      <c r="Q73" s="20">
        <v>-2.4E-4</v>
      </c>
      <c r="R73" s="20">
        <v>-1.29E-4</v>
      </c>
      <c r="S73" s="20">
        <v>-9.2E-5</v>
      </c>
      <c r="T73" s="20">
        <v>-7.7E-5</v>
      </c>
      <c r="U73" s="20">
        <v>-1.83E-4</v>
      </c>
      <c r="V73" s="20">
        <v>-9.2E-5</v>
      </c>
      <c r="W73" s="20">
        <v>-1.33E-4</v>
      </c>
      <c r="X73" s="20">
        <v>-1.54E-4</v>
      </c>
      <c r="Y73" s="20">
        <v>0.0</v>
      </c>
      <c r="Z73" s="20">
        <v>-3.0E-6</v>
      </c>
      <c r="AA73" s="20">
        <v>2.6E-5</v>
      </c>
      <c r="AB73" s="20">
        <v>3.6E-5</v>
      </c>
      <c r="AC73" s="20">
        <v>1.02E-4</v>
      </c>
      <c r="AD73" s="20">
        <v>2.15E-4</v>
      </c>
      <c r="AE73" s="20">
        <v>2.39E-4</v>
      </c>
      <c r="AF73" s="20">
        <v>2.07E-4</v>
      </c>
      <c r="AG73" s="20">
        <v>1.84E-4</v>
      </c>
      <c r="AH73" s="20">
        <v>1.1E-4</v>
      </c>
      <c r="AI73" s="20">
        <v>1.34E-4</v>
      </c>
      <c r="AJ73" s="47"/>
      <c r="AK73" s="48"/>
    </row>
    <row r="74" ht="12.75" customHeight="1">
      <c r="A74" s="20">
        <v>-0.003498</v>
      </c>
      <c r="B74" s="20">
        <v>-0.002832</v>
      </c>
      <c r="C74" s="20">
        <v>-0.002515</v>
      </c>
      <c r="D74" s="20">
        <v>-0.002222</v>
      </c>
      <c r="E74" s="20">
        <v>-0.001933</v>
      </c>
      <c r="F74" s="20">
        <v>-0.001646</v>
      </c>
      <c r="G74" s="20">
        <v>-0.001423</v>
      </c>
      <c r="H74" s="20">
        <v>-0.001274</v>
      </c>
      <c r="I74" s="20">
        <v>-0.001148</v>
      </c>
      <c r="J74" s="20">
        <v>-0.001075</v>
      </c>
      <c r="K74" s="20">
        <v>-9.77E-4</v>
      </c>
      <c r="L74" s="20">
        <v>-8.1E-4</v>
      </c>
      <c r="M74" s="20">
        <v>-6.93E-4</v>
      </c>
      <c r="N74" s="20">
        <v>-5.38E-4</v>
      </c>
      <c r="O74" s="20">
        <v>-3.42E-4</v>
      </c>
      <c r="P74" s="20">
        <v>-2.04E-4</v>
      </c>
      <c r="Q74" s="20">
        <v>-1.48E-4</v>
      </c>
      <c r="R74" s="20">
        <v>-3.3E-5</v>
      </c>
      <c r="S74" s="20">
        <v>-4.1E-5</v>
      </c>
      <c r="T74" s="20">
        <v>0.0</v>
      </c>
      <c r="U74" s="20">
        <v>-1.24E-4</v>
      </c>
      <c r="V74" s="20">
        <v>-6.3E-5</v>
      </c>
      <c r="W74" s="20">
        <v>-8.7E-5</v>
      </c>
      <c r="X74" s="20">
        <v>-6.3E-5</v>
      </c>
      <c r="Y74" s="20">
        <v>0.0</v>
      </c>
      <c r="Z74" s="20">
        <v>7.2E-5</v>
      </c>
      <c r="AA74" s="20">
        <v>6.9E-5</v>
      </c>
      <c r="AB74" s="20">
        <v>3.3E-5</v>
      </c>
      <c r="AC74" s="20">
        <v>1.52E-4</v>
      </c>
      <c r="AD74" s="20">
        <v>2.23E-4</v>
      </c>
      <c r="AE74" s="20">
        <v>2.73E-4</v>
      </c>
      <c r="AF74" s="20">
        <v>2.14E-4</v>
      </c>
      <c r="AG74" s="20">
        <v>2.14E-4</v>
      </c>
      <c r="AH74" s="20">
        <v>9.4E-5</v>
      </c>
      <c r="AI74" s="20">
        <v>1.79E-4</v>
      </c>
      <c r="AJ74" s="47"/>
      <c r="AK74" s="48"/>
    </row>
    <row r="75" ht="12.75" customHeight="1">
      <c r="A75" s="20">
        <v>-0.003516</v>
      </c>
      <c r="B75" s="20">
        <v>-0.002809</v>
      </c>
      <c r="C75" s="20">
        <v>-0.002499</v>
      </c>
      <c r="D75" s="20">
        <v>-0.002159</v>
      </c>
      <c r="E75" s="20">
        <v>-0.00192</v>
      </c>
      <c r="F75" s="20">
        <v>-0.001634</v>
      </c>
      <c r="G75" s="20">
        <v>-0.001363</v>
      </c>
      <c r="H75" s="20">
        <v>-0.001184</v>
      </c>
      <c r="I75" s="20">
        <v>-0.001049</v>
      </c>
      <c r="J75" s="20">
        <v>-9.69E-4</v>
      </c>
      <c r="K75" s="20">
        <v>-9.11E-4</v>
      </c>
      <c r="L75" s="20">
        <v>-7.9E-4</v>
      </c>
      <c r="M75" s="20">
        <v>-6.2E-4</v>
      </c>
      <c r="N75" s="20">
        <v>-5.0E-4</v>
      </c>
      <c r="O75" s="20">
        <v>-3.16E-4</v>
      </c>
      <c r="P75" s="20">
        <v>-2.15E-4</v>
      </c>
      <c r="Q75" s="20">
        <v>-1.69E-4</v>
      </c>
      <c r="R75" s="20">
        <v>-4.6E-5</v>
      </c>
      <c r="S75" s="20">
        <v>-4.7E-5</v>
      </c>
      <c r="T75" s="20">
        <v>-4.3E-5</v>
      </c>
      <c r="U75" s="20">
        <v>-1.87E-4</v>
      </c>
      <c r="V75" s="20">
        <v>-6.0E-5</v>
      </c>
      <c r="W75" s="20">
        <v>-8.6E-5</v>
      </c>
      <c r="X75" s="20">
        <v>-9.6E-5</v>
      </c>
      <c r="Y75" s="20">
        <v>0.0</v>
      </c>
      <c r="Z75" s="20">
        <v>4.6E-5</v>
      </c>
      <c r="AA75" s="20">
        <v>7.8E-5</v>
      </c>
      <c r="AB75" s="20">
        <v>2.1E-5</v>
      </c>
      <c r="AC75" s="20">
        <v>7.5E-5</v>
      </c>
      <c r="AD75" s="20">
        <v>1.54E-4</v>
      </c>
      <c r="AE75" s="20">
        <v>1.74E-4</v>
      </c>
      <c r="AF75" s="20">
        <v>1.42E-4</v>
      </c>
      <c r="AG75" s="20">
        <v>1.46E-4</v>
      </c>
      <c r="AH75" s="20">
        <v>2.3E-5</v>
      </c>
      <c r="AI75" s="20">
        <v>-2.8E-5</v>
      </c>
      <c r="AJ75" s="47"/>
      <c r="AK75" s="48"/>
    </row>
    <row r="76" ht="12.75" customHeight="1">
      <c r="A76" s="20">
        <v>-0.003471</v>
      </c>
      <c r="B76" s="20">
        <v>-0.002769</v>
      </c>
      <c r="C76" s="20">
        <v>-0.002485</v>
      </c>
      <c r="D76" s="20">
        <v>-0.002115</v>
      </c>
      <c r="E76" s="20">
        <v>-0.001845</v>
      </c>
      <c r="F76" s="20">
        <v>-0.001512</v>
      </c>
      <c r="G76" s="20">
        <v>-0.001325</v>
      </c>
      <c r="H76" s="20">
        <v>-0.001117</v>
      </c>
      <c r="I76" s="20">
        <v>-0.001018</v>
      </c>
      <c r="J76" s="20">
        <v>-9.49E-4</v>
      </c>
      <c r="K76" s="20">
        <v>-8.69E-4</v>
      </c>
      <c r="L76" s="20">
        <v>-7.5E-4</v>
      </c>
      <c r="M76" s="20">
        <v>-5.68E-4</v>
      </c>
      <c r="N76" s="20">
        <v>-4.21E-4</v>
      </c>
      <c r="O76" s="20">
        <v>-2.66E-4</v>
      </c>
      <c r="P76" s="20">
        <v>-1.39E-4</v>
      </c>
      <c r="Q76" s="20">
        <v>-1.58E-4</v>
      </c>
      <c r="R76" s="20">
        <v>-5.7E-5</v>
      </c>
      <c r="S76" s="20">
        <v>-1.8E-5</v>
      </c>
      <c r="T76" s="20">
        <v>2.1E-5</v>
      </c>
      <c r="U76" s="20">
        <v>-1.21E-4</v>
      </c>
      <c r="V76" s="20">
        <v>-2.3E-5</v>
      </c>
      <c r="W76" s="20">
        <v>-8.1E-5</v>
      </c>
      <c r="X76" s="20">
        <v>-9.5E-5</v>
      </c>
      <c r="Y76" s="20">
        <v>0.0</v>
      </c>
      <c r="Z76" s="20">
        <v>-2.0E-6</v>
      </c>
      <c r="AA76" s="20">
        <v>4.9E-5</v>
      </c>
      <c r="AB76" s="20">
        <v>2.8E-5</v>
      </c>
      <c r="AC76" s="20">
        <v>6.4E-5</v>
      </c>
      <c r="AD76" s="20">
        <v>1.11E-4</v>
      </c>
      <c r="AE76" s="20">
        <v>1.46E-4</v>
      </c>
      <c r="AF76" s="20">
        <v>3.3E-5</v>
      </c>
      <c r="AG76" s="20">
        <v>5.2E-5</v>
      </c>
      <c r="AH76" s="20">
        <v>-3.8E-5</v>
      </c>
      <c r="AI76" s="20">
        <v>-1.3E-4</v>
      </c>
      <c r="AJ76" s="47"/>
      <c r="AK76" s="48"/>
    </row>
    <row r="77" ht="12.75" customHeight="1">
      <c r="A77" s="20">
        <v>-0.003583</v>
      </c>
      <c r="B77" s="20">
        <v>-0.00284</v>
      </c>
      <c r="C77" s="20">
        <v>-0.002518</v>
      </c>
      <c r="D77" s="20">
        <v>-0.002151</v>
      </c>
      <c r="E77" s="20">
        <v>-0.001852</v>
      </c>
      <c r="F77" s="20">
        <v>-0.001548</v>
      </c>
      <c r="G77" s="20">
        <v>-0.001293</v>
      </c>
      <c r="H77" s="20">
        <v>-0.001039</v>
      </c>
      <c r="I77" s="20">
        <v>-9.7E-4</v>
      </c>
      <c r="J77" s="20">
        <v>-9.35E-4</v>
      </c>
      <c r="K77" s="20">
        <v>-8.52E-4</v>
      </c>
      <c r="L77" s="20">
        <v>-6.63E-4</v>
      </c>
      <c r="M77" s="20">
        <v>-5.15E-4</v>
      </c>
      <c r="N77" s="20">
        <v>-4.08E-4</v>
      </c>
      <c r="O77" s="20">
        <v>-2.46E-4</v>
      </c>
      <c r="P77" s="20">
        <v>-1.56E-4</v>
      </c>
      <c r="Q77" s="20">
        <v>-1.05E-4</v>
      </c>
      <c r="R77" s="20">
        <v>-2.8E-5</v>
      </c>
      <c r="S77" s="20">
        <v>-8.0E-6</v>
      </c>
      <c r="T77" s="20">
        <v>-6.0E-5</v>
      </c>
      <c r="U77" s="20">
        <v>-1.51E-4</v>
      </c>
      <c r="V77" s="20">
        <v>-2.5E-5</v>
      </c>
      <c r="W77" s="20">
        <v>-7.6E-5</v>
      </c>
      <c r="X77" s="20">
        <v>-8.5E-5</v>
      </c>
      <c r="Y77" s="20">
        <v>0.0</v>
      </c>
      <c r="Z77" s="20">
        <v>-1.6E-5</v>
      </c>
      <c r="AA77" s="20">
        <v>-1.1E-5</v>
      </c>
      <c r="AB77" s="20">
        <v>-2.1E-5</v>
      </c>
      <c r="AC77" s="20">
        <v>1.4E-5</v>
      </c>
      <c r="AD77" s="20">
        <v>1.13E-4</v>
      </c>
      <c r="AE77" s="20">
        <v>1.05E-4</v>
      </c>
      <c r="AF77" s="20">
        <v>-2.8E-5</v>
      </c>
      <c r="AG77" s="20">
        <v>-1.5E-5</v>
      </c>
      <c r="AH77" s="20">
        <v>-9.6E-5</v>
      </c>
      <c r="AI77" s="20">
        <v>-2.05E-4</v>
      </c>
      <c r="AJ77" s="47"/>
      <c r="AK77" s="48"/>
    </row>
    <row r="78" ht="12.75" customHeight="1">
      <c r="A78" s="20">
        <v>-0.003499</v>
      </c>
      <c r="B78" s="20">
        <v>-0.002755</v>
      </c>
      <c r="C78" s="20">
        <v>-0.002458</v>
      </c>
      <c r="D78" s="20">
        <v>-0.002048</v>
      </c>
      <c r="E78" s="20">
        <v>-0.001799</v>
      </c>
      <c r="F78" s="20">
        <v>-0.001446</v>
      </c>
      <c r="G78" s="20">
        <v>-0.001172</v>
      </c>
      <c r="H78" s="20">
        <v>-0.001043</v>
      </c>
      <c r="I78" s="20">
        <v>-9.46E-4</v>
      </c>
      <c r="J78" s="20">
        <v>-8.49E-4</v>
      </c>
      <c r="K78" s="20">
        <v>-8.44E-4</v>
      </c>
      <c r="L78" s="20">
        <v>-6.68E-4</v>
      </c>
      <c r="M78" s="20">
        <v>-4.86E-4</v>
      </c>
      <c r="N78" s="20">
        <v>-4.18E-4</v>
      </c>
      <c r="O78" s="20">
        <v>-2.09E-4</v>
      </c>
      <c r="P78" s="20">
        <v>-1.1E-4</v>
      </c>
      <c r="Q78" s="20">
        <v>-9.7E-5</v>
      </c>
      <c r="R78" s="20">
        <v>-4.7E-5</v>
      </c>
      <c r="S78" s="20">
        <v>1.6E-5</v>
      </c>
      <c r="T78" s="20">
        <v>4.3E-5</v>
      </c>
      <c r="U78" s="20">
        <v>-1.3E-4</v>
      </c>
      <c r="V78" s="20">
        <v>-1.5E-5</v>
      </c>
      <c r="W78" s="20">
        <v>-8.1E-5</v>
      </c>
      <c r="X78" s="20">
        <v>-6.0E-5</v>
      </c>
      <c r="Y78" s="20">
        <v>0.0</v>
      </c>
      <c r="Z78" s="20">
        <v>2.1E-5</v>
      </c>
      <c r="AA78" s="20">
        <v>2.0E-6</v>
      </c>
      <c r="AB78" s="20">
        <v>-6.5E-5</v>
      </c>
      <c r="AC78" s="20">
        <v>9.0E-6</v>
      </c>
      <c r="AD78" s="20">
        <v>7.9E-5</v>
      </c>
      <c r="AE78" s="20">
        <v>6.1E-5</v>
      </c>
      <c r="AF78" s="20">
        <v>-3.5E-5</v>
      </c>
      <c r="AG78" s="20">
        <v>-4.3E-5</v>
      </c>
      <c r="AH78" s="20">
        <v>-1.69E-4</v>
      </c>
      <c r="AI78" s="20">
        <v>-2.43E-4</v>
      </c>
      <c r="AJ78" s="47"/>
      <c r="AK78" s="48"/>
    </row>
    <row r="79" ht="12.75" customHeight="1">
      <c r="A79" s="20">
        <v>-0.003553</v>
      </c>
      <c r="B79" s="20">
        <v>-0.002752</v>
      </c>
      <c r="C79" s="20">
        <v>-0.002467</v>
      </c>
      <c r="D79" s="20">
        <v>-0.002113</v>
      </c>
      <c r="E79" s="20">
        <v>-0.001756</v>
      </c>
      <c r="F79" s="20">
        <v>-0.001409</v>
      </c>
      <c r="G79" s="20">
        <v>-0.001226</v>
      </c>
      <c r="H79" s="20">
        <v>-0.001</v>
      </c>
      <c r="I79" s="20">
        <v>-9.18E-4</v>
      </c>
      <c r="J79" s="20">
        <v>-8.12E-4</v>
      </c>
      <c r="K79" s="20">
        <v>-8.07E-4</v>
      </c>
      <c r="L79" s="20">
        <v>-6.21E-4</v>
      </c>
      <c r="M79" s="20">
        <v>-5.18E-4</v>
      </c>
      <c r="N79" s="20">
        <v>-3.67E-4</v>
      </c>
      <c r="O79" s="20">
        <v>-2.08E-4</v>
      </c>
      <c r="P79" s="20">
        <v>-2.2E-5</v>
      </c>
      <c r="Q79" s="20">
        <v>-1.41E-4</v>
      </c>
      <c r="R79" s="20">
        <v>-3.8E-5</v>
      </c>
      <c r="S79" s="20">
        <v>3.0E-6</v>
      </c>
      <c r="T79" s="20">
        <v>3.2E-5</v>
      </c>
      <c r="U79" s="20">
        <v>-1.76E-4</v>
      </c>
      <c r="V79" s="20">
        <v>-8.0E-5</v>
      </c>
      <c r="W79" s="20">
        <v>-1.13E-4</v>
      </c>
      <c r="X79" s="20">
        <v>-9.6E-5</v>
      </c>
      <c r="Y79" s="20">
        <v>0.0</v>
      </c>
      <c r="Z79" s="20">
        <v>1.0E-6</v>
      </c>
      <c r="AA79" s="20">
        <v>7.2E-5</v>
      </c>
      <c r="AB79" s="20">
        <v>8.0E-6</v>
      </c>
      <c r="AC79" s="20">
        <v>-2.7E-5</v>
      </c>
      <c r="AD79" s="20">
        <v>6.5E-5</v>
      </c>
      <c r="AE79" s="20">
        <v>9.8E-5</v>
      </c>
      <c r="AF79" s="20">
        <v>-3.9E-5</v>
      </c>
      <c r="AG79" s="20">
        <v>-6.3E-5</v>
      </c>
      <c r="AH79" s="20">
        <v>-1.53E-4</v>
      </c>
      <c r="AI79" s="20">
        <v>-3.68E-4</v>
      </c>
      <c r="AJ79" s="47"/>
      <c r="AK79" s="48"/>
    </row>
    <row r="80" ht="12.75" customHeight="1">
      <c r="A80" s="20">
        <v>-0.00364</v>
      </c>
      <c r="B80" s="20">
        <v>-0.002863</v>
      </c>
      <c r="C80" s="20">
        <v>-0.002546</v>
      </c>
      <c r="D80" s="20">
        <v>-0.002189</v>
      </c>
      <c r="E80" s="20">
        <v>-0.00184</v>
      </c>
      <c r="F80" s="20">
        <v>-0.001505</v>
      </c>
      <c r="G80" s="20">
        <v>-0.001241</v>
      </c>
      <c r="H80" s="20">
        <v>-0.001024</v>
      </c>
      <c r="I80" s="20">
        <v>-9.07E-4</v>
      </c>
      <c r="J80" s="20">
        <v>-8.6E-4</v>
      </c>
      <c r="K80" s="20">
        <v>-8.2E-4</v>
      </c>
      <c r="L80" s="20">
        <v>-6.29E-4</v>
      </c>
      <c r="M80" s="20">
        <v>-5.17E-4</v>
      </c>
      <c r="N80" s="20">
        <v>-3.84E-4</v>
      </c>
      <c r="O80" s="20">
        <v>-2.29E-4</v>
      </c>
      <c r="P80" s="20">
        <v>-5.3E-5</v>
      </c>
      <c r="Q80" s="20">
        <v>-1.32E-4</v>
      </c>
      <c r="R80" s="20">
        <v>-2.0E-6</v>
      </c>
      <c r="S80" s="20">
        <v>5.1E-5</v>
      </c>
      <c r="T80" s="20">
        <v>-1.6E-5</v>
      </c>
      <c r="U80" s="20">
        <v>-1.26E-4</v>
      </c>
      <c r="V80" s="20">
        <v>1.0E-6</v>
      </c>
      <c r="W80" s="20">
        <v>-6.5E-5</v>
      </c>
      <c r="X80" s="20">
        <v>-1.8E-5</v>
      </c>
      <c r="Y80" s="20">
        <v>0.0</v>
      </c>
      <c r="Z80" s="20">
        <v>7.2E-5</v>
      </c>
      <c r="AA80" s="20">
        <v>1.19E-4</v>
      </c>
      <c r="AB80" s="20">
        <v>7.2E-5</v>
      </c>
      <c r="AC80" s="20">
        <v>7.2E-5</v>
      </c>
      <c r="AD80" s="20">
        <v>1.42E-4</v>
      </c>
      <c r="AE80" s="20">
        <v>1.66E-4</v>
      </c>
      <c r="AF80" s="20">
        <v>-8.0E-6</v>
      </c>
      <c r="AG80" s="20">
        <v>2.7E-5</v>
      </c>
      <c r="AH80" s="20">
        <v>-9.1E-5</v>
      </c>
      <c r="AI80" s="20">
        <v>-4.9E-5</v>
      </c>
      <c r="AJ80" s="47"/>
      <c r="AK80" s="48"/>
    </row>
    <row r="81" ht="12.75" customHeight="1">
      <c r="A81" s="20">
        <v>-0.003927</v>
      </c>
      <c r="B81" s="20">
        <v>-0.003141</v>
      </c>
      <c r="C81" s="20">
        <v>-0.002791</v>
      </c>
      <c r="D81" s="20">
        <v>-0.002392</v>
      </c>
      <c r="E81" s="20">
        <v>-0.00201</v>
      </c>
      <c r="F81" s="20">
        <v>-0.001673</v>
      </c>
      <c r="G81" s="20">
        <v>-0.001431</v>
      </c>
      <c r="H81" s="20">
        <v>-0.001212</v>
      </c>
      <c r="I81" s="20">
        <v>-0.001085</v>
      </c>
      <c r="J81" s="20">
        <v>-0.001023</v>
      </c>
      <c r="K81" s="20">
        <v>-8.66E-4</v>
      </c>
      <c r="L81" s="20">
        <v>-8.21E-4</v>
      </c>
      <c r="M81" s="20">
        <v>-6.87E-4</v>
      </c>
      <c r="N81" s="20">
        <v>-5.15E-4</v>
      </c>
      <c r="O81" s="20">
        <v>-3.18E-4</v>
      </c>
      <c r="P81" s="20">
        <v>-2.24E-4</v>
      </c>
      <c r="Q81" s="20">
        <v>-2.49E-4</v>
      </c>
      <c r="R81" s="20">
        <v>-1.05E-4</v>
      </c>
      <c r="S81" s="20">
        <v>-8.2E-5</v>
      </c>
      <c r="T81" s="20">
        <v>-7.9E-5</v>
      </c>
      <c r="U81" s="20">
        <v>-2.61E-4</v>
      </c>
      <c r="V81" s="20">
        <v>-1.43E-4</v>
      </c>
      <c r="W81" s="20">
        <v>-1.1E-4</v>
      </c>
      <c r="X81" s="20">
        <v>-1.71E-4</v>
      </c>
      <c r="Y81" s="20">
        <v>0.0</v>
      </c>
      <c r="Z81" s="20">
        <v>-1.4E-5</v>
      </c>
      <c r="AA81" s="20">
        <v>2.3E-5</v>
      </c>
      <c r="AB81" s="20">
        <v>1.7E-5</v>
      </c>
      <c r="AC81" s="20">
        <v>6.7E-5</v>
      </c>
      <c r="AD81" s="20">
        <v>1.15E-4</v>
      </c>
      <c r="AE81" s="20">
        <v>1.45E-4</v>
      </c>
      <c r="AF81" s="20">
        <v>5.5E-5</v>
      </c>
      <c r="AG81" s="20">
        <v>2.2E-5</v>
      </c>
      <c r="AH81" s="20">
        <v>-9.1E-5</v>
      </c>
      <c r="AI81" s="20">
        <v>-2.95E-4</v>
      </c>
      <c r="AJ81" s="47"/>
      <c r="AK81" s="48"/>
    </row>
    <row r="82" ht="12.75" customHeight="1">
      <c r="A82" s="20">
        <v>-0.003603</v>
      </c>
      <c r="B82" s="20">
        <v>-0.002787</v>
      </c>
      <c r="C82" s="20">
        <v>-0.002511</v>
      </c>
      <c r="D82" s="20">
        <v>-0.002096</v>
      </c>
      <c r="E82" s="20">
        <v>-0.001726</v>
      </c>
      <c r="F82" s="20">
        <v>-0.001417</v>
      </c>
      <c r="G82" s="20">
        <v>-0.001155</v>
      </c>
      <c r="H82" s="20">
        <v>-9.77E-4</v>
      </c>
      <c r="I82" s="20">
        <v>-8.07E-4</v>
      </c>
      <c r="J82" s="20">
        <v>-7.82E-4</v>
      </c>
      <c r="K82" s="20">
        <v>-7.21E-4</v>
      </c>
      <c r="L82" s="20">
        <v>-5.91E-4</v>
      </c>
      <c r="M82" s="20">
        <v>-4.73E-4</v>
      </c>
      <c r="N82" s="20">
        <v>-3.76E-4</v>
      </c>
      <c r="O82" s="20">
        <v>-2.32E-4</v>
      </c>
      <c r="P82" s="20">
        <v>-4.0E-5</v>
      </c>
      <c r="Q82" s="20">
        <v>-5.9E-5</v>
      </c>
      <c r="R82" s="20">
        <v>3.8E-5</v>
      </c>
      <c r="S82" s="20">
        <v>6.5E-5</v>
      </c>
      <c r="T82" s="20">
        <v>5.3E-5</v>
      </c>
      <c r="U82" s="20">
        <v>-1.69E-4</v>
      </c>
      <c r="V82" s="20">
        <v>-4.3E-5</v>
      </c>
      <c r="W82" s="20">
        <v>-3.1E-5</v>
      </c>
      <c r="X82" s="20">
        <v>5.0E-6</v>
      </c>
      <c r="Y82" s="20">
        <v>0.0</v>
      </c>
      <c r="Z82" s="20">
        <v>7.4E-5</v>
      </c>
      <c r="AA82" s="20">
        <v>1.43E-4</v>
      </c>
      <c r="AB82" s="20">
        <v>8.5E-5</v>
      </c>
      <c r="AC82" s="20">
        <v>1.32E-4</v>
      </c>
      <c r="AD82" s="20">
        <v>1.93E-4</v>
      </c>
      <c r="AE82" s="20">
        <v>2.61E-4</v>
      </c>
      <c r="AF82" s="20">
        <v>1.48E-4</v>
      </c>
      <c r="AG82" s="20">
        <v>1.81E-4</v>
      </c>
      <c r="AH82" s="20">
        <v>6.0E-5</v>
      </c>
      <c r="AI82" s="20">
        <v>-1.25E-4</v>
      </c>
      <c r="AJ82" s="47"/>
      <c r="AK82" s="48"/>
    </row>
    <row r="83" ht="12.75" customHeight="1">
      <c r="A83" s="53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8"/>
    </row>
    <row r="84" ht="12.7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8"/>
    </row>
    <row r="85" ht="12.7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</row>
    <row r="86" ht="12.7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1.14"/>
    <col customWidth="1" min="25" max="25" width="10.43"/>
    <col customWidth="1" min="26" max="37" width="11.14"/>
  </cols>
  <sheetData>
    <row r="1" ht="12.75" customHeight="1">
      <c r="A1" s="50">
        <v>0.028736</v>
      </c>
      <c r="B1" s="47">
        <v>0.029737</v>
      </c>
      <c r="C1" s="47">
        <v>0.030113</v>
      </c>
      <c r="D1" s="47">
        <v>0.029295</v>
      </c>
      <c r="E1" s="47">
        <v>0.027852</v>
      </c>
      <c r="F1" s="47">
        <v>0.027394</v>
      </c>
      <c r="G1" s="47">
        <v>0.025502</v>
      </c>
      <c r="H1" s="47">
        <v>0.022405</v>
      </c>
      <c r="I1" s="47">
        <v>0.021347</v>
      </c>
      <c r="J1" s="47">
        <v>0.021278</v>
      </c>
      <c r="K1" s="47">
        <v>0.019905</v>
      </c>
      <c r="L1" s="47">
        <v>0.01933</v>
      </c>
      <c r="M1" s="47">
        <v>0.020239</v>
      </c>
      <c r="N1" s="47">
        <v>0.017301</v>
      </c>
      <c r="O1" s="47">
        <v>0.017681</v>
      </c>
      <c r="P1" s="47">
        <v>0.014238</v>
      </c>
      <c r="Q1" s="47">
        <v>0.012519</v>
      </c>
      <c r="R1" s="47">
        <v>0.008976</v>
      </c>
      <c r="S1" s="47">
        <v>0.009026</v>
      </c>
      <c r="T1" s="47">
        <v>0.009271</v>
      </c>
      <c r="U1" s="47">
        <v>0.006239</v>
      </c>
      <c r="V1" s="47">
        <v>0.003184</v>
      </c>
      <c r="W1" s="47">
        <v>0.002494</v>
      </c>
      <c r="X1" s="47">
        <v>0.001916</v>
      </c>
      <c r="Y1" s="47">
        <v>0.0</v>
      </c>
      <c r="Z1" s="47">
        <v>2.1E-4</v>
      </c>
      <c r="AA1" s="47">
        <v>-0.002496</v>
      </c>
      <c r="AB1" s="47">
        <v>-0.003264</v>
      </c>
      <c r="AC1" s="47">
        <v>-0.004844</v>
      </c>
      <c r="AD1" s="47">
        <v>-0.006972</v>
      </c>
      <c r="AE1" s="47">
        <v>-0.005156</v>
      </c>
      <c r="AF1" s="47">
        <v>-0.008933</v>
      </c>
      <c r="AG1" s="47">
        <v>-0.012312</v>
      </c>
      <c r="AH1" s="47">
        <v>-0.010347</v>
      </c>
      <c r="AI1" s="47">
        <v>-0.013734</v>
      </c>
      <c r="AJ1" s="47">
        <v>-0.012966</v>
      </c>
      <c r="AK1" s="47">
        <v>-0.015088</v>
      </c>
    </row>
    <row r="2" ht="12.75" customHeight="1">
      <c r="A2" s="50">
        <v>0.026903</v>
      </c>
      <c r="B2" s="47">
        <v>0.026404</v>
      </c>
      <c r="C2" s="47">
        <v>0.025534</v>
      </c>
      <c r="D2" s="47">
        <v>0.024347</v>
      </c>
      <c r="E2" s="47">
        <v>0.023543</v>
      </c>
      <c r="F2" s="47">
        <v>0.023859</v>
      </c>
      <c r="G2" s="47">
        <v>0.02095</v>
      </c>
      <c r="H2" s="47">
        <v>0.020028</v>
      </c>
      <c r="I2" s="47">
        <v>0.019198</v>
      </c>
      <c r="J2" s="47">
        <v>0.018717</v>
      </c>
      <c r="K2" s="47">
        <v>0.018283</v>
      </c>
      <c r="L2" s="47">
        <v>0.017971</v>
      </c>
      <c r="M2" s="47">
        <v>0.016528</v>
      </c>
      <c r="N2" s="47">
        <v>0.014386</v>
      </c>
      <c r="O2" s="47">
        <v>0.014117</v>
      </c>
      <c r="P2" s="47">
        <v>0.011359</v>
      </c>
      <c r="Q2" s="47">
        <v>0.00935</v>
      </c>
      <c r="R2" s="47">
        <v>0.008025</v>
      </c>
      <c r="S2" s="47">
        <v>0.008103</v>
      </c>
      <c r="T2" s="47">
        <v>0.007374</v>
      </c>
      <c r="U2" s="47">
        <v>0.005586</v>
      </c>
      <c r="V2" s="47">
        <v>0.003467</v>
      </c>
      <c r="W2" s="47">
        <v>0.003458</v>
      </c>
      <c r="X2" s="47">
        <v>0.001672</v>
      </c>
      <c r="Y2" s="47">
        <v>0.0</v>
      </c>
      <c r="Z2" s="47">
        <v>-6.12E-4</v>
      </c>
      <c r="AA2" s="47">
        <v>-0.002524</v>
      </c>
      <c r="AB2" s="47">
        <v>-0.002685</v>
      </c>
      <c r="AC2" s="47">
        <v>-0.00332</v>
      </c>
      <c r="AD2" s="47">
        <v>-0.006151</v>
      </c>
      <c r="AE2" s="47">
        <v>-0.006787</v>
      </c>
      <c r="AF2" s="47">
        <v>-0.008508</v>
      </c>
      <c r="AG2" s="47">
        <v>-0.009576</v>
      </c>
      <c r="AH2" s="47">
        <v>-0.009968</v>
      </c>
      <c r="AI2" s="47">
        <v>-0.013045</v>
      </c>
      <c r="AJ2" s="47">
        <v>-0.013437</v>
      </c>
      <c r="AK2" s="47">
        <v>-0.014149</v>
      </c>
    </row>
    <row r="3" ht="12.75" customHeight="1">
      <c r="A3" s="50">
        <v>0.01845</v>
      </c>
      <c r="B3" s="47">
        <v>0.017872</v>
      </c>
      <c r="C3" s="47">
        <v>0.017974</v>
      </c>
      <c r="D3" s="47">
        <v>0.017129</v>
      </c>
      <c r="E3" s="47">
        <v>0.018281</v>
      </c>
      <c r="F3" s="47">
        <v>0.018142</v>
      </c>
      <c r="G3" s="47">
        <v>0.017396</v>
      </c>
      <c r="H3" s="47">
        <v>0.016338</v>
      </c>
      <c r="I3" s="47">
        <v>0.015292</v>
      </c>
      <c r="J3" s="47">
        <v>0.014479</v>
      </c>
      <c r="K3" s="47">
        <v>0.013167</v>
      </c>
      <c r="L3" s="47">
        <v>0.012362</v>
      </c>
      <c r="M3" s="47">
        <v>0.012629</v>
      </c>
      <c r="N3" s="47">
        <v>0.010059</v>
      </c>
      <c r="O3" s="47">
        <v>0.010927</v>
      </c>
      <c r="P3" s="47">
        <v>0.009069</v>
      </c>
      <c r="Q3" s="47">
        <v>0.007869</v>
      </c>
      <c r="R3" s="47">
        <v>0.006443</v>
      </c>
      <c r="S3" s="47">
        <v>0.004917</v>
      </c>
      <c r="T3" s="47">
        <v>0.00496</v>
      </c>
      <c r="U3" s="47">
        <v>0.003233</v>
      </c>
      <c r="V3" s="47">
        <v>0.002336</v>
      </c>
      <c r="W3" s="47">
        <v>0.003941</v>
      </c>
      <c r="X3" s="47">
        <v>0.001006</v>
      </c>
      <c r="Y3" s="47">
        <v>0.0</v>
      </c>
      <c r="Z3" s="47">
        <v>-8.87E-4</v>
      </c>
      <c r="AA3" s="47">
        <v>-0.002298</v>
      </c>
      <c r="AB3" s="47">
        <v>-0.004287</v>
      </c>
      <c r="AC3" s="47">
        <v>-0.003561</v>
      </c>
      <c r="AD3" s="47">
        <v>-0.005797</v>
      </c>
      <c r="AE3" s="47">
        <v>-0.006471</v>
      </c>
      <c r="AF3" s="47">
        <v>-0.008181</v>
      </c>
      <c r="AG3" s="47">
        <v>-0.01027</v>
      </c>
      <c r="AH3" s="47">
        <v>-0.01015</v>
      </c>
      <c r="AI3" s="47">
        <v>-0.012922</v>
      </c>
      <c r="AJ3" s="47">
        <v>-0.013296</v>
      </c>
      <c r="AK3" s="47">
        <v>-0.013894</v>
      </c>
    </row>
    <row r="4" ht="12.75" customHeight="1">
      <c r="A4" s="50">
        <v>0.019013</v>
      </c>
      <c r="B4" s="47">
        <v>0.0203</v>
      </c>
      <c r="C4" s="47">
        <v>0.020708</v>
      </c>
      <c r="D4" s="47">
        <v>0.020165</v>
      </c>
      <c r="E4" s="47">
        <v>0.018292</v>
      </c>
      <c r="F4" s="47">
        <v>0.01791</v>
      </c>
      <c r="G4" s="47">
        <v>0.016123</v>
      </c>
      <c r="H4" s="47">
        <v>0.01441</v>
      </c>
      <c r="I4" s="47">
        <v>0.013234</v>
      </c>
      <c r="J4" s="47">
        <v>0.013762</v>
      </c>
      <c r="K4" s="47">
        <v>0.014048</v>
      </c>
      <c r="L4" s="47">
        <v>0.014146</v>
      </c>
      <c r="M4" s="47">
        <v>0.012595</v>
      </c>
      <c r="N4" s="47">
        <v>0.01188</v>
      </c>
      <c r="O4" s="47">
        <v>0.01305</v>
      </c>
      <c r="P4" s="47">
        <v>0.011178</v>
      </c>
      <c r="Q4" s="47">
        <v>0.010851</v>
      </c>
      <c r="R4" s="47">
        <v>0.007743</v>
      </c>
      <c r="S4" s="47">
        <v>0.006126</v>
      </c>
      <c r="T4" s="47">
        <v>0.005712</v>
      </c>
      <c r="U4" s="47">
        <v>0.003801</v>
      </c>
      <c r="V4" s="47">
        <v>0.002255</v>
      </c>
      <c r="W4" s="47">
        <v>0.001992</v>
      </c>
      <c r="X4" s="47">
        <v>0.001732</v>
      </c>
      <c r="Y4" s="47">
        <v>0.0</v>
      </c>
      <c r="Z4" s="47">
        <v>-5.52E-4</v>
      </c>
      <c r="AA4" s="47">
        <v>-0.001297</v>
      </c>
      <c r="AB4" s="47">
        <v>-0.001815</v>
      </c>
      <c r="AC4" s="47">
        <v>-0.002817</v>
      </c>
      <c r="AD4" s="47">
        <v>-0.004336</v>
      </c>
      <c r="AE4" s="47">
        <v>-0.004486</v>
      </c>
      <c r="AF4" s="47">
        <v>-0.005526</v>
      </c>
      <c r="AG4" s="47">
        <v>-0.006672</v>
      </c>
      <c r="AH4" s="47">
        <v>-0.006513</v>
      </c>
      <c r="AI4" s="47">
        <v>-0.007497</v>
      </c>
      <c r="AJ4" s="47">
        <v>-0.008244</v>
      </c>
      <c r="AK4" s="47">
        <v>-0.009061</v>
      </c>
    </row>
    <row r="5" ht="12.75" customHeight="1">
      <c r="A5" s="50">
        <v>0.014237</v>
      </c>
      <c r="B5" s="47">
        <v>0.014043</v>
      </c>
      <c r="C5" s="47">
        <v>0.014068</v>
      </c>
      <c r="D5" s="47">
        <v>0.013285</v>
      </c>
      <c r="E5" s="47">
        <v>0.013669</v>
      </c>
      <c r="F5" s="47">
        <v>0.012959</v>
      </c>
      <c r="G5" s="47">
        <v>0.01268</v>
      </c>
      <c r="H5" s="47">
        <v>0.01184</v>
      </c>
      <c r="I5" s="47">
        <v>0.012478</v>
      </c>
      <c r="J5" s="47">
        <v>0.011759</v>
      </c>
      <c r="K5" s="47">
        <v>0.011093</v>
      </c>
      <c r="L5" s="47">
        <v>0.010842</v>
      </c>
      <c r="M5" s="47">
        <v>0.009727</v>
      </c>
      <c r="N5" s="47">
        <v>0.008595</v>
      </c>
      <c r="O5" s="47">
        <v>0.008451</v>
      </c>
      <c r="P5" s="47">
        <v>0.007108</v>
      </c>
      <c r="Q5" s="47">
        <v>0.006342</v>
      </c>
      <c r="R5" s="47">
        <v>0.005489</v>
      </c>
      <c r="S5" s="47">
        <v>0.005277</v>
      </c>
      <c r="T5" s="47">
        <v>0.004082</v>
      </c>
      <c r="U5" s="47">
        <v>0.004159</v>
      </c>
      <c r="V5" s="47">
        <v>0.001545</v>
      </c>
      <c r="W5" s="47">
        <v>0.002232</v>
      </c>
      <c r="X5" s="47">
        <v>0.001897</v>
      </c>
      <c r="Y5" s="47">
        <v>0.0</v>
      </c>
      <c r="Z5" s="47">
        <v>-2.77E-4</v>
      </c>
      <c r="AA5" s="47">
        <v>-6.8E-4</v>
      </c>
      <c r="AB5" s="47">
        <v>-0.001184</v>
      </c>
      <c r="AC5" s="47">
        <v>-0.002347</v>
      </c>
      <c r="AD5" s="47">
        <v>-0.003268</v>
      </c>
      <c r="AE5" s="47">
        <v>-0.004193</v>
      </c>
      <c r="AF5" s="47">
        <v>-0.005462</v>
      </c>
      <c r="AG5" s="47">
        <v>-0.006691</v>
      </c>
      <c r="AH5" s="47">
        <v>-0.006427</v>
      </c>
      <c r="AI5" s="47">
        <v>-0.008753</v>
      </c>
      <c r="AJ5" s="47">
        <v>-0.009243</v>
      </c>
      <c r="AK5" s="47">
        <v>-0.009393</v>
      </c>
    </row>
    <row r="6" ht="12.75" customHeight="1">
      <c r="A6" s="50">
        <v>0.012288</v>
      </c>
      <c r="B6" s="47">
        <v>0.013075</v>
      </c>
      <c r="C6" s="47">
        <v>0.013578</v>
      </c>
      <c r="D6" s="47">
        <v>0.013775</v>
      </c>
      <c r="E6" s="47">
        <v>0.013427</v>
      </c>
      <c r="F6" s="47">
        <v>0.013377</v>
      </c>
      <c r="G6" s="47">
        <v>0.011918</v>
      </c>
      <c r="H6" s="47">
        <v>0.010689</v>
      </c>
      <c r="I6" s="47">
        <v>0.00926</v>
      </c>
      <c r="J6" s="47">
        <v>0.009677</v>
      </c>
      <c r="K6" s="47">
        <v>0.008963</v>
      </c>
      <c r="L6" s="47">
        <v>0.00861</v>
      </c>
      <c r="M6" s="47">
        <v>0.008385</v>
      </c>
      <c r="N6" s="47">
        <v>0.007647</v>
      </c>
      <c r="O6" s="47">
        <v>0.007436</v>
      </c>
      <c r="P6" s="47">
        <v>0.006595</v>
      </c>
      <c r="Q6" s="47">
        <v>0.00708</v>
      </c>
      <c r="R6" s="47">
        <v>0.005562</v>
      </c>
      <c r="S6" s="47">
        <v>0.00408</v>
      </c>
      <c r="T6" s="47">
        <v>0.004056</v>
      </c>
      <c r="U6" s="47">
        <v>0.002756</v>
      </c>
      <c r="V6" s="47">
        <v>0.001817</v>
      </c>
      <c r="W6" s="47">
        <v>0.001484</v>
      </c>
      <c r="X6" s="47">
        <v>5.27E-4</v>
      </c>
      <c r="Y6" s="47">
        <v>0.0</v>
      </c>
      <c r="Z6" s="47">
        <v>-3.21E-4</v>
      </c>
      <c r="AA6" s="47">
        <v>-0.00153</v>
      </c>
      <c r="AB6" s="47">
        <v>-0.001893</v>
      </c>
      <c r="AC6" s="47">
        <v>-0.002668</v>
      </c>
      <c r="AD6" s="47">
        <v>-0.003889</v>
      </c>
      <c r="AE6" s="47">
        <v>-0.004505</v>
      </c>
      <c r="AF6" s="47">
        <v>-0.005262</v>
      </c>
      <c r="AG6" s="47">
        <v>-0.005796</v>
      </c>
      <c r="AH6" s="47">
        <v>-0.005679</v>
      </c>
      <c r="AI6" s="47">
        <v>-0.0073</v>
      </c>
      <c r="AJ6" s="47">
        <v>-0.007797</v>
      </c>
      <c r="AK6" s="47">
        <v>-0.008249</v>
      </c>
    </row>
    <row r="7" ht="12.75" customHeight="1">
      <c r="A7" s="50">
        <v>0.00902</v>
      </c>
      <c r="B7" s="47">
        <v>0.009548</v>
      </c>
      <c r="C7" s="47">
        <v>0.009434</v>
      </c>
      <c r="D7" s="47">
        <v>0.009201</v>
      </c>
      <c r="E7" s="47">
        <v>0.008595</v>
      </c>
      <c r="F7" s="47">
        <v>0.008156</v>
      </c>
      <c r="G7" s="47">
        <v>0.008086</v>
      </c>
      <c r="H7" s="47">
        <v>0.007508</v>
      </c>
      <c r="I7" s="47">
        <v>0.007748</v>
      </c>
      <c r="J7" s="47">
        <v>0.007499</v>
      </c>
      <c r="K7" s="47">
        <v>0.007134</v>
      </c>
      <c r="L7" s="47">
        <v>0.006948</v>
      </c>
      <c r="M7" s="47">
        <v>0.007073</v>
      </c>
      <c r="N7" s="47">
        <v>0.005753</v>
      </c>
      <c r="O7" s="47">
        <v>0.005609</v>
      </c>
      <c r="P7" s="47">
        <v>0.005767</v>
      </c>
      <c r="Q7" s="47">
        <v>0.004808</v>
      </c>
      <c r="R7" s="47">
        <v>0.00423</v>
      </c>
      <c r="S7" s="47">
        <v>0.002083</v>
      </c>
      <c r="T7" s="47">
        <v>0.001701</v>
      </c>
      <c r="U7" s="47">
        <v>0.001151</v>
      </c>
      <c r="V7" s="47">
        <v>1.44E-4</v>
      </c>
      <c r="W7" s="47">
        <v>4.19E-4</v>
      </c>
      <c r="X7" s="47">
        <v>1.93E-4</v>
      </c>
      <c r="Y7" s="47">
        <v>0.0</v>
      </c>
      <c r="Z7" s="47">
        <v>-2.93E-4</v>
      </c>
      <c r="AA7" s="47">
        <v>-5.51E-4</v>
      </c>
      <c r="AB7" s="47">
        <v>-0.001225</v>
      </c>
      <c r="AC7" s="47">
        <v>-0.00159</v>
      </c>
      <c r="AD7" s="47">
        <v>-0.003229</v>
      </c>
      <c r="AE7" s="47">
        <v>-0.002779</v>
      </c>
      <c r="AF7" s="47">
        <v>-0.003919</v>
      </c>
      <c r="AG7" s="47">
        <v>-0.005117</v>
      </c>
      <c r="AH7" s="47">
        <v>-0.005098</v>
      </c>
      <c r="AI7" s="47">
        <v>-0.005679</v>
      </c>
      <c r="AJ7" s="47">
        <v>-0.006407</v>
      </c>
      <c r="AK7" s="47">
        <v>-0.007124</v>
      </c>
    </row>
    <row r="8" ht="12.75" customHeight="1">
      <c r="A8" s="50">
        <v>0.00806</v>
      </c>
      <c r="B8" s="47">
        <v>0.008258</v>
      </c>
      <c r="C8" s="47">
        <v>0.008702</v>
      </c>
      <c r="D8" s="47">
        <v>0.008597</v>
      </c>
      <c r="E8" s="47">
        <v>0.009282</v>
      </c>
      <c r="F8" s="47">
        <v>0.008805</v>
      </c>
      <c r="G8" s="47">
        <v>0.007946</v>
      </c>
      <c r="H8" s="47">
        <v>0.007569</v>
      </c>
      <c r="I8" s="47">
        <v>0.007149</v>
      </c>
      <c r="J8" s="47">
        <v>0.006787</v>
      </c>
      <c r="K8" s="47">
        <v>0.005964</v>
      </c>
      <c r="L8" s="47">
        <v>0.005927</v>
      </c>
      <c r="M8" s="47">
        <v>0.00527</v>
      </c>
      <c r="N8" s="47">
        <v>0.004432</v>
      </c>
      <c r="O8" s="47">
        <v>0.004363</v>
      </c>
      <c r="P8" s="47">
        <v>0.003767</v>
      </c>
      <c r="Q8" s="47">
        <v>0.004559</v>
      </c>
      <c r="R8" s="47">
        <v>0.003063</v>
      </c>
      <c r="S8" s="47">
        <v>0.003682</v>
      </c>
      <c r="T8" s="47">
        <v>0.00253</v>
      </c>
      <c r="U8" s="47">
        <v>0.002147</v>
      </c>
      <c r="V8" s="47">
        <v>5.64E-4</v>
      </c>
      <c r="W8" s="47">
        <v>0.001208</v>
      </c>
      <c r="X8" s="47">
        <v>3.98E-4</v>
      </c>
      <c r="Y8" s="47">
        <v>0.0</v>
      </c>
      <c r="Z8" s="47">
        <v>-5.36E-4</v>
      </c>
      <c r="AA8" s="47">
        <v>-8.62E-4</v>
      </c>
      <c r="AB8" s="47">
        <v>-0.002358</v>
      </c>
      <c r="AC8" s="47">
        <v>-0.002052</v>
      </c>
      <c r="AD8" s="47">
        <v>-0.003114</v>
      </c>
      <c r="AE8" s="47">
        <v>-0.003451</v>
      </c>
      <c r="AF8" s="47">
        <v>-0.004099</v>
      </c>
      <c r="AG8" s="47">
        <v>-0.005192</v>
      </c>
      <c r="AH8" s="47">
        <v>-0.005364</v>
      </c>
      <c r="AI8" s="47">
        <v>-0.006592</v>
      </c>
      <c r="AJ8" s="47">
        <v>-0.006655</v>
      </c>
      <c r="AK8" s="47">
        <v>-0.006967</v>
      </c>
    </row>
    <row r="9" ht="12.75" customHeight="1">
      <c r="A9" s="50">
        <v>0.006382</v>
      </c>
      <c r="B9" s="47">
        <v>0.007347</v>
      </c>
      <c r="C9" s="47">
        <v>0.008217</v>
      </c>
      <c r="D9" s="47">
        <v>0.008232</v>
      </c>
      <c r="E9" s="47">
        <v>0.007966</v>
      </c>
      <c r="F9" s="47">
        <v>0.007677</v>
      </c>
      <c r="G9" s="47">
        <v>0.007635</v>
      </c>
      <c r="H9" s="47">
        <v>0.006537</v>
      </c>
      <c r="I9" s="47">
        <v>0.006374</v>
      </c>
      <c r="J9" s="47">
        <v>0.006163</v>
      </c>
      <c r="K9" s="47">
        <v>0.005997</v>
      </c>
      <c r="L9" s="47">
        <v>0.006071</v>
      </c>
      <c r="M9" s="47">
        <v>0.00558</v>
      </c>
      <c r="N9" s="47">
        <v>0.0052</v>
      </c>
      <c r="O9" s="47">
        <v>0.005263</v>
      </c>
      <c r="P9" s="47">
        <v>0.0047</v>
      </c>
      <c r="Q9" s="47">
        <v>0.004841</v>
      </c>
      <c r="R9" s="47">
        <v>0.002954</v>
      </c>
      <c r="S9" s="47">
        <v>0.002593</v>
      </c>
      <c r="T9" s="47">
        <v>0.001983</v>
      </c>
      <c r="U9" s="47">
        <v>0.001087</v>
      </c>
      <c r="V9" s="47">
        <v>1.67E-4</v>
      </c>
      <c r="W9" s="47">
        <v>5.49E-4</v>
      </c>
      <c r="X9" s="47">
        <v>4.77E-4</v>
      </c>
      <c r="Y9" s="47">
        <v>0.0</v>
      </c>
      <c r="Z9" s="47">
        <v>-1.17E-4</v>
      </c>
      <c r="AA9" s="47">
        <v>-5.71E-4</v>
      </c>
      <c r="AB9" s="47">
        <v>-9.28E-4</v>
      </c>
      <c r="AC9" s="47">
        <v>-0.001236</v>
      </c>
      <c r="AD9" s="47">
        <v>-0.001961</v>
      </c>
      <c r="AE9" s="47">
        <v>-0.002434</v>
      </c>
      <c r="AF9" s="47">
        <v>-0.00339</v>
      </c>
      <c r="AG9" s="47">
        <v>-0.003498</v>
      </c>
      <c r="AH9" s="47">
        <v>-0.003456</v>
      </c>
      <c r="AI9" s="47">
        <v>-0.004325</v>
      </c>
      <c r="AJ9" s="47">
        <v>-0.004618</v>
      </c>
      <c r="AK9" s="47">
        <v>-0.005069</v>
      </c>
    </row>
    <row r="10" ht="12.75" customHeight="1">
      <c r="A10" s="50">
        <v>0.005556</v>
      </c>
      <c r="B10" s="47">
        <v>0.005936</v>
      </c>
      <c r="C10" s="47">
        <v>0.006376</v>
      </c>
      <c r="D10" s="47">
        <v>0.006431</v>
      </c>
      <c r="E10" s="47">
        <v>0.006264</v>
      </c>
      <c r="F10" s="47">
        <v>0.006447</v>
      </c>
      <c r="G10" s="47">
        <v>0.005894</v>
      </c>
      <c r="H10" s="47">
        <v>0.005456</v>
      </c>
      <c r="I10" s="47">
        <v>0.005289</v>
      </c>
      <c r="J10" s="47">
        <v>0.004961</v>
      </c>
      <c r="K10" s="47">
        <v>0.00474</v>
      </c>
      <c r="L10" s="47">
        <v>0.004248</v>
      </c>
      <c r="M10" s="47">
        <v>0.00395</v>
      </c>
      <c r="N10" s="47">
        <v>0.003436</v>
      </c>
      <c r="O10" s="47">
        <v>0.002996</v>
      </c>
      <c r="P10" s="47">
        <v>0.002927</v>
      </c>
      <c r="Q10" s="47">
        <v>0.002457</v>
      </c>
      <c r="R10" s="47">
        <v>0.002452</v>
      </c>
      <c r="S10" s="47">
        <v>0.001663</v>
      </c>
      <c r="T10" s="47">
        <v>0.001258</v>
      </c>
      <c r="U10" s="47">
        <v>5.55E-4</v>
      </c>
      <c r="V10" s="47">
        <v>2.79E-4</v>
      </c>
      <c r="W10" s="47">
        <v>4.98E-4</v>
      </c>
      <c r="X10" s="47">
        <v>2.89E-4</v>
      </c>
      <c r="Y10" s="47">
        <v>0.0</v>
      </c>
      <c r="Z10" s="47">
        <v>-6.8E-5</v>
      </c>
      <c r="AA10" s="47">
        <v>-3.32E-4</v>
      </c>
      <c r="AB10" s="47">
        <v>-9.01E-4</v>
      </c>
      <c r="AC10" s="47">
        <v>-0.00127</v>
      </c>
      <c r="AD10" s="47">
        <v>-0.001793</v>
      </c>
      <c r="AE10" s="47">
        <v>-0.001709</v>
      </c>
      <c r="AF10" s="47">
        <v>-0.002346</v>
      </c>
      <c r="AG10" s="47">
        <v>-0.003326</v>
      </c>
      <c r="AH10" s="47">
        <v>-0.003309</v>
      </c>
      <c r="AI10" s="47">
        <v>-0.003862</v>
      </c>
      <c r="AJ10" s="47">
        <v>-0.004573</v>
      </c>
      <c r="AK10" s="47">
        <v>-0.004744</v>
      </c>
    </row>
    <row r="11" ht="12.75" customHeight="1">
      <c r="A11" s="50">
        <v>0.00398</v>
      </c>
      <c r="B11" s="47">
        <v>0.004591</v>
      </c>
      <c r="C11" s="47">
        <v>0.005426</v>
      </c>
      <c r="D11" s="47">
        <v>0.005302</v>
      </c>
      <c r="E11" s="47">
        <v>0.005657</v>
      </c>
      <c r="F11" s="47">
        <v>0.005443</v>
      </c>
      <c r="G11" s="47">
        <v>0.005123</v>
      </c>
      <c r="H11" s="47">
        <v>0.004908</v>
      </c>
      <c r="I11" s="47">
        <v>0.004541</v>
      </c>
      <c r="J11" s="47">
        <v>0.004551</v>
      </c>
      <c r="K11" s="47">
        <v>0.003992</v>
      </c>
      <c r="L11" s="47">
        <v>0.004081</v>
      </c>
      <c r="M11" s="47">
        <v>0.003572</v>
      </c>
      <c r="N11" s="47">
        <v>0.003213</v>
      </c>
      <c r="O11" s="47">
        <v>0.00337</v>
      </c>
      <c r="P11" s="47">
        <v>0.002992</v>
      </c>
      <c r="Q11" s="47">
        <v>0.003503</v>
      </c>
      <c r="R11" s="47">
        <v>0.002412</v>
      </c>
      <c r="S11" s="47">
        <v>0.00187</v>
      </c>
      <c r="T11" s="47">
        <v>0.00192</v>
      </c>
      <c r="U11" s="47">
        <v>9.37E-4</v>
      </c>
      <c r="V11" s="47">
        <v>2.66E-4</v>
      </c>
      <c r="W11" s="47">
        <v>4.46E-4</v>
      </c>
      <c r="X11" s="47">
        <v>3.32E-4</v>
      </c>
      <c r="Y11" s="47">
        <v>0.0</v>
      </c>
      <c r="Z11" s="47">
        <v>-4.45E-4</v>
      </c>
      <c r="AA11" s="47">
        <v>-3.93E-4</v>
      </c>
      <c r="AB11" s="47">
        <v>-8.4E-5</v>
      </c>
      <c r="AC11" s="47">
        <v>-7.45E-4</v>
      </c>
      <c r="AD11" s="47">
        <v>-0.001201</v>
      </c>
      <c r="AE11" s="47">
        <v>-0.001307</v>
      </c>
      <c r="AF11" s="47">
        <v>-0.002102</v>
      </c>
      <c r="AG11" s="47">
        <v>-0.002627</v>
      </c>
      <c r="AH11" s="47">
        <v>-0.002454</v>
      </c>
      <c r="AI11" s="47">
        <v>-0.003286</v>
      </c>
      <c r="AJ11" s="47">
        <v>-0.004091</v>
      </c>
      <c r="AK11" s="47">
        <v>-0.004085</v>
      </c>
    </row>
    <row r="12" ht="12.75" customHeight="1">
      <c r="A12" s="50">
        <v>0.0043</v>
      </c>
      <c r="B12" s="47">
        <v>0.004872</v>
      </c>
      <c r="C12" s="47">
        <v>0.005319</v>
      </c>
      <c r="D12" s="47">
        <v>0.005103</v>
      </c>
      <c r="E12" s="47">
        <v>0.005227</v>
      </c>
      <c r="F12" s="47">
        <v>0.005056</v>
      </c>
      <c r="G12" s="47">
        <v>0.004384</v>
      </c>
      <c r="H12" s="47">
        <v>0.004014</v>
      </c>
      <c r="I12" s="47">
        <v>0.003981</v>
      </c>
      <c r="J12" s="47">
        <v>0.003852</v>
      </c>
      <c r="K12" s="47">
        <v>0.003883</v>
      </c>
      <c r="L12" s="47">
        <v>0.003691</v>
      </c>
      <c r="M12" s="47">
        <v>0.003567</v>
      </c>
      <c r="N12" s="47">
        <v>0.003156</v>
      </c>
      <c r="O12" s="47">
        <v>0.003114</v>
      </c>
      <c r="P12" s="47">
        <v>0.002667</v>
      </c>
      <c r="Q12" s="47">
        <v>0.002247</v>
      </c>
      <c r="R12" s="47">
        <v>0.00216</v>
      </c>
      <c r="S12" s="47">
        <v>0.00164</v>
      </c>
      <c r="T12" s="47">
        <v>0.001125</v>
      </c>
      <c r="U12" s="47">
        <v>8.25E-4</v>
      </c>
      <c r="V12" s="47">
        <v>2.01E-4</v>
      </c>
      <c r="W12" s="47">
        <v>2.16E-4</v>
      </c>
      <c r="X12" s="47">
        <v>1.51E-4</v>
      </c>
      <c r="Y12" s="47">
        <v>0.0</v>
      </c>
      <c r="Z12" s="47">
        <v>2.16E-4</v>
      </c>
      <c r="AA12" s="47">
        <v>3.06E-4</v>
      </c>
      <c r="AB12" s="47">
        <v>-1.0E-6</v>
      </c>
      <c r="AC12" s="47">
        <v>9.5E-5</v>
      </c>
      <c r="AD12" s="47">
        <v>-6.23E-4</v>
      </c>
      <c r="AE12" s="47">
        <v>-5.2E-4</v>
      </c>
      <c r="AF12" s="47">
        <v>-0.001109</v>
      </c>
      <c r="AG12" s="47">
        <v>-0.001489</v>
      </c>
      <c r="AH12" s="47">
        <v>-0.001169</v>
      </c>
      <c r="AI12" s="47">
        <v>-0.001804</v>
      </c>
      <c r="AJ12" s="47">
        <v>-0.002089</v>
      </c>
      <c r="AK12" s="47">
        <v>-0.002484</v>
      </c>
    </row>
    <row r="13" ht="12.75" customHeight="1">
      <c r="A13" s="50">
        <v>0.001686</v>
      </c>
      <c r="B13" s="47">
        <v>0.002104</v>
      </c>
      <c r="C13" s="47">
        <v>0.002637</v>
      </c>
      <c r="D13" s="47">
        <v>0.002814</v>
      </c>
      <c r="E13" s="47">
        <v>0.002971</v>
      </c>
      <c r="F13" s="47">
        <v>0.003109</v>
      </c>
      <c r="G13" s="47">
        <v>0.002948</v>
      </c>
      <c r="H13" s="47">
        <v>0.002782</v>
      </c>
      <c r="I13" s="47">
        <v>0.002671</v>
      </c>
      <c r="J13" s="47">
        <v>0.002422</v>
      </c>
      <c r="K13" s="47">
        <v>0.002218</v>
      </c>
      <c r="L13" s="47">
        <v>0.00224</v>
      </c>
      <c r="M13" s="47">
        <v>0.001793</v>
      </c>
      <c r="N13" s="47">
        <v>0.001316</v>
      </c>
      <c r="O13" s="47">
        <v>0.00104</v>
      </c>
      <c r="P13" s="47">
        <v>0.001012</v>
      </c>
      <c r="Q13" s="47">
        <v>6.17E-4</v>
      </c>
      <c r="R13" s="47">
        <v>0.00103</v>
      </c>
      <c r="S13" s="47">
        <v>3.32E-4</v>
      </c>
      <c r="T13" s="47">
        <v>4.35E-4</v>
      </c>
      <c r="U13" s="47">
        <v>-3.3E-4</v>
      </c>
      <c r="V13" s="47">
        <v>-3.46E-4</v>
      </c>
      <c r="W13" s="47">
        <v>-1.09E-4</v>
      </c>
      <c r="X13" s="47">
        <v>-6.0E-6</v>
      </c>
      <c r="Y13" s="47">
        <v>0.0</v>
      </c>
      <c r="Z13" s="47">
        <v>1.1E-5</v>
      </c>
      <c r="AA13" s="47">
        <v>-1.46E-4</v>
      </c>
      <c r="AB13" s="47">
        <v>-4.15E-4</v>
      </c>
      <c r="AC13" s="47">
        <v>-3.76E-4</v>
      </c>
      <c r="AD13" s="47">
        <v>-6.02E-4</v>
      </c>
      <c r="AE13" s="47">
        <v>-5.29E-4</v>
      </c>
      <c r="AF13" s="47">
        <v>-0.001019</v>
      </c>
      <c r="AG13" s="47">
        <v>-0.001752</v>
      </c>
      <c r="AH13" s="47">
        <v>-0.001599</v>
      </c>
      <c r="AI13" s="47">
        <v>-0.002198</v>
      </c>
      <c r="AJ13" s="47">
        <v>-0.002418</v>
      </c>
      <c r="AK13" s="47">
        <v>-0.002616</v>
      </c>
    </row>
    <row r="14" ht="12.75" customHeight="1">
      <c r="A14" s="50">
        <v>0.001486</v>
      </c>
      <c r="B14" s="47">
        <v>0.002166</v>
      </c>
      <c r="C14" s="47">
        <v>0.00303</v>
      </c>
      <c r="D14" s="47">
        <v>0.003457</v>
      </c>
      <c r="E14" s="47">
        <v>0.003483</v>
      </c>
      <c r="F14" s="47">
        <v>0.00316</v>
      </c>
      <c r="G14" s="47">
        <v>0.00293</v>
      </c>
      <c r="H14" s="47">
        <v>0.00273</v>
      </c>
      <c r="I14" s="47">
        <v>0.002544</v>
      </c>
      <c r="J14" s="47">
        <v>0.002517</v>
      </c>
      <c r="K14" s="47">
        <v>0.002329</v>
      </c>
      <c r="L14" s="47">
        <v>0.002161</v>
      </c>
      <c r="M14" s="47">
        <v>0.002249</v>
      </c>
      <c r="N14" s="47">
        <v>0.001695</v>
      </c>
      <c r="O14" s="47">
        <v>0.002174</v>
      </c>
      <c r="P14" s="47">
        <v>0.001942</v>
      </c>
      <c r="Q14" s="47">
        <v>0.001913</v>
      </c>
      <c r="R14" s="47">
        <v>0.001423</v>
      </c>
      <c r="S14" s="47">
        <v>0.001167</v>
      </c>
      <c r="T14" s="47">
        <v>6.64E-4</v>
      </c>
      <c r="U14" s="47">
        <v>4.74E-4</v>
      </c>
      <c r="V14" s="47">
        <v>-9.9E-5</v>
      </c>
      <c r="W14" s="47">
        <v>4.4E-5</v>
      </c>
      <c r="X14" s="47">
        <v>8.4E-5</v>
      </c>
      <c r="Y14" s="47">
        <v>0.0</v>
      </c>
      <c r="Z14" s="47">
        <v>1.2E-4</v>
      </c>
      <c r="AA14" s="47">
        <v>2.59E-4</v>
      </c>
      <c r="AB14" s="47">
        <v>2.68E-4</v>
      </c>
      <c r="AC14" s="47">
        <v>2.34E-4</v>
      </c>
      <c r="AD14" s="47">
        <v>1.13E-4</v>
      </c>
      <c r="AE14" s="47">
        <v>-3.7E-5</v>
      </c>
      <c r="AF14" s="47">
        <v>-3.83E-4</v>
      </c>
      <c r="AG14" s="47">
        <v>-3.89E-4</v>
      </c>
      <c r="AH14" s="47">
        <v>-3.86E-4</v>
      </c>
      <c r="AI14" s="47">
        <v>-0.00117</v>
      </c>
      <c r="AJ14" s="47">
        <v>-0.001606</v>
      </c>
      <c r="AK14" s="47">
        <v>-0.001631</v>
      </c>
    </row>
    <row r="15" ht="12.75" customHeight="1">
      <c r="A15" s="50">
        <v>0.00207</v>
      </c>
      <c r="B15" s="47">
        <v>0.002298</v>
      </c>
      <c r="C15" s="47">
        <v>0.002457</v>
      </c>
      <c r="D15" s="47">
        <v>0.002331</v>
      </c>
      <c r="E15" s="47">
        <v>0.002247</v>
      </c>
      <c r="F15" s="47">
        <v>0.002157</v>
      </c>
      <c r="G15" s="47">
        <v>0.001925</v>
      </c>
      <c r="H15" s="47">
        <v>0.00168</v>
      </c>
      <c r="I15" s="47">
        <v>0.001499</v>
      </c>
      <c r="J15" s="47">
        <v>0.001837</v>
      </c>
      <c r="K15" s="47">
        <v>0.001759</v>
      </c>
      <c r="L15" s="47">
        <v>0.001863</v>
      </c>
      <c r="M15" s="47">
        <v>0.001549</v>
      </c>
      <c r="N15" s="47">
        <v>0.001206</v>
      </c>
      <c r="O15" s="47">
        <v>8.33E-4</v>
      </c>
      <c r="P15" s="47">
        <v>7.62E-4</v>
      </c>
      <c r="Q15" s="47">
        <v>8.44E-4</v>
      </c>
      <c r="R15" s="47">
        <v>4.62E-4</v>
      </c>
      <c r="S15" s="47">
        <v>7.3E-5</v>
      </c>
      <c r="T15" s="47">
        <v>-2.38E-4</v>
      </c>
      <c r="U15" s="47">
        <v>-5.47E-4</v>
      </c>
      <c r="V15" s="47">
        <v>-6.77E-4</v>
      </c>
      <c r="W15" s="47">
        <v>-3.92E-4</v>
      </c>
      <c r="X15" s="47">
        <v>-2.03E-4</v>
      </c>
      <c r="Y15" s="47">
        <v>0.0</v>
      </c>
      <c r="Z15" s="47">
        <v>2.14E-4</v>
      </c>
      <c r="AA15" s="47">
        <v>5.66E-4</v>
      </c>
      <c r="AB15" s="47">
        <v>4.27E-4</v>
      </c>
      <c r="AC15" s="47">
        <v>3.72E-4</v>
      </c>
      <c r="AD15" s="47">
        <v>3.5E-4</v>
      </c>
      <c r="AE15" s="47">
        <v>3.32E-4</v>
      </c>
      <c r="AF15" s="47">
        <v>3.37E-4</v>
      </c>
      <c r="AG15" s="47">
        <v>-8.4E-5</v>
      </c>
      <c r="AH15" s="47">
        <v>-4.1E-5</v>
      </c>
      <c r="AI15" s="47">
        <v>-2.84E-4</v>
      </c>
      <c r="AJ15" s="47">
        <v>-6.16E-4</v>
      </c>
      <c r="AK15" s="47">
        <v>-0.001121</v>
      </c>
    </row>
    <row r="16" ht="12.75" customHeight="1">
      <c r="A16" s="50">
        <v>6.39E-4</v>
      </c>
      <c r="B16" s="47">
        <v>0.001066</v>
      </c>
      <c r="C16" s="47">
        <v>0.00151</v>
      </c>
      <c r="D16" s="47">
        <v>0.00184</v>
      </c>
      <c r="E16" s="47">
        <v>0.001974</v>
      </c>
      <c r="F16" s="47">
        <v>0.001914</v>
      </c>
      <c r="G16" s="47">
        <v>0.00171</v>
      </c>
      <c r="H16" s="47">
        <v>0.001462</v>
      </c>
      <c r="I16" s="47">
        <v>0.001488</v>
      </c>
      <c r="J16" s="47">
        <v>0.00113</v>
      </c>
      <c r="K16" s="47">
        <v>8.23E-4</v>
      </c>
      <c r="L16" s="47">
        <v>8.84E-4</v>
      </c>
      <c r="M16" s="47">
        <v>6.29E-4</v>
      </c>
      <c r="N16" s="47">
        <v>3.22E-4</v>
      </c>
      <c r="O16" s="47">
        <v>3.52E-4</v>
      </c>
      <c r="P16" s="47">
        <v>3.13E-4</v>
      </c>
      <c r="Q16" s="47">
        <v>4.36E-4</v>
      </c>
      <c r="R16" s="47">
        <v>5.5E-4</v>
      </c>
      <c r="S16" s="47">
        <v>1.1E-4</v>
      </c>
      <c r="T16" s="47">
        <v>-1.98E-4</v>
      </c>
      <c r="U16" s="47">
        <v>-1.17E-4</v>
      </c>
      <c r="V16" s="47">
        <v>-4.02E-4</v>
      </c>
      <c r="W16" s="47">
        <v>-1.64E-4</v>
      </c>
      <c r="X16" s="47">
        <v>-2.32E-4</v>
      </c>
      <c r="Y16" s="47">
        <v>0.0</v>
      </c>
      <c r="Z16" s="47">
        <v>-3.2E-5</v>
      </c>
      <c r="AA16" s="47">
        <v>6.9E-5</v>
      </c>
      <c r="AB16" s="47">
        <v>3.32E-4</v>
      </c>
      <c r="AC16" s="47">
        <v>4.48E-4</v>
      </c>
      <c r="AD16" s="47">
        <v>1.4E-4</v>
      </c>
      <c r="AE16" s="47">
        <v>4.85E-4</v>
      </c>
      <c r="AF16" s="47">
        <v>1.29E-4</v>
      </c>
      <c r="AG16" s="47">
        <v>1.6E-5</v>
      </c>
      <c r="AH16" s="47">
        <v>9.6E-5</v>
      </c>
      <c r="AI16" s="47">
        <v>-4.59E-4</v>
      </c>
      <c r="AJ16" s="47">
        <v>-6.09E-4</v>
      </c>
      <c r="AK16" s="47">
        <v>-7.62E-4</v>
      </c>
    </row>
    <row r="17" ht="12.75" customHeight="1">
      <c r="A17" s="50">
        <v>1.87E-4</v>
      </c>
      <c r="B17" s="47">
        <v>6.87E-4</v>
      </c>
      <c r="C17" s="47">
        <v>0.001207</v>
      </c>
      <c r="D17" s="47">
        <v>0.001089</v>
      </c>
      <c r="E17" s="47">
        <v>0.001081</v>
      </c>
      <c r="F17" s="47">
        <v>0.001076</v>
      </c>
      <c r="G17" s="47">
        <v>9.07E-4</v>
      </c>
      <c r="H17" s="47">
        <v>7.0E-4</v>
      </c>
      <c r="I17" s="47">
        <v>6.86E-4</v>
      </c>
      <c r="J17" s="47">
        <v>8.09E-4</v>
      </c>
      <c r="K17" s="47">
        <v>8.58E-4</v>
      </c>
      <c r="L17" s="47">
        <v>9.51E-4</v>
      </c>
      <c r="M17" s="47">
        <v>8.92E-4</v>
      </c>
      <c r="N17" s="47">
        <v>7.91E-4</v>
      </c>
      <c r="O17" s="47">
        <v>5.75E-4</v>
      </c>
      <c r="P17" s="47">
        <v>2.2E-4</v>
      </c>
      <c r="Q17" s="47">
        <v>3.89E-4</v>
      </c>
      <c r="R17" s="47">
        <v>2.16E-4</v>
      </c>
      <c r="S17" s="47">
        <v>1.36E-4</v>
      </c>
      <c r="T17" s="47">
        <v>-6.2E-5</v>
      </c>
      <c r="U17" s="47">
        <v>-4.29E-4</v>
      </c>
      <c r="V17" s="47">
        <v>-7.97E-4</v>
      </c>
      <c r="W17" s="47">
        <v>-4.89E-4</v>
      </c>
      <c r="X17" s="47">
        <v>-2.63E-4</v>
      </c>
      <c r="Y17" s="47">
        <v>0.0</v>
      </c>
      <c r="Z17" s="47">
        <v>1.53E-4</v>
      </c>
      <c r="AA17" s="47">
        <v>5.04E-4</v>
      </c>
      <c r="AB17" s="47">
        <v>5.61E-4</v>
      </c>
      <c r="AC17" s="47">
        <v>8.39E-4</v>
      </c>
      <c r="AD17" s="47">
        <v>8.99E-4</v>
      </c>
      <c r="AE17" s="47">
        <v>7.74E-4</v>
      </c>
      <c r="AF17" s="47">
        <v>8.35E-4</v>
      </c>
      <c r="AG17" s="47">
        <v>6.82E-4</v>
      </c>
      <c r="AH17" s="47">
        <v>7.47E-4</v>
      </c>
      <c r="AI17" s="47">
        <v>4.31E-4</v>
      </c>
      <c r="AJ17" s="47">
        <v>2.0E-6</v>
      </c>
      <c r="AK17" s="47">
        <v>-4.6E-5</v>
      </c>
    </row>
    <row r="18" ht="12.75" customHeight="1">
      <c r="A18" s="50">
        <v>-8.0E-6</v>
      </c>
      <c r="B18" s="47">
        <v>1.69E-4</v>
      </c>
      <c r="C18" s="47">
        <v>5.3E-4</v>
      </c>
      <c r="D18" s="47">
        <v>7.02E-4</v>
      </c>
      <c r="E18" s="47">
        <v>8.2E-4</v>
      </c>
      <c r="F18" s="47">
        <v>8.01E-4</v>
      </c>
      <c r="G18" s="47">
        <v>6.93E-4</v>
      </c>
      <c r="H18" s="47">
        <v>5.9E-4</v>
      </c>
      <c r="I18" s="47">
        <v>4.58E-4</v>
      </c>
      <c r="J18" s="47">
        <v>3.54E-4</v>
      </c>
      <c r="K18" s="47">
        <v>2.46E-4</v>
      </c>
      <c r="L18" s="47">
        <v>1.36E-4</v>
      </c>
      <c r="M18" s="47">
        <v>-8.0E-6</v>
      </c>
      <c r="N18" s="47">
        <v>-3.2E-4</v>
      </c>
      <c r="O18" s="47">
        <v>-1.82E-4</v>
      </c>
      <c r="P18" s="47">
        <v>-3.7E-4</v>
      </c>
      <c r="Q18" s="47">
        <v>-2.7E-4</v>
      </c>
      <c r="R18" s="47">
        <v>-4.24E-4</v>
      </c>
      <c r="S18" s="47">
        <v>-5.98E-4</v>
      </c>
      <c r="T18" s="47">
        <v>-5.86E-4</v>
      </c>
      <c r="U18" s="47">
        <v>-6.22E-4</v>
      </c>
      <c r="V18" s="47">
        <v>-8.66E-4</v>
      </c>
      <c r="W18" s="47">
        <v>-5.53E-4</v>
      </c>
      <c r="X18" s="47">
        <v>-4.63E-4</v>
      </c>
      <c r="Y18" s="47">
        <v>0.0</v>
      </c>
      <c r="Z18" s="47">
        <v>2.62E-4</v>
      </c>
      <c r="AA18" s="47">
        <v>4.61E-4</v>
      </c>
      <c r="AB18" s="47">
        <v>4.82E-4</v>
      </c>
      <c r="AC18" s="47">
        <v>6.75E-4</v>
      </c>
      <c r="AD18" s="47">
        <v>7.19E-4</v>
      </c>
      <c r="AE18" s="47">
        <v>8.27E-4</v>
      </c>
      <c r="AF18" s="47">
        <v>5.72E-4</v>
      </c>
      <c r="AG18" s="47">
        <v>5.31E-4</v>
      </c>
      <c r="AH18" s="47">
        <v>7.77E-4</v>
      </c>
      <c r="AI18" s="47">
        <v>2.39E-4</v>
      </c>
      <c r="AJ18" s="47">
        <v>2.0E-4</v>
      </c>
      <c r="AK18" s="47">
        <v>-7.0E-6</v>
      </c>
    </row>
    <row r="19" ht="12.75" customHeight="1">
      <c r="A19" s="50">
        <v>-0.001157</v>
      </c>
      <c r="B19" s="47">
        <v>-5.36E-4</v>
      </c>
      <c r="C19" s="47">
        <v>1.28E-4</v>
      </c>
      <c r="D19" s="47">
        <v>2.67E-4</v>
      </c>
      <c r="E19" s="47">
        <v>4.88E-4</v>
      </c>
      <c r="F19" s="47">
        <v>5.72E-4</v>
      </c>
      <c r="G19" s="47">
        <v>2.57E-4</v>
      </c>
      <c r="H19" s="47">
        <v>5.5E-5</v>
      </c>
      <c r="I19" s="47">
        <v>-1.3E-4</v>
      </c>
      <c r="J19" s="47">
        <v>-5.9E-5</v>
      </c>
      <c r="K19" s="47">
        <v>-1.3E-4</v>
      </c>
      <c r="L19" s="47">
        <v>-8.2E-5</v>
      </c>
      <c r="M19" s="47">
        <v>-1.16E-4</v>
      </c>
      <c r="N19" s="47">
        <v>-1.62E-4</v>
      </c>
      <c r="O19" s="47">
        <v>-1.22E-4</v>
      </c>
      <c r="P19" s="47">
        <v>-1.09E-4</v>
      </c>
      <c r="Q19" s="47">
        <v>1.8E-5</v>
      </c>
      <c r="R19" s="47">
        <v>6.4E-5</v>
      </c>
      <c r="S19" s="47">
        <v>-9.5E-5</v>
      </c>
      <c r="T19" s="47">
        <v>-3.57E-4</v>
      </c>
      <c r="U19" s="47">
        <v>-3.44E-4</v>
      </c>
      <c r="V19" s="47">
        <v>-7.77E-4</v>
      </c>
      <c r="W19" s="47">
        <v>-5.39E-4</v>
      </c>
      <c r="X19" s="47">
        <v>-3.61E-4</v>
      </c>
      <c r="Y19" s="47">
        <v>0.0</v>
      </c>
      <c r="Z19" s="47">
        <v>2.61E-4</v>
      </c>
      <c r="AA19" s="47">
        <v>5.93E-4</v>
      </c>
      <c r="AB19" s="47">
        <v>8.06E-4</v>
      </c>
      <c r="AC19" s="47">
        <v>8.24E-4</v>
      </c>
      <c r="AD19" s="47">
        <v>8.72E-4</v>
      </c>
      <c r="AE19" s="47">
        <v>0.001131</v>
      </c>
      <c r="AF19" s="47">
        <v>0.001289</v>
      </c>
      <c r="AG19" s="47">
        <v>0.001034</v>
      </c>
      <c r="AH19" s="47">
        <v>0.001151</v>
      </c>
      <c r="AI19" s="47">
        <v>9.84E-4</v>
      </c>
      <c r="AJ19" s="47">
        <v>6.55E-4</v>
      </c>
      <c r="AK19" s="47">
        <v>5.13E-4</v>
      </c>
    </row>
    <row r="20" ht="12.75" customHeight="1">
      <c r="A20" s="50">
        <v>-8.74E-4</v>
      </c>
      <c r="B20" s="47">
        <v>-5.85E-4</v>
      </c>
      <c r="C20" s="47">
        <v>-3.24E-4</v>
      </c>
      <c r="D20" s="47">
        <v>-4.1E-4</v>
      </c>
      <c r="E20" s="47">
        <v>-4.05E-4</v>
      </c>
      <c r="F20" s="47">
        <v>-4.5E-4</v>
      </c>
      <c r="G20" s="47">
        <v>-5.16E-4</v>
      </c>
      <c r="H20" s="47">
        <v>-5.46E-4</v>
      </c>
      <c r="I20" s="47">
        <v>-5.21E-4</v>
      </c>
      <c r="J20" s="47">
        <v>-3.06E-4</v>
      </c>
      <c r="K20" s="47">
        <v>-3.59E-4</v>
      </c>
      <c r="L20" s="47">
        <v>-2.22E-4</v>
      </c>
      <c r="M20" s="47">
        <v>-3.58E-4</v>
      </c>
      <c r="N20" s="47">
        <v>-4.33E-4</v>
      </c>
      <c r="O20" s="47">
        <v>-5.7E-4</v>
      </c>
      <c r="P20" s="47">
        <v>-6.23E-4</v>
      </c>
      <c r="Q20" s="47">
        <v>-6.36E-4</v>
      </c>
      <c r="R20" s="47">
        <v>-5.76E-4</v>
      </c>
      <c r="S20" s="47">
        <v>-6.73E-4</v>
      </c>
      <c r="T20" s="47">
        <v>-7.53E-4</v>
      </c>
      <c r="U20" s="47">
        <v>-9.59E-4</v>
      </c>
      <c r="V20" s="47">
        <v>-0.001246</v>
      </c>
      <c r="W20" s="47">
        <v>-7.19E-4</v>
      </c>
      <c r="X20" s="47">
        <v>-4.39E-4</v>
      </c>
      <c r="Y20" s="47">
        <v>0.0</v>
      </c>
      <c r="Z20" s="47">
        <v>3.1E-4</v>
      </c>
      <c r="AA20" s="47">
        <v>4.9E-4</v>
      </c>
      <c r="AB20" s="47">
        <v>8.27E-4</v>
      </c>
      <c r="AC20" s="47">
        <v>0.001171</v>
      </c>
      <c r="AD20" s="47">
        <v>0.001263</v>
      </c>
      <c r="AE20" s="47">
        <v>0.001379</v>
      </c>
      <c r="AF20" s="47">
        <v>0.001298</v>
      </c>
      <c r="AG20" s="47">
        <v>0.001304</v>
      </c>
      <c r="AH20" s="47">
        <v>0.001353</v>
      </c>
      <c r="AI20" s="47">
        <v>0.001334</v>
      </c>
      <c r="AJ20" s="47">
        <v>9.7E-4</v>
      </c>
      <c r="AK20" s="47">
        <v>9.57E-4</v>
      </c>
    </row>
    <row r="21" ht="12.75" customHeight="1">
      <c r="A21" s="50">
        <v>-0.001576</v>
      </c>
      <c r="B21" s="47">
        <v>-0.001357</v>
      </c>
      <c r="C21" s="47">
        <v>-9.39E-4</v>
      </c>
      <c r="D21" s="47">
        <v>-7.35E-4</v>
      </c>
      <c r="E21" s="47">
        <v>-5.94E-4</v>
      </c>
      <c r="F21" s="47">
        <v>-5.78E-4</v>
      </c>
      <c r="G21" s="47">
        <v>-4.1E-4</v>
      </c>
      <c r="H21" s="47">
        <v>-6.42E-4</v>
      </c>
      <c r="I21" s="47">
        <v>-6.34E-4</v>
      </c>
      <c r="J21" s="47">
        <v>-5.77E-4</v>
      </c>
      <c r="K21" s="47">
        <v>-5.55E-4</v>
      </c>
      <c r="L21" s="47">
        <v>-7.55E-4</v>
      </c>
      <c r="M21" s="47">
        <v>-9.87E-4</v>
      </c>
      <c r="N21" s="47">
        <v>-9.34E-4</v>
      </c>
      <c r="O21" s="47">
        <v>-9.8E-4</v>
      </c>
      <c r="P21" s="47">
        <v>-9.2E-4</v>
      </c>
      <c r="Q21" s="47">
        <v>-7.78E-4</v>
      </c>
      <c r="R21" s="47">
        <v>-7.77E-4</v>
      </c>
      <c r="S21" s="47">
        <v>-7.84E-4</v>
      </c>
      <c r="T21" s="47">
        <v>-7.03E-4</v>
      </c>
      <c r="U21" s="47">
        <v>-8.46E-4</v>
      </c>
      <c r="V21" s="47">
        <v>-8.54E-4</v>
      </c>
      <c r="W21" s="47">
        <v>-6.36E-4</v>
      </c>
      <c r="X21" s="47">
        <v>-3.91E-4</v>
      </c>
      <c r="Y21" s="47">
        <v>0.0</v>
      </c>
      <c r="Z21" s="47">
        <v>1.23E-4</v>
      </c>
      <c r="AA21" s="47">
        <v>5.03E-4</v>
      </c>
      <c r="AB21" s="47">
        <v>5.07E-4</v>
      </c>
      <c r="AC21" s="47">
        <v>6.63E-4</v>
      </c>
      <c r="AD21" s="47">
        <v>7.73E-4</v>
      </c>
      <c r="AE21" s="47">
        <v>9.73E-4</v>
      </c>
      <c r="AF21" s="47">
        <v>9.8E-4</v>
      </c>
      <c r="AG21" s="47">
        <v>9.4E-4</v>
      </c>
      <c r="AH21" s="47">
        <v>0.001083</v>
      </c>
      <c r="AI21" s="47">
        <v>8.34E-4</v>
      </c>
      <c r="AJ21" s="47">
        <v>6.57E-4</v>
      </c>
      <c r="AK21" s="47">
        <v>5.39E-4</v>
      </c>
    </row>
    <row r="22" ht="12.75" customHeight="1">
      <c r="A22" s="50">
        <v>-0.001372</v>
      </c>
      <c r="B22" s="47">
        <v>-8.13E-4</v>
      </c>
      <c r="C22" s="47">
        <v>-3.04E-4</v>
      </c>
      <c r="D22" s="47">
        <v>-1.95E-4</v>
      </c>
      <c r="E22" s="47">
        <v>-3.6E-5</v>
      </c>
      <c r="F22" s="47">
        <v>-2.87E-4</v>
      </c>
      <c r="G22" s="47">
        <v>-3.82E-4</v>
      </c>
      <c r="H22" s="47">
        <v>-4.87E-4</v>
      </c>
      <c r="I22" s="47">
        <v>-6.0E-4</v>
      </c>
      <c r="J22" s="47">
        <v>-5.55E-4</v>
      </c>
      <c r="K22" s="47">
        <v>-6.67E-4</v>
      </c>
      <c r="L22" s="47">
        <v>-5.27E-4</v>
      </c>
      <c r="M22" s="47">
        <v>-4.58E-4</v>
      </c>
      <c r="N22" s="47">
        <v>-3.87E-4</v>
      </c>
      <c r="O22" s="47">
        <v>-3.74E-4</v>
      </c>
      <c r="P22" s="47">
        <v>-5.18E-4</v>
      </c>
      <c r="Q22" s="47">
        <v>-4.14E-4</v>
      </c>
      <c r="R22" s="47">
        <v>-4.28E-4</v>
      </c>
      <c r="S22" s="47">
        <v>-5.01E-4</v>
      </c>
      <c r="T22" s="47">
        <v>-5.56E-4</v>
      </c>
      <c r="U22" s="47">
        <v>-6.79E-4</v>
      </c>
      <c r="V22" s="47">
        <v>-7.72E-4</v>
      </c>
      <c r="W22" s="47">
        <v>-5.41E-4</v>
      </c>
      <c r="X22" s="47">
        <v>-2.72E-4</v>
      </c>
      <c r="Y22" s="47">
        <v>0.0</v>
      </c>
      <c r="Z22" s="47">
        <v>2.21E-4</v>
      </c>
      <c r="AA22" s="47">
        <v>5.21E-4</v>
      </c>
      <c r="AB22" s="47">
        <v>6.15E-4</v>
      </c>
      <c r="AC22" s="47">
        <v>9.28E-4</v>
      </c>
      <c r="AD22" s="47">
        <v>0.001056</v>
      </c>
      <c r="AE22" s="47">
        <v>0.001417</v>
      </c>
      <c r="AF22" s="47">
        <v>0.001355</v>
      </c>
      <c r="AG22" s="47">
        <v>0.001444</v>
      </c>
      <c r="AH22" s="47">
        <v>0.001555</v>
      </c>
      <c r="AI22" s="47">
        <v>0.001435</v>
      </c>
      <c r="AJ22" s="47">
        <v>0.001334</v>
      </c>
      <c r="AK22" s="47">
        <v>0.001183</v>
      </c>
    </row>
    <row r="23" ht="12.75" customHeight="1">
      <c r="A23" s="50">
        <v>-0.001386</v>
      </c>
      <c r="B23" s="47">
        <v>-0.001065</v>
      </c>
      <c r="C23" s="47">
        <v>-8.12E-4</v>
      </c>
      <c r="D23" s="47">
        <v>-7.51E-4</v>
      </c>
      <c r="E23" s="47">
        <v>-7.59E-4</v>
      </c>
      <c r="F23" s="47">
        <v>-6.43E-4</v>
      </c>
      <c r="G23" s="47">
        <v>-7.66E-4</v>
      </c>
      <c r="H23" s="47">
        <v>-8.29E-4</v>
      </c>
      <c r="I23" s="47">
        <v>-7.75E-4</v>
      </c>
      <c r="J23" s="47">
        <v>-8.04E-4</v>
      </c>
      <c r="K23" s="47">
        <v>-7.55E-4</v>
      </c>
      <c r="L23" s="47">
        <v>-7.44E-4</v>
      </c>
      <c r="M23" s="47">
        <v>-7.5E-4</v>
      </c>
      <c r="N23" s="47">
        <v>-8.91E-4</v>
      </c>
      <c r="O23" s="47">
        <v>-8.78E-4</v>
      </c>
      <c r="P23" s="47">
        <v>-8.73E-4</v>
      </c>
      <c r="Q23" s="47">
        <v>-8.9E-4</v>
      </c>
      <c r="R23" s="47">
        <v>-9.62E-4</v>
      </c>
      <c r="S23" s="47">
        <v>-8.21E-4</v>
      </c>
      <c r="T23" s="47">
        <v>-8.02E-4</v>
      </c>
      <c r="U23" s="47">
        <v>-9.2E-4</v>
      </c>
      <c r="V23" s="47">
        <v>-0.001003</v>
      </c>
      <c r="W23" s="47">
        <v>-6.61E-4</v>
      </c>
      <c r="X23" s="47">
        <v>-3.96E-4</v>
      </c>
      <c r="Y23" s="47">
        <v>0.0</v>
      </c>
      <c r="Z23" s="47">
        <v>2.37E-4</v>
      </c>
      <c r="AA23" s="47">
        <v>5.99E-4</v>
      </c>
      <c r="AB23" s="47">
        <v>9.04E-4</v>
      </c>
      <c r="AC23" s="47">
        <v>0.001046</v>
      </c>
      <c r="AD23" s="47">
        <v>0.001206</v>
      </c>
      <c r="AE23" s="47">
        <v>0.001406</v>
      </c>
      <c r="AF23" s="47">
        <v>0.001386</v>
      </c>
      <c r="AG23" s="47">
        <v>0.001469</v>
      </c>
      <c r="AH23" s="47">
        <v>0.00173</v>
      </c>
      <c r="AI23" s="47">
        <v>0.001353</v>
      </c>
      <c r="AJ23" s="47">
        <v>0.001211</v>
      </c>
      <c r="AK23" s="47">
        <v>0.001225</v>
      </c>
    </row>
    <row r="24" ht="12.75" customHeight="1">
      <c r="A24" s="50">
        <v>-0.001736</v>
      </c>
      <c r="B24" s="47">
        <v>-0.001422</v>
      </c>
      <c r="C24" s="47">
        <v>-8.73E-4</v>
      </c>
      <c r="D24" s="47">
        <v>-6.4E-4</v>
      </c>
      <c r="E24" s="47">
        <v>-4.29E-4</v>
      </c>
      <c r="F24" s="47">
        <v>-3.36E-4</v>
      </c>
      <c r="G24" s="47">
        <v>-3.63E-4</v>
      </c>
      <c r="H24" s="47">
        <v>-4.76E-4</v>
      </c>
      <c r="I24" s="47">
        <v>-6.44E-4</v>
      </c>
      <c r="J24" s="47">
        <v>-5.83E-4</v>
      </c>
      <c r="K24" s="47">
        <v>-6.53E-4</v>
      </c>
      <c r="L24" s="47">
        <v>-6.74E-4</v>
      </c>
      <c r="M24" s="47">
        <v>-7.97E-4</v>
      </c>
      <c r="N24" s="47">
        <v>-9.15E-4</v>
      </c>
      <c r="O24" s="47">
        <v>-7.06E-4</v>
      </c>
      <c r="P24" s="47">
        <v>-8.28E-4</v>
      </c>
      <c r="Q24" s="47">
        <v>-6.6E-4</v>
      </c>
      <c r="R24" s="47">
        <v>-6.11E-4</v>
      </c>
      <c r="S24" s="47">
        <v>-6.97E-4</v>
      </c>
      <c r="T24" s="47">
        <v>-4.69E-4</v>
      </c>
      <c r="U24" s="47">
        <v>-5.51E-4</v>
      </c>
      <c r="V24" s="47">
        <v>-6.24E-4</v>
      </c>
      <c r="W24" s="47">
        <v>-4.84E-4</v>
      </c>
      <c r="X24" s="47">
        <v>-2.89E-4</v>
      </c>
      <c r="Y24" s="47">
        <v>0.0</v>
      </c>
      <c r="Z24" s="47">
        <v>3.61E-4</v>
      </c>
      <c r="AA24" s="47">
        <v>4.24E-4</v>
      </c>
      <c r="AB24" s="47">
        <v>4.87E-4</v>
      </c>
      <c r="AC24" s="47">
        <v>7.11E-4</v>
      </c>
      <c r="AD24" s="47">
        <v>8.32E-4</v>
      </c>
      <c r="AE24" s="47">
        <v>0.001092</v>
      </c>
      <c r="AF24" s="47">
        <v>0.001166</v>
      </c>
      <c r="AG24" s="47">
        <v>0.001175</v>
      </c>
      <c r="AH24" s="47">
        <v>0.001381</v>
      </c>
      <c r="AI24" s="47">
        <v>0.001314</v>
      </c>
      <c r="AJ24" s="47">
        <v>0.001019</v>
      </c>
      <c r="AK24" s="47">
        <v>9.38E-4</v>
      </c>
    </row>
    <row r="25" ht="12.75" customHeight="1">
      <c r="A25" s="50">
        <v>-0.001368</v>
      </c>
      <c r="B25" s="47">
        <v>-8.2E-4</v>
      </c>
      <c r="C25" s="47">
        <v>-4.36E-4</v>
      </c>
      <c r="D25" s="47">
        <v>-3.88E-4</v>
      </c>
      <c r="E25" s="47">
        <v>-3.74E-4</v>
      </c>
      <c r="F25" s="47">
        <v>-4.37E-4</v>
      </c>
      <c r="G25" s="47">
        <v>-5.68E-4</v>
      </c>
      <c r="H25" s="47">
        <v>-6.3E-4</v>
      </c>
      <c r="I25" s="47">
        <v>-6.3E-4</v>
      </c>
      <c r="J25" s="47">
        <v>-6.25E-4</v>
      </c>
      <c r="K25" s="47">
        <v>-5.2E-4</v>
      </c>
      <c r="L25" s="47">
        <v>-4.19E-4</v>
      </c>
      <c r="M25" s="47">
        <v>-4.7E-4</v>
      </c>
      <c r="N25" s="47">
        <v>-4.54E-4</v>
      </c>
      <c r="O25" s="47">
        <v>-4.35E-4</v>
      </c>
      <c r="P25" s="47">
        <v>-5.91E-4</v>
      </c>
      <c r="Q25" s="47">
        <v>-5.3E-4</v>
      </c>
      <c r="R25" s="47">
        <v>-5.67E-4</v>
      </c>
      <c r="S25" s="47">
        <v>-6.66E-4</v>
      </c>
      <c r="T25" s="47">
        <v>-6.99E-4</v>
      </c>
      <c r="U25" s="47">
        <v>-6.49E-4</v>
      </c>
      <c r="V25" s="47">
        <v>-8.05E-4</v>
      </c>
      <c r="W25" s="47">
        <v>-4.71E-4</v>
      </c>
      <c r="X25" s="47">
        <v>-3.12E-4</v>
      </c>
      <c r="Y25" s="47">
        <v>0.0</v>
      </c>
      <c r="Z25" s="47">
        <v>1.95E-4</v>
      </c>
      <c r="AA25" s="47">
        <v>4.65E-4</v>
      </c>
      <c r="AB25" s="47">
        <v>6.72E-4</v>
      </c>
      <c r="AC25" s="47">
        <v>7.8E-4</v>
      </c>
      <c r="AD25" s="47">
        <v>0.001033</v>
      </c>
      <c r="AE25" s="47">
        <v>0.001253</v>
      </c>
      <c r="AF25" s="47">
        <v>0.001404</v>
      </c>
      <c r="AG25" s="47">
        <v>0.001468</v>
      </c>
      <c r="AH25" s="47">
        <v>0.001633</v>
      </c>
      <c r="AI25" s="47">
        <v>0.001474</v>
      </c>
      <c r="AJ25" s="47">
        <v>0.001418</v>
      </c>
      <c r="AK25" s="47">
        <v>0.001311</v>
      </c>
    </row>
    <row r="26" ht="12.75" customHeight="1">
      <c r="A26" s="50">
        <v>-0.0012</v>
      </c>
      <c r="B26" s="47">
        <v>-0.001002</v>
      </c>
      <c r="C26" s="47">
        <v>-7.48E-4</v>
      </c>
      <c r="D26" s="47">
        <v>-6.46E-4</v>
      </c>
      <c r="E26" s="47">
        <v>-5.9E-4</v>
      </c>
      <c r="F26" s="47">
        <v>-5.34E-4</v>
      </c>
      <c r="G26" s="47">
        <v>-6.12E-4</v>
      </c>
      <c r="H26" s="47">
        <v>-5.99E-4</v>
      </c>
      <c r="I26" s="47">
        <v>-6.86E-4</v>
      </c>
      <c r="J26" s="47">
        <v>-5.17E-4</v>
      </c>
      <c r="K26" s="47">
        <v>-6.01E-4</v>
      </c>
      <c r="L26" s="47">
        <v>-6.03E-4</v>
      </c>
      <c r="M26" s="47">
        <v>-5.61E-4</v>
      </c>
      <c r="N26" s="47">
        <v>-7.46E-4</v>
      </c>
      <c r="O26" s="47">
        <v>-6.5E-4</v>
      </c>
      <c r="P26" s="47">
        <v>-8.41E-4</v>
      </c>
      <c r="Q26" s="47">
        <v>-7.36E-4</v>
      </c>
      <c r="R26" s="47">
        <v>-7.34E-4</v>
      </c>
      <c r="S26" s="47">
        <v>-7.0E-4</v>
      </c>
      <c r="T26" s="47">
        <v>-6.06E-4</v>
      </c>
      <c r="U26" s="47">
        <v>-6.81E-4</v>
      </c>
      <c r="V26" s="47">
        <v>-7.66E-4</v>
      </c>
      <c r="W26" s="47">
        <v>-3.71E-4</v>
      </c>
      <c r="X26" s="47">
        <v>-2.88E-4</v>
      </c>
      <c r="Y26" s="47">
        <v>0.0</v>
      </c>
      <c r="Z26" s="47">
        <v>1.73E-4</v>
      </c>
      <c r="AA26" s="47">
        <v>3.81E-4</v>
      </c>
      <c r="AB26" s="47">
        <v>5.72E-4</v>
      </c>
      <c r="AC26" s="47">
        <v>7.45E-4</v>
      </c>
      <c r="AD26" s="47">
        <v>7.97E-4</v>
      </c>
      <c r="AE26" s="47">
        <v>0.001169</v>
      </c>
      <c r="AF26" s="47">
        <v>0.001213</v>
      </c>
      <c r="AG26" s="47">
        <v>0.001297</v>
      </c>
      <c r="AH26" s="47">
        <v>0.00141</v>
      </c>
      <c r="AI26" s="47">
        <v>0.001363</v>
      </c>
      <c r="AJ26" s="47">
        <v>0.001138</v>
      </c>
      <c r="AK26" s="47">
        <v>0.001073</v>
      </c>
    </row>
    <row r="27" ht="12.75" customHeight="1">
      <c r="A27" s="50">
        <v>-0.001369</v>
      </c>
      <c r="B27" s="47">
        <v>-9.15E-4</v>
      </c>
      <c r="C27" s="47">
        <v>-3.27E-4</v>
      </c>
      <c r="D27" s="47">
        <v>-1.12E-4</v>
      </c>
      <c r="E27" s="47">
        <v>-9.0E-6</v>
      </c>
      <c r="F27" s="47">
        <v>-7.0E-6</v>
      </c>
      <c r="G27" s="47">
        <v>-1.09E-4</v>
      </c>
      <c r="H27" s="47">
        <v>-3.68E-4</v>
      </c>
      <c r="I27" s="47">
        <v>-5.04E-4</v>
      </c>
      <c r="J27" s="47">
        <v>-5.13E-4</v>
      </c>
      <c r="K27" s="47">
        <v>-5.99E-4</v>
      </c>
      <c r="L27" s="47">
        <v>-5.93E-4</v>
      </c>
      <c r="M27" s="47">
        <v>-5.91E-4</v>
      </c>
      <c r="N27" s="47">
        <v>-4.81E-4</v>
      </c>
      <c r="O27" s="47">
        <v>-4.15E-4</v>
      </c>
      <c r="P27" s="47">
        <v>-4.45E-4</v>
      </c>
      <c r="Q27" s="47">
        <v>-3.61E-4</v>
      </c>
      <c r="R27" s="47">
        <v>-3.28E-4</v>
      </c>
      <c r="S27" s="47">
        <v>-4.24E-4</v>
      </c>
      <c r="T27" s="47">
        <v>-1.82E-4</v>
      </c>
      <c r="U27" s="47">
        <v>-3.6E-4</v>
      </c>
      <c r="V27" s="47">
        <v>-5.0E-4</v>
      </c>
      <c r="W27" s="47">
        <v>-3.68E-4</v>
      </c>
      <c r="X27" s="47">
        <v>-1.6E-4</v>
      </c>
      <c r="Y27" s="47">
        <v>0.0</v>
      </c>
      <c r="Z27" s="47">
        <v>3.04E-4</v>
      </c>
      <c r="AA27" s="47">
        <v>3.79E-4</v>
      </c>
      <c r="AB27" s="47">
        <v>5.09E-4</v>
      </c>
      <c r="AC27" s="47">
        <v>6.5E-4</v>
      </c>
      <c r="AD27" s="47">
        <v>7.91E-4</v>
      </c>
      <c r="AE27" s="47">
        <v>0.001007</v>
      </c>
      <c r="AF27" s="47">
        <v>0.001175</v>
      </c>
      <c r="AG27" s="47">
        <v>0.001321</v>
      </c>
      <c r="AH27" s="47">
        <v>0.001436</v>
      </c>
      <c r="AI27" s="47">
        <v>0.001382</v>
      </c>
      <c r="AJ27" s="47">
        <v>0.001315</v>
      </c>
      <c r="AK27" s="47">
        <v>0.001256</v>
      </c>
    </row>
    <row r="28" ht="12.75" customHeight="1">
      <c r="A28" s="50">
        <v>-0.001279</v>
      </c>
      <c r="B28" s="47">
        <v>-8.41E-4</v>
      </c>
      <c r="C28" s="47">
        <v>-5.35E-4</v>
      </c>
      <c r="D28" s="47">
        <v>-4.98E-4</v>
      </c>
      <c r="E28" s="47">
        <v>-4.45E-4</v>
      </c>
      <c r="F28" s="47">
        <v>-5.17E-4</v>
      </c>
      <c r="G28" s="47">
        <v>-5.53E-4</v>
      </c>
      <c r="H28" s="47">
        <v>-6.26E-4</v>
      </c>
      <c r="I28" s="47">
        <v>-6.25E-4</v>
      </c>
      <c r="J28" s="47">
        <v>-5.25E-4</v>
      </c>
      <c r="K28" s="47">
        <v>-4.59E-4</v>
      </c>
      <c r="L28" s="47">
        <v>-4.24E-4</v>
      </c>
      <c r="M28" s="47">
        <v>-4.01E-4</v>
      </c>
      <c r="N28" s="47">
        <v>-4.79E-4</v>
      </c>
      <c r="O28" s="47">
        <v>-4.09E-4</v>
      </c>
      <c r="P28" s="47">
        <v>-4.65E-4</v>
      </c>
      <c r="Q28" s="47">
        <v>-3.92E-4</v>
      </c>
      <c r="R28" s="47">
        <v>-5.3E-4</v>
      </c>
      <c r="S28" s="47">
        <v>-5.36E-4</v>
      </c>
      <c r="T28" s="47">
        <v>-5.98E-4</v>
      </c>
      <c r="U28" s="47">
        <v>-5.21E-4</v>
      </c>
      <c r="V28" s="47">
        <v>-7.49E-4</v>
      </c>
      <c r="W28" s="47">
        <v>-3.83E-4</v>
      </c>
      <c r="X28" s="47">
        <v>-2.04E-4</v>
      </c>
      <c r="Y28" s="47">
        <v>0.0</v>
      </c>
      <c r="Z28" s="47">
        <v>1.92E-4</v>
      </c>
      <c r="AA28" s="47">
        <v>3.86E-4</v>
      </c>
      <c r="AB28" s="47">
        <v>4.41E-4</v>
      </c>
      <c r="AC28" s="47">
        <v>6.57E-4</v>
      </c>
      <c r="AD28" s="47">
        <v>9.57E-4</v>
      </c>
      <c r="AE28" s="47">
        <v>0.001203</v>
      </c>
      <c r="AF28" s="47">
        <v>0.001365</v>
      </c>
      <c r="AG28" s="47">
        <v>0.001531</v>
      </c>
      <c r="AH28" s="47">
        <v>0.001736</v>
      </c>
      <c r="AI28" s="47">
        <v>0.001612</v>
      </c>
      <c r="AJ28" s="47">
        <v>0.00147</v>
      </c>
      <c r="AK28" s="47">
        <v>0.001471</v>
      </c>
    </row>
    <row r="29" ht="12.75" customHeight="1">
      <c r="A29" s="50">
        <v>-0.001029</v>
      </c>
      <c r="B29" s="47">
        <v>-7.92E-4</v>
      </c>
      <c r="C29" s="47">
        <v>-4.94E-4</v>
      </c>
      <c r="D29" s="47">
        <v>-4.48E-4</v>
      </c>
      <c r="E29" s="47">
        <v>-3.22E-4</v>
      </c>
      <c r="F29" s="47">
        <v>-2.51E-4</v>
      </c>
      <c r="G29" s="47">
        <v>-2.55E-4</v>
      </c>
      <c r="H29" s="47">
        <v>-3.52E-4</v>
      </c>
      <c r="I29" s="47">
        <v>-3.92E-4</v>
      </c>
      <c r="J29" s="47">
        <v>-4.48E-4</v>
      </c>
      <c r="K29" s="47">
        <v>-4.79E-4</v>
      </c>
      <c r="L29" s="47">
        <v>-5.37E-4</v>
      </c>
      <c r="M29" s="47">
        <v>-5.45E-4</v>
      </c>
      <c r="N29" s="47">
        <v>-5.32E-4</v>
      </c>
      <c r="O29" s="47">
        <v>-4.95E-4</v>
      </c>
      <c r="P29" s="47">
        <v>-5.28E-4</v>
      </c>
      <c r="Q29" s="47">
        <v>-4.74E-4</v>
      </c>
      <c r="R29" s="47">
        <v>-4.31E-4</v>
      </c>
      <c r="S29" s="47">
        <v>-5.26E-4</v>
      </c>
      <c r="T29" s="47">
        <v>-3.74E-4</v>
      </c>
      <c r="U29" s="47">
        <v>-4.19E-4</v>
      </c>
      <c r="V29" s="47">
        <v>-5.37E-4</v>
      </c>
      <c r="W29" s="47">
        <v>-2.11E-4</v>
      </c>
      <c r="X29" s="47">
        <v>-1.23E-4</v>
      </c>
      <c r="Y29" s="47">
        <v>0.0</v>
      </c>
      <c r="Z29" s="47">
        <v>1.4E-4</v>
      </c>
      <c r="AA29" s="47">
        <v>2.11E-4</v>
      </c>
      <c r="AB29" s="47">
        <v>4.4E-4</v>
      </c>
      <c r="AC29" s="47">
        <v>5.37E-4</v>
      </c>
      <c r="AD29" s="47">
        <v>6.49E-4</v>
      </c>
      <c r="AE29" s="47">
        <v>9.27E-4</v>
      </c>
      <c r="AF29" s="47">
        <v>0.00109</v>
      </c>
      <c r="AG29" s="47">
        <v>0.001262</v>
      </c>
      <c r="AH29" s="47">
        <v>0.001341</v>
      </c>
      <c r="AI29" s="47">
        <v>0.001256</v>
      </c>
      <c r="AJ29" s="47">
        <v>0.001163</v>
      </c>
      <c r="AK29" s="47">
        <v>0.001122</v>
      </c>
    </row>
    <row r="30" ht="12.75" customHeight="1">
      <c r="A30" s="50">
        <v>-6.29E-4</v>
      </c>
      <c r="B30" s="47">
        <v>-1.44E-4</v>
      </c>
      <c r="C30" s="47">
        <v>3.7E-4</v>
      </c>
      <c r="D30" s="47">
        <v>5.19E-4</v>
      </c>
      <c r="E30" s="47">
        <v>5.12E-4</v>
      </c>
      <c r="F30" s="47">
        <v>3.88E-4</v>
      </c>
      <c r="G30" s="47">
        <v>2.88E-4</v>
      </c>
      <c r="H30" s="47">
        <v>8.0E-6</v>
      </c>
      <c r="I30" s="47">
        <v>-1.36E-4</v>
      </c>
      <c r="J30" s="47">
        <v>-1.41E-4</v>
      </c>
      <c r="K30" s="47">
        <v>-9.5E-5</v>
      </c>
      <c r="L30" s="47">
        <v>-1.48E-4</v>
      </c>
      <c r="M30" s="47">
        <v>-1.1E-4</v>
      </c>
      <c r="N30" s="47">
        <v>-5.0E-5</v>
      </c>
      <c r="O30" s="47">
        <v>5.6E-5</v>
      </c>
      <c r="P30" s="47">
        <v>-8.6E-5</v>
      </c>
      <c r="Q30" s="47">
        <v>-4.0E-6</v>
      </c>
      <c r="R30" s="47">
        <v>-7.7E-5</v>
      </c>
      <c r="S30" s="47">
        <v>-9.3E-5</v>
      </c>
      <c r="T30" s="47">
        <v>-1.59E-4</v>
      </c>
      <c r="U30" s="47">
        <v>-2.69E-4</v>
      </c>
      <c r="V30" s="47">
        <v>-3.58E-4</v>
      </c>
      <c r="W30" s="47">
        <v>-2.03E-4</v>
      </c>
      <c r="X30" s="47">
        <v>-1.63E-4</v>
      </c>
      <c r="Y30" s="47">
        <v>0.0</v>
      </c>
      <c r="Z30" s="47">
        <v>1.66E-4</v>
      </c>
      <c r="AA30" s="47">
        <v>2.41E-4</v>
      </c>
      <c r="AB30" s="47">
        <v>3.43E-4</v>
      </c>
      <c r="AC30" s="47">
        <v>4.96E-4</v>
      </c>
      <c r="AD30" s="47">
        <v>6.97E-4</v>
      </c>
      <c r="AE30" s="47">
        <v>0.001012</v>
      </c>
      <c r="AF30" s="47">
        <v>0.001219</v>
      </c>
      <c r="AG30" s="47">
        <v>0.00132</v>
      </c>
      <c r="AH30" s="47">
        <v>0.001585</v>
      </c>
      <c r="AI30" s="47">
        <v>0.001518</v>
      </c>
      <c r="AJ30" s="47">
        <v>0.001439</v>
      </c>
      <c r="AK30" s="47">
        <v>0.001337</v>
      </c>
    </row>
    <row r="31" ht="12.75" customHeight="1">
      <c r="A31" s="50">
        <v>-8.96E-4</v>
      </c>
      <c r="B31" s="47">
        <v>-5.53E-4</v>
      </c>
      <c r="C31" s="47">
        <v>-2.52E-4</v>
      </c>
      <c r="D31" s="47">
        <v>-2.17E-4</v>
      </c>
      <c r="E31" s="47">
        <v>-1.76E-4</v>
      </c>
      <c r="F31" s="47">
        <v>-1.67E-4</v>
      </c>
      <c r="G31" s="47">
        <v>-1.6E-4</v>
      </c>
      <c r="H31" s="47">
        <v>-2.44E-4</v>
      </c>
      <c r="I31" s="47">
        <v>-2.29E-4</v>
      </c>
      <c r="J31" s="47">
        <v>-6.8E-5</v>
      </c>
      <c r="K31" s="47">
        <v>-1.27E-4</v>
      </c>
      <c r="L31" s="47">
        <v>-1.12E-4</v>
      </c>
      <c r="M31" s="47">
        <v>-1.13E-4</v>
      </c>
      <c r="N31" s="47">
        <v>-1.99E-4</v>
      </c>
      <c r="O31" s="47">
        <v>-1.82E-4</v>
      </c>
      <c r="P31" s="47">
        <v>-2.32E-4</v>
      </c>
      <c r="Q31" s="47">
        <v>-2.52E-4</v>
      </c>
      <c r="R31" s="47">
        <v>-3.32E-4</v>
      </c>
      <c r="S31" s="47">
        <v>-4.2E-4</v>
      </c>
      <c r="T31" s="47">
        <v>-4.19E-4</v>
      </c>
      <c r="U31" s="47">
        <v>-4.11E-4</v>
      </c>
      <c r="V31" s="47">
        <v>-6.04E-4</v>
      </c>
      <c r="W31" s="47">
        <v>-2.82E-4</v>
      </c>
      <c r="X31" s="47">
        <v>-1.41E-4</v>
      </c>
      <c r="Y31" s="47">
        <v>0.0</v>
      </c>
      <c r="Z31" s="47">
        <v>1.47E-4</v>
      </c>
      <c r="AA31" s="47">
        <v>3.23E-4</v>
      </c>
      <c r="AB31" s="47">
        <v>4.08E-4</v>
      </c>
      <c r="AC31" s="47">
        <v>6.25E-4</v>
      </c>
      <c r="AD31" s="47">
        <v>8.67E-4</v>
      </c>
      <c r="AE31" s="47">
        <v>0.001189</v>
      </c>
      <c r="AF31" s="47">
        <v>0.001345</v>
      </c>
      <c r="AG31" s="47">
        <v>0.001475</v>
      </c>
      <c r="AH31" s="47">
        <v>0.001625</v>
      </c>
      <c r="AI31" s="47">
        <v>0.001645</v>
      </c>
      <c r="AJ31" s="47">
        <v>0.001502</v>
      </c>
      <c r="AK31" s="47">
        <v>0.001428</v>
      </c>
    </row>
    <row r="32" ht="12.75" customHeight="1">
      <c r="A32" s="50">
        <v>-0.001124</v>
      </c>
      <c r="B32" s="47">
        <v>-7.36E-4</v>
      </c>
      <c r="C32" s="47">
        <v>-2.38E-4</v>
      </c>
      <c r="D32" s="47">
        <v>-1.13E-4</v>
      </c>
      <c r="E32" s="47">
        <v>-2.0E-5</v>
      </c>
      <c r="F32" s="47">
        <v>3.0E-6</v>
      </c>
      <c r="G32" s="47">
        <v>-1.5E-5</v>
      </c>
      <c r="H32" s="47">
        <v>-1.33E-4</v>
      </c>
      <c r="I32" s="47">
        <v>-1.91E-4</v>
      </c>
      <c r="J32" s="47">
        <v>-2.61E-4</v>
      </c>
      <c r="K32" s="47">
        <v>-3.22E-4</v>
      </c>
      <c r="L32" s="47">
        <v>-3.22E-4</v>
      </c>
      <c r="M32" s="47">
        <v>-2.96E-4</v>
      </c>
      <c r="N32" s="47">
        <v>-2.76E-4</v>
      </c>
      <c r="O32" s="47">
        <v>-2.14E-4</v>
      </c>
      <c r="P32" s="47">
        <v>-4.04E-4</v>
      </c>
      <c r="Q32" s="47">
        <v>-2.45E-4</v>
      </c>
      <c r="R32" s="47">
        <v>-3.14E-4</v>
      </c>
      <c r="S32" s="47">
        <v>-3.65E-4</v>
      </c>
      <c r="T32" s="47">
        <v>-2.8E-4</v>
      </c>
      <c r="U32" s="47">
        <v>-4.4E-4</v>
      </c>
      <c r="V32" s="47">
        <v>-4.66E-4</v>
      </c>
      <c r="W32" s="47">
        <v>-3.08E-4</v>
      </c>
      <c r="X32" s="47">
        <v>-1.45E-4</v>
      </c>
      <c r="Y32" s="47">
        <v>0.0</v>
      </c>
      <c r="Z32" s="47">
        <v>1.35E-4</v>
      </c>
      <c r="AA32" s="47">
        <v>2.89E-4</v>
      </c>
      <c r="AB32" s="47">
        <v>4.31E-4</v>
      </c>
      <c r="AC32" s="47">
        <v>6.69E-4</v>
      </c>
      <c r="AD32" s="47">
        <v>8.1E-4</v>
      </c>
      <c r="AE32" s="47">
        <v>0.001113</v>
      </c>
      <c r="AF32" s="47">
        <v>0.001323</v>
      </c>
      <c r="AG32" s="47">
        <v>0.001476</v>
      </c>
      <c r="AH32" s="47">
        <v>0.001603</v>
      </c>
      <c r="AI32" s="47">
        <v>0.0014</v>
      </c>
      <c r="AJ32" s="47">
        <v>0.001431</v>
      </c>
      <c r="AK32" s="47">
        <v>0.001425</v>
      </c>
    </row>
    <row r="33" ht="12.75" customHeight="1">
      <c r="A33" s="50">
        <v>-0.001164</v>
      </c>
      <c r="B33" s="47">
        <v>-6.64E-4</v>
      </c>
      <c r="C33" s="47">
        <v>-2.36E-4</v>
      </c>
      <c r="D33" s="47">
        <v>-7.3E-5</v>
      </c>
      <c r="E33" s="47">
        <v>3.6E-5</v>
      </c>
      <c r="F33" s="47">
        <v>1.4E-5</v>
      </c>
      <c r="G33" s="47">
        <v>-2.4E-5</v>
      </c>
      <c r="H33" s="47">
        <v>-2.02E-4</v>
      </c>
      <c r="I33" s="47">
        <v>-1.95E-4</v>
      </c>
      <c r="J33" s="47">
        <v>-1.63E-4</v>
      </c>
      <c r="K33" s="47">
        <v>-1.72E-4</v>
      </c>
      <c r="L33" s="47">
        <v>-3.2E-5</v>
      </c>
      <c r="M33" s="47">
        <v>-5.3E-5</v>
      </c>
      <c r="N33" s="47">
        <v>-5.9E-5</v>
      </c>
      <c r="O33" s="47">
        <v>-4.4E-5</v>
      </c>
      <c r="P33" s="47">
        <v>-1.47E-4</v>
      </c>
      <c r="Q33" s="47">
        <v>-1.16E-4</v>
      </c>
      <c r="R33" s="47">
        <v>-2.19E-4</v>
      </c>
      <c r="S33" s="47">
        <v>-3.65E-4</v>
      </c>
      <c r="T33" s="47">
        <v>-2.9E-4</v>
      </c>
      <c r="U33" s="47">
        <v>-3.62E-4</v>
      </c>
      <c r="V33" s="47">
        <v>-5.29E-4</v>
      </c>
      <c r="W33" s="47">
        <v>-3.79E-4</v>
      </c>
      <c r="X33" s="47">
        <v>-2.5E-4</v>
      </c>
      <c r="Y33" s="47">
        <v>0.0</v>
      </c>
      <c r="Z33" s="47">
        <v>1.5E-4</v>
      </c>
      <c r="AA33" s="47">
        <v>3.67E-4</v>
      </c>
      <c r="AB33" s="47">
        <v>4.92E-4</v>
      </c>
      <c r="AC33" s="47">
        <v>7.33E-4</v>
      </c>
      <c r="AD33" s="47">
        <v>9.41E-4</v>
      </c>
      <c r="AE33" s="47">
        <v>0.001273</v>
      </c>
      <c r="AF33" s="47">
        <v>0.001484</v>
      </c>
      <c r="AG33" s="47">
        <v>0.001631</v>
      </c>
      <c r="AH33" s="47">
        <v>0.001794</v>
      </c>
      <c r="AI33" s="47">
        <v>0.00178</v>
      </c>
      <c r="AJ33" s="47">
        <v>0.001683</v>
      </c>
      <c r="AK33" s="47">
        <v>0.001604</v>
      </c>
    </row>
    <row r="34" ht="12.75" customHeight="1">
      <c r="A34" s="50">
        <v>-0.001653</v>
      </c>
      <c r="B34" s="47">
        <v>-0.001393</v>
      </c>
      <c r="C34" s="47">
        <v>-0.001002</v>
      </c>
      <c r="D34" s="47">
        <v>-8.17E-4</v>
      </c>
      <c r="E34" s="47">
        <v>-6.24E-4</v>
      </c>
      <c r="F34" s="47">
        <v>-6.15E-4</v>
      </c>
      <c r="G34" s="47">
        <v>-5.39E-4</v>
      </c>
      <c r="H34" s="47">
        <v>-4.64E-4</v>
      </c>
      <c r="I34" s="47">
        <v>-4.88E-4</v>
      </c>
      <c r="J34" s="47">
        <v>-4.14E-4</v>
      </c>
      <c r="K34" s="47">
        <v>-3.57E-4</v>
      </c>
      <c r="L34" s="47">
        <v>-3.66E-4</v>
      </c>
      <c r="M34" s="47">
        <v>-4.13E-4</v>
      </c>
      <c r="N34" s="47">
        <v>-5.21E-4</v>
      </c>
      <c r="O34" s="47">
        <v>-4.16E-4</v>
      </c>
      <c r="P34" s="47">
        <v>-5.68E-4</v>
      </c>
      <c r="Q34" s="47">
        <v>-5.38E-4</v>
      </c>
      <c r="R34" s="47">
        <v>-5.17E-4</v>
      </c>
      <c r="S34" s="47">
        <v>-5.95E-4</v>
      </c>
      <c r="T34" s="47">
        <v>-5.39E-4</v>
      </c>
      <c r="U34" s="47">
        <v>-6.25E-4</v>
      </c>
      <c r="V34" s="47">
        <v>-7.34E-4</v>
      </c>
      <c r="W34" s="47">
        <v>-4.5E-4</v>
      </c>
      <c r="X34" s="47">
        <v>-2.54E-4</v>
      </c>
      <c r="Y34" s="47">
        <v>0.0</v>
      </c>
      <c r="Z34" s="47">
        <v>2.08E-4</v>
      </c>
      <c r="AA34" s="47">
        <v>4.08E-4</v>
      </c>
      <c r="AB34" s="47">
        <v>6.5E-4</v>
      </c>
      <c r="AC34" s="47">
        <v>7.39E-4</v>
      </c>
      <c r="AD34" s="47">
        <v>9.92E-4</v>
      </c>
      <c r="AE34" s="47">
        <v>0.001297</v>
      </c>
      <c r="AF34" s="47">
        <v>0.001497</v>
      </c>
      <c r="AG34" s="47">
        <v>0.001688</v>
      </c>
      <c r="AH34" s="47">
        <v>0.001779</v>
      </c>
      <c r="AI34" s="47">
        <v>0.001652</v>
      </c>
      <c r="AJ34" s="47">
        <v>0.001552</v>
      </c>
      <c r="AK34" s="47">
        <v>0.001522</v>
      </c>
    </row>
    <row r="35" ht="12.75" customHeight="1">
      <c r="A35" s="50">
        <v>-0.001548</v>
      </c>
      <c r="B35" s="47">
        <v>-0.001059</v>
      </c>
      <c r="C35" s="47">
        <v>-5.14E-4</v>
      </c>
      <c r="D35" s="47">
        <v>-2.76E-4</v>
      </c>
      <c r="E35" s="47">
        <v>-1.72E-4</v>
      </c>
      <c r="F35" s="47">
        <v>-3.0E-5</v>
      </c>
      <c r="G35" s="47">
        <v>-3.5E-5</v>
      </c>
      <c r="H35" s="47">
        <v>-1.66E-4</v>
      </c>
      <c r="I35" s="47">
        <v>-2.37E-4</v>
      </c>
      <c r="J35" s="47">
        <v>-3.08E-4</v>
      </c>
      <c r="K35" s="47">
        <v>-2.99E-4</v>
      </c>
      <c r="L35" s="47">
        <v>-3.05E-4</v>
      </c>
      <c r="M35" s="47">
        <v>-2.29E-4</v>
      </c>
      <c r="N35" s="47">
        <v>-3.14E-4</v>
      </c>
      <c r="O35" s="47">
        <v>-2.88E-4</v>
      </c>
      <c r="P35" s="47">
        <v>-3.97E-4</v>
      </c>
      <c r="Q35" s="47">
        <v>-2.76E-4</v>
      </c>
      <c r="R35" s="47">
        <v>-3.59E-4</v>
      </c>
      <c r="S35" s="47">
        <v>-3.9E-4</v>
      </c>
      <c r="T35" s="47">
        <v>-3.58E-4</v>
      </c>
      <c r="U35" s="47">
        <v>-4.5E-4</v>
      </c>
      <c r="V35" s="47">
        <v>-5.39E-4</v>
      </c>
      <c r="W35" s="47">
        <v>-3.83E-4</v>
      </c>
      <c r="X35" s="47">
        <v>-2.03E-4</v>
      </c>
      <c r="Y35" s="47">
        <v>0.0</v>
      </c>
      <c r="Z35" s="47">
        <v>2.61E-4</v>
      </c>
      <c r="AA35" s="47">
        <v>4.62E-4</v>
      </c>
      <c r="AB35" s="47">
        <v>6.4E-4</v>
      </c>
      <c r="AC35" s="47">
        <v>8.9E-4</v>
      </c>
      <c r="AD35" s="47">
        <v>0.00116</v>
      </c>
      <c r="AE35" s="47">
        <v>0.001427</v>
      </c>
      <c r="AF35" s="47">
        <v>0.001629</v>
      </c>
      <c r="AG35" s="47">
        <v>0.001728</v>
      </c>
      <c r="AH35" s="47">
        <v>0.001873</v>
      </c>
      <c r="AI35" s="47">
        <v>0.001803</v>
      </c>
      <c r="AJ35" s="47">
        <v>0.00175</v>
      </c>
      <c r="AK35" s="47">
        <v>0.001693</v>
      </c>
    </row>
    <row r="36" ht="12.75" customHeight="1">
      <c r="A36" s="50">
        <v>-0.002015</v>
      </c>
      <c r="B36" s="47">
        <v>-0.001557</v>
      </c>
      <c r="C36" s="47">
        <v>-0.001151</v>
      </c>
      <c r="D36" s="47">
        <v>-9.44E-4</v>
      </c>
      <c r="E36" s="47">
        <v>-7.65E-4</v>
      </c>
      <c r="F36" s="47">
        <v>-6.41E-4</v>
      </c>
      <c r="G36" s="47">
        <v>-6.16E-4</v>
      </c>
      <c r="H36" s="47">
        <v>-6.68E-4</v>
      </c>
      <c r="I36" s="47">
        <v>-6.43E-4</v>
      </c>
      <c r="J36" s="47">
        <v>-5.3E-4</v>
      </c>
      <c r="K36" s="47">
        <v>-4.5E-4</v>
      </c>
      <c r="L36" s="47">
        <v>-4.19E-4</v>
      </c>
      <c r="M36" s="47">
        <v>-4.37E-4</v>
      </c>
      <c r="N36" s="47">
        <v>-4.06E-4</v>
      </c>
      <c r="O36" s="47">
        <v>-4.23E-4</v>
      </c>
      <c r="P36" s="47">
        <v>-4.94E-4</v>
      </c>
      <c r="Q36" s="47">
        <v>-5.22E-4</v>
      </c>
      <c r="R36" s="47">
        <v>-6.47E-4</v>
      </c>
      <c r="S36" s="47">
        <v>-6.23E-4</v>
      </c>
      <c r="T36" s="47">
        <v>-6.4E-4</v>
      </c>
      <c r="U36" s="47">
        <v>-7.19E-4</v>
      </c>
      <c r="V36" s="47">
        <v>-7.42E-4</v>
      </c>
      <c r="W36" s="47">
        <v>-5.54E-4</v>
      </c>
      <c r="X36" s="47">
        <v>-3.34E-4</v>
      </c>
      <c r="Y36" s="47">
        <v>0.0</v>
      </c>
      <c r="Z36" s="47">
        <v>2.6E-4</v>
      </c>
      <c r="AA36" s="47">
        <v>5.23E-4</v>
      </c>
      <c r="AB36" s="47">
        <v>7.82E-4</v>
      </c>
      <c r="AC36" s="47">
        <v>0.001026</v>
      </c>
      <c r="AD36" s="47">
        <v>0.001258</v>
      </c>
      <c r="AE36" s="47">
        <v>0.001611</v>
      </c>
      <c r="AF36" s="47">
        <v>0.001773</v>
      </c>
      <c r="AG36" s="47">
        <v>0.001889</v>
      </c>
      <c r="AH36" s="47">
        <v>0.002016</v>
      </c>
      <c r="AI36" s="47">
        <v>0.002022</v>
      </c>
      <c r="AJ36" s="47">
        <v>0.001898</v>
      </c>
      <c r="AK36" s="47">
        <v>0.001875</v>
      </c>
    </row>
    <row r="37" ht="12.75" customHeight="1">
      <c r="A37" s="50">
        <v>-0.002563</v>
      </c>
      <c r="B37" s="47">
        <v>-0.002274</v>
      </c>
      <c r="C37" s="47">
        <v>-0.001785</v>
      </c>
      <c r="D37" s="47">
        <v>-0.001448</v>
      </c>
      <c r="E37" s="47">
        <v>-0.001214</v>
      </c>
      <c r="F37" s="47">
        <v>-0.001062</v>
      </c>
      <c r="G37" s="47">
        <v>-9.8E-4</v>
      </c>
      <c r="H37" s="47">
        <v>-9.79E-4</v>
      </c>
      <c r="I37" s="47">
        <v>-9.16E-4</v>
      </c>
      <c r="J37" s="47">
        <v>-9.25E-4</v>
      </c>
      <c r="K37" s="47">
        <v>-9.4E-4</v>
      </c>
      <c r="L37" s="47">
        <v>-8.66E-4</v>
      </c>
      <c r="M37" s="47">
        <v>-8.69E-4</v>
      </c>
      <c r="N37" s="47">
        <v>-9.36E-4</v>
      </c>
      <c r="O37" s="47">
        <v>-8.12E-4</v>
      </c>
      <c r="P37" s="47">
        <v>-8.73E-4</v>
      </c>
      <c r="Q37" s="47">
        <v>-8.18E-4</v>
      </c>
      <c r="R37" s="47">
        <v>-7.64E-4</v>
      </c>
      <c r="S37" s="47">
        <v>-8.25E-4</v>
      </c>
      <c r="T37" s="47">
        <v>-8.19E-4</v>
      </c>
      <c r="U37" s="47">
        <v>-7.88E-4</v>
      </c>
      <c r="V37" s="47">
        <v>-8.46E-4</v>
      </c>
      <c r="W37" s="47">
        <v>-5.5E-4</v>
      </c>
      <c r="X37" s="47">
        <v>-2.64E-4</v>
      </c>
      <c r="Y37" s="47">
        <v>0.0</v>
      </c>
      <c r="Z37" s="47">
        <v>2.99E-4</v>
      </c>
      <c r="AA37" s="47">
        <v>6.03E-4</v>
      </c>
      <c r="AB37" s="47">
        <v>8.15E-4</v>
      </c>
      <c r="AC37" s="47">
        <v>9.91E-4</v>
      </c>
      <c r="AD37" s="47">
        <v>0.00126</v>
      </c>
      <c r="AE37" s="47">
        <v>0.001518</v>
      </c>
      <c r="AF37" s="47">
        <v>0.001725</v>
      </c>
      <c r="AG37" s="47">
        <v>0.001889</v>
      </c>
      <c r="AH37" s="47">
        <v>0.001942</v>
      </c>
      <c r="AI37" s="47">
        <v>0.001841</v>
      </c>
      <c r="AJ37" s="47">
        <v>0.001803</v>
      </c>
      <c r="AK37" s="47">
        <v>0.001709</v>
      </c>
    </row>
    <row r="38" ht="12.75" customHeight="1">
      <c r="A38" s="50">
        <v>-0.002405</v>
      </c>
      <c r="B38" s="47">
        <v>-0.001886</v>
      </c>
      <c r="C38" s="47">
        <v>-0.001335</v>
      </c>
      <c r="D38" s="47">
        <v>-0.001113</v>
      </c>
      <c r="E38" s="47">
        <v>-9.73E-4</v>
      </c>
      <c r="F38" s="47">
        <v>-8.22E-4</v>
      </c>
      <c r="G38" s="47">
        <v>-7.9E-4</v>
      </c>
      <c r="H38" s="47">
        <v>-8.64E-4</v>
      </c>
      <c r="I38" s="47">
        <v>-9.41E-4</v>
      </c>
      <c r="J38" s="47">
        <v>-9.47E-4</v>
      </c>
      <c r="K38" s="47">
        <v>-8.71E-4</v>
      </c>
      <c r="L38" s="47">
        <v>-8.01E-4</v>
      </c>
      <c r="M38" s="47">
        <v>-6.88E-4</v>
      </c>
      <c r="N38" s="47">
        <v>-6.76E-4</v>
      </c>
      <c r="O38" s="47">
        <v>-6.02E-4</v>
      </c>
      <c r="P38" s="47">
        <v>-6.6E-4</v>
      </c>
      <c r="Q38" s="47">
        <v>-5.59E-4</v>
      </c>
      <c r="R38" s="47">
        <v>-6.07E-4</v>
      </c>
      <c r="S38" s="47">
        <v>-6.19E-4</v>
      </c>
      <c r="T38" s="47">
        <v>-5.55E-4</v>
      </c>
      <c r="U38" s="47">
        <v>-6.34E-4</v>
      </c>
      <c r="V38" s="47">
        <v>-7.04E-4</v>
      </c>
      <c r="W38" s="47">
        <v>-5.2E-4</v>
      </c>
      <c r="X38" s="47">
        <v>-3.05E-4</v>
      </c>
      <c r="Y38" s="47">
        <v>0.0</v>
      </c>
      <c r="Z38" s="47">
        <v>2.71E-4</v>
      </c>
      <c r="AA38" s="47">
        <v>5.68E-4</v>
      </c>
      <c r="AB38" s="47">
        <v>8.56E-4</v>
      </c>
      <c r="AC38" s="47">
        <v>0.001122</v>
      </c>
      <c r="AD38" s="47">
        <v>0.001357</v>
      </c>
      <c r="AE38" s="47">
        <v>0.001638</v>
      </c>
      <c r="AF38" s="47">
        <v>0.001848</v>
      </c>
      <c r="AG38" s="47">
        <v>0.001909</v>
      </c>
      <c r="AH38" s="47">
        <v>0.002079</v>
      </c>
      <c r="AI38" s="47">
        <v>0.001982</v>
      </c>
      <c r="AJ38" s="47">
        <v>0.001907</v>
      </c>
      <c r="AK38" s="47">
        <v>0.00187</v>
      </c>
    </row>
    <row r="39" ht="12.75" customHeight="1">
      <c r="A39" s="50">
        <v>-0.00187</v>
      </c>
      <c r="B39" s="47">
        <v>-0.001553</v>
      </c>
      <c r="C39" s="47">
        <v>-0.001264</v>
      </c>
      <c r="D39" s="47">
        <v>-0.001041</v>
      </c>
      <c r="E39" s="47">
        <v>-9.41E-4</v>
      </c>
      <c r="F39" s="47">
        <v>-9.0E-4</v>
      </c>
      <c r="G39" s="47">
        <v>-8.6E-4</v>
      </c>
      <c r="H39" s="47">
        <v>-9.08E-4</v>
      </c>
      <c r="I39" s="47">
        <v>-9.17E-4</v>
      </c>
      <c r="J39" s="47">
        <v>-7.54E-4</v>
      </c>
      <c r="K39" s="47">
        <v>-6.49E-4</v>
      </c>
      <c r="L39" s="47">
        <v>-5.91E-4</v>
      </c>
      <c r="M39" s="47">
        <v>-6.46E-4</v>
      </c>
      <c r="N39" s="47">
        <v>-6.77E-4</v>
      </c>
      <c r="O39" s="47">
        <v>-6.83E-4</v>
      </c>
      <c r="P39" s="47">
        <v>-7.36E-4</v>
      </c>
      <c r="Q39" s="47">
        <v>-7.27E-4</v>
      </c>
      <c r="R39" s="47">
        <v>-7.75E-4</v>
      </c>
      <c r="S39" s="47">
        <v>-7.6E-4</v>
      </c>
      <c r="T39" s="47">
        <v>-8.29E-4</v>
      </c>
      <c r="U39" s="47">
        <v>-7.91E-4</v>
      </c>
      <c r="V39" s="47">
        <v>-8.12E-4</v>
      </c>
      <c r="W39" s="47">
        <v>-6.3E-4</v>
      </c>
      <c r="X39" s="47">
        <v>-3.37E-4</v>
      </c>
      <c r="Y39" s="47">
        <v>0.0</v>
      </c>
      <c r="Z39" s="47">
        <v>2.76E-4</v>
      </c>
      <c r="AA39" s="47">
        <v>5.27E-4</v>
      </c>
      <c r="AB39" s="47">
        <v>7.91E-4</v>
      </c>
      <c r="AC39" s="47">
        <v>9.88E-4</v>
      </c>
      <c r="AD39" s="47">
        <v>0.001304</v>
      </c>
      <c r="AE39" s="47">
        <v>0.001551</v>
      </c>
      <c r="AF39" s="47">
        <v>0.001765</v>
      </c>
      <c r="AG39" s="47">
        <v>0.001862</v>
      </c>
      <c r="AH39" s="47">
        <v>0.001958</v>
      </c>
      <c r="AI39" s="47">
        <v>0.001939</v>
      </c>
      <c r="AJ39" s="47">
        <v>0.00186</v>
      </c>
      <c r="AK39" s="47">
        <v>0.001767</v>
      </c>
    </row>
    <row r="40" ht="12.75" customHeight="1">
      <c r="A40" s="50">
        <v>-0.00271</v>
      </c>
      <c r="B40" s="47">
        <v>-0.002332</v>
      </c>
      <c r="C40" s="47">
        <v>-0.001848</v>
      </c>
      <c r="D40" s="47">
        <v>-0.001543</v>
      </c>
      <c r="E40" s="47">
        <v>-0.001288</v>
      </c>
      <c r="F40" s="47">
        <v>-0.001164</v>
      </c>
      <c r="G40" s="47">
        <v>-0.001112</v>
      </c>
      <c r="H40" s="47">
        <v>-0.001049</v>
      </c>
      <c r="I40" s="47">
        <v>-0.001109</v>
      </c>
      <c r="J40" s="47">
        <v>-0.001082</v>
      </c>
      <c r="K40" s="47">
        <v>-0.001072</v>
      </c>
      <c r="L40" s="47">
        <v>-0.001059</v>
      </c>
      <c r="M40" s="47">
        <v>-9.33E-4</v>
      </c>
      <c r="N40" s="47">
        <v>-9.35E-4</v>
      </c>
      <c r="O40" s="47">
        <v>-8.22E-4</v>
      </c>
      <c r="P40" s="47">
        <v>-8.38E-4</v>
      </c>
      <c r="Q40" s="47">
        <v>-7.15E-4</v>
      </c>
      <c r="R40" s="47">
        <v>-6.84E-4</v>
      </c>
      <c r="S40" s="47">
        <v>-7.28E-4</v>
      </c>
      <c r="T40" s="47">
        <v>-6.54E-4</v>
      </c>
      <c r="U40" s="47">
        <v>-6.5E-4</v>
      </c>
      <c r="V40" s="47">
        <v>-7.03E-4</v>
      </c>
      <c r="W40" s="47">
        <v>-5.02E-4</v>
      </c>
      <c r="X40" s="47">
        <v>-2.41E-4</v>
      </c>
      <c r="Y40" s="47">
        <v>0.0</v>
      </c>
      <c r="Z40" s="47">
        <v>2.63E-4</v>
      </c>
      <c r="AA40" s="47">
        <v>5.91E-4</v>
      </c>
      <c r="AB40" s="47">
        <v>7.58E-4</v>
      </c>
      <c r="AC40" s="47">
        <v>9.45E-4</v>
      </c>
      <c r="AD40" s="47">
        <v>0.00112</v>
      </c>
      <c r="AE40" s="47">
        <v>0.001392</v>
      </c>
      <c r="AF40" s="47">
        <v>0.001594</v>
      </c>
      <c r="AG40" s="47">
        <v>0.001703</v>
      </c>
      <c r="AH40" s="47">
        <v>0.001742</v>
      </c>
      <c r="AI40" s="47">
        <v>0.00171</v>
      </c>
      <c r="AJ40" s="47">
        <v>0.001667</v>
      </c>
      <c r="AK40" s="47">
        <v>0.001595</v>
      </c>
    </row>
    <row r="41" ht="12.75" customHeight="1">
      <c r="A41" s="50">
        <v>-0.003092</v>
      </c>
      <c r="B41" s="47">
        <v>-0.002682</v>
      </c>
      <c r="C41" s="47">
        <v>-0.002235</v>
      </c>
      <c r="D41" s="47">
        <v>-0.001971</v>
      </c>
      <c r="E41" s="47">
        <v>-0.001761</v>
      </c>
      <c r="F41" s="47">
        <v>-0.001596</v>
      </c>
      <c r="G41" s="47">
        <v>-0.001498</v>
      </c>
      <c r="H41" s="47">
        <v>-0.001443</v>
      </c>
      <c r="I41" s="47">
        <v>-0.001377</v>
      </c>
      <c r="J41" s="47">
        <v>-0.001308</v>
      </c>
      <c r="K41" s="47">
        <v>-0.001179</v>
      </c>
      <c r="L41" s="47">
        <v>-0.001096</v>
      </c>
      <c r="M41" s="47">
        <v>-0.00103</v>
      </c>
      <c r="N41" s="47">
        <v>-9.33E-4</v>
      </c>
      <c r="O41" s="47">
        <v>-9.05E-4</v>
      </c>
      <c r="P41" s="47">
        <v>-9.24E-4</v>
      </c>
      <c r="Q41" s="47">
        <v>-8.31E-4</v>
      </c>
      <c r="R41" s="47">
        <v>-8.26E-4</v>
      </c>
      <c r="S41" s="47">
        <v>-8.4E-4</v>
      </c>
      <c r="T41" s="47">
        <v>-7.56E-4</v>
      </c>
      <c r="U41" s="47">
        <v>-7.73E-4</v>
      </c>
      <c r="V41" s="47">
        <v>-7.93E-4</v>
      </c>
      <c r="W41" s="47">
        <v>-5.17E-4</v>
      </c>
      <c r="X41" s="47">
        <v>-3.34E-4</v>
      </c>
      <c r="Y41" s="47">
        <v>0.0</v>
      </c>
      <c r="Z41" s="47">
        <v>1.7E-4</v>
      </c>
      <c r="AA41" s="47">
        <v>3.66E-4</v>
      </c>
      <c r="AB41" s="47">
        <v>4.73E-4</v>
      </c>
      <c r="AC41" s="47">
        <v>5.59E-4</v>
      </c>
      <c r="AD41" s="47">
        <v>6.74E-4</v>
      </c>
      <c r="AE41" s="47">
        <v>8.36E-4</v>
      </c>
      <c r="AF41" s="47">
        <v>9.75E-4</v>
      </c>
      <c r="AG41" s="47">
        <v>0.001054</v>
      </c>
      <c r="AH41" s="47">
        <v>0.001155</v>
      </c>
      <c r="AI41" s="47">
        <v>0.001132</v>
      </c>
      <c r="AJ41" s="47">
        <v>0.001044</v>
      </c>
      <c r="AK41" s="47">
        <v>0.001013</v>
      </c>
    </row>
    <row r="42" ht="12.75" customHeight="1">
      <c r="A42" s="50">
        <v>-0.003317</v>
      </c>
      <c r="B42" s="47">
        <v>-0.002805</v>
      </c>
      <c r="C42" s="47">
        <v>-0.002221</v>
      </c>
      <c r="D42" s="47">
        <v>-0.001948</v>
      </c>
      <c r="E42" s="47">
        <v>-0.001654</v>
      </c>
      <c r="F42" s="47">
        <v>-0.001502</v>
      </c>
      <c r="G42" s="47">
        <v>-0.001398</v>
      </c>
      <c r="H42" s="47">
        <v>-0.001411</v>
      </c>
      <c r="I42" s="47">
        <v>-0.001376</v>
      </c>
      <c r="J42" s="47">
        <v>-0.001338</v>
      </c>
      <c r="K42" s="47">
        <v>-0.001244</v>
      </c>
      <c r="L42" s="47">
        <v>-0.001077</v>
      </c>
      <c r="M42" s="47">
        <v>-9.8E-4</v>
      </c>
      <c r="N42" s="47">
        <v>-9.14E-4</v>
      </c>
      <c r="O42" s="47">
        <v>-7.73E-4</v>
      </c>
      <c r="P42" s="47">
        <v>-7.47E-4</v>
      </c>
      <c r="Q42" s="47">
        <v>-6.97E-4</v>
      </c>
      <c r="R42" s="47">
        <v>-6.23E-4</v>
      </c>
      <c r="S42" s="47">
        <v>-5.76E-4</v>
      </c>
      <c r="T42" s="47">
        <v>-5.56E-4</v>
      </c>
      <c r="U42" s="47">
        <v>-5.63E-4</v>
      </c>
      <c r="V42" s="47">
        <v>-6.23E-4</v>
      </c>
      <c r="W42" s="47">
        <v>-4.36E-4</v>
      </c>
      <c r="X42" s="47">
        <v>-2.35E-4</v>
      </c>
      <c r="Y42" s="47">
        <v>0.0</v>
      </c>
      <c r="Z42" s="47">
        <v>2.39E-4</v>
      </c>
      <c r="AA42" s="47">
        <v>3.92E-4</v>
      </c>
      <c r="AB42" s="47">
        <v>4.74E-4</v>
      </c>
      <c r="AC42" s="47">
        <v>6.1E-4</v>
      </c>
      <c r="AD42" s="47">
        <v>7.39E-4</v>
      </c>
      <c r="AE42" s="47">
        <v>8.47E-4</v>
      </c>
      <c r="AF42" s="47">
        <v>9.54E-4</v>
      </c>
      <c r="AG42" s="47">
        <v>0.001055</v>
      </c>
      <c r="AH42" s="47">
        <v>0.001126</v>
      </c>
      <c r="AI42" s="47">
        <v>0.001117</v>
      </c>
      <c r="AJ42" s="47">
        <v>0.001093</v>
      </c>
      <c r="AK42" s="47">
        <v>9.98E-4</v>
      </c>
    </row>
    <row r="43" ht="12.75" customHeight="1">
      <c r="A43" s="50">
        <v>-0.003509</v>
      </c>
      <c r="B43" s="47">
        <v>-0.002946</v>
      </c>
      <c r="C43" s="47">
        <v>-0.002318</v>
      </c>
      <c r="D43" s="47">
        <v>-0.002009</v>
      </c>
      <c r="E43" s="47">
        <v>-0.001834</v>
      </c>
      <c r="F43" s="47">
        <v>-0.00168</v>
      </c>
      <c r="G43" s="47">
        <v>-0.001599</v>
      </c>
      <c r="H43" s="47">
        <v>-0.001511</v>
      </c>
      <c r="I43" s="47">
        <v>-0.001459</v>
      </c>
      <c r="J43" s="47">
        <v>-0.00133</v>
      </c>
      <c r="K43" s="47">
        <v>-0.00117</v>
      </c>
      <c r="L43" s="47">
        <v>-0.001028</v>
      </c>
      <c r="M43" s="47">
        <v>-9.16E-4</v>
      </c>
      <c r="N43" s="47">
        <v>-8.62E-4</v>
      </c>
      <c r="O43" s="47">
        <v>-7.96E-4</v>
      </c>
      <c r="P43" s="47">
        <v>-7.48E-4</v>
      </c>
      <c r="Q43" s="47">
        <v>-6.66E-4</v>
      </c>
      <c r="R43" s="47">
        <v>-6.56E-4</v>
      </c>
      <c r="S43" s="47">
        <v>-6.48E-4</v>
      </c>
      <c r="T43" s="47">
        <v>-6.41E-4</v>
      </c>
      <c r="U43" s="47">
        <v>-6.84E-4</v>
      </c>
      <c r="V43" s="47">
        <v>-6.98E-4</v>
      </c>
      <c r="W43" s="47">
        <v>-4.85E-4</v>
      </c>
      <c r="X43" s="47">
        <v>-2.04E-4</v>
      </c>
      <c r="Y43" s="47">
        <v>0.0</v>
      </c>
      <c r="Z43" s="47">
        <v>2.34E-4</v>
      </c>
      <c r="AA43" s="47">
        <v>3.91E-4</v>
      </c>
      <c r="AB43" s="47">
        <v>5.35E-4</v>
      </c>
      <c r="AC43" s="47">
        <v>6.03E-4</v>
      </c>
      <c r="AD43" s="47">
        <v>7.32E-4</v>
      </c>
      <c r="AE43" s="47">
        <v>8.74E-4</v>
      </c>
      <c r="AF43" s="47">
        <v>9.87E-4</v>
      </c>
      <c r="AG43" s="47">
        <v>0.001075</v>
      </c>
      <c r="AH43" s="47">
        <v>0.001161</v>
      </c>
      <c r="AI43" s="47">
        <v>0.00115</v>
      </c>
      <c r="AJ43" s="47">
        <v>0.001053</v>
      </c>
      <c r="AK43" s="47">
        <v>0.001046</v>
      </c>
    </row>
    <row r="44" ht="12.75" customHeight="1">
      <c r="A44" s="50">
        <v>-0.003323</v>
      </c>
      <c r="B44" s="47">
        <v>-0.002959</v>
      </c>
      <c r="C44" s="47">
        <v>-0.002532</v>
      </c>
      <c r="D44" s="47">
        <v>-0.002275</v>
      </c>
      <c r="E44" s="47">
        <v>-0.002065</v>
      </c>
      <c r="F44" s="47">
        <v>-0.001875</v>
      </c>
      <c r="G44" s="47">
        <v>-0.001753</v>
      </c>
      <c r="H44" s="47">
        <v>-0.001693</v>
      </c>
      <c r="I44" s="47">
        <v>-0.001617</v>
      </c>
      <c r="J44" s="47">
        <v>-0.001576</v>
      </c>
      <c r="K44" s="47">
        <v>-0.001456</v>
      </c>
      <c r="L44" s="47">
        <v>-0.001358</v>
      </c>
      <c r="M44" s="47">
        <v>-0.001298</v>
      </c>
      <c r="N44" s="47">
        <v>-0.001207</v>
      </c>
      <c r="O44" s="47">
        <v>-0.001105</v>
      </c>
      <c r="P44" s="47">
        <v>-0.001087</v>
      </c>
      <c r="Q44" s="47">
        <v>-9.57E-4</v>
      </c>
      <c r="R44" s="47">
        <v>-9.04E-4</v>
      </c>
      <c r="S44" s="47">
        <v>-8.75E-4</v>
      </c>
      <c r="T44" s="47">
        <v>-8.26E-4</v>
      </c>
      <c r="U44" s="47">
        <v>-7.44E-4</v>
      </c>
      <c r="V44" s="47">
        <v>-7.97E-4</v>
      </c>
      <c r="W44" s="47">
        <v>-5.23E-4</v>
      </c>
      <c r="X44" s="47">
        <v>-3.44E-4</v>
      </c>
      <c r="Y44" s="47">
        <v>0.0</v>
      </c>
      <c r="Z44" s="47">
        <v>1.6E-4</v>
      </c>
      <c r="AA44" s="47">
        <v>3.28E-4</v>
      </c>
      <c r="AB44" s="47">
        <v>3.97E-4</v>
      </c>
      <c r="AC44" s="47">
        <v>4.97E-4</v>
      </c>
      <c r="AD44" s="47">
        <v>5.55E-4</v>
      </c>
      <c r="AE44" s="47">
        <v>6.64E-4</v>
      </c>
      <c r="AF44" s="47">
        <v>7.47E-4</v>
      </c>
      <c r="AG44" s="47">
        <v>8.31E-4</v>
      </c>
      <c r="AH44" s="47">
        <v>9.21E-4</v>
      </c>
      <c r="AI44" s="47">
        <v>8.92E-4</v>
      </c>
      <c r="AJ44" s="47">
        <v>8.74E-4</v>
      </c>
      <c r="AK44" s="47">
        <v>8.33E-4</v>
      </c>
    </row>
    <row r="45" ht="12.75" customHeight="1">
      <c r="A45" s="50">
        <v>-0.003414</v>
      </c>
      <c r="B45" s="47">
        <v>-0.002879</v>
      </c>
      <c r="C45" s="47">
        <v>-0.002262</v>
      </c>
      <c r="D45" s="47">
        <v>-0.002023</v>
      </c>
      <c r="E45" s="47">
        <v>-0.0018</v>
      </c>
      <c r="F45" s="47">
        <v>-0.00169</v>
      </c>
      <c r="G45" s="47">
        <v>-0.001557</v>
      </c>
      <c r="H45" s="47">
        <v>-0.001509</v>
      </c>
      <c r="I45" s="47">
        <v>-0.001475</v>
      </c>
      <c r="J45" s="47">
        <v>-0.001371</v>
      </c>
      <c r="K45" s="47">
        <v>-0.00123</v>
      </c>
      <c r="L45" s="47">
        <v>-0.001078</v>
      </c>
      <c r="M45" s="47">
        <v>-9.09E-4</v>
      </c>
      <c r="N45" s="47">
        <v>-8.12E-4</v>
      </c>
      <c r="O45" s="47">
        <v>-6.61E-4</v>
      </c>
      <c r="P45" s="47">
        <v>-6.57E-4</v>
      </c>
      <c r="Q45" s="47">
        <v>-5.33E-4</v>
      </c>
      <c r="R45" s="47">
        <v>-4.9E-4</v>
      </c>
      <c r="S45" s="47">
        <v>-5.03E-4</v>
      </c>
      <c r="T45" s="47">
        <v>-4.58E-4</v>
      </c>
      <c r="U45" s="47">
        <v>-5.31E-4</v>
      </c>
      <c r="V45" s="47">
        <v>-5.75E-4</v>
      </c>
      <c r="W45" s="47">
        <v>-3.93E-4</v>
      </c>
      <c r="X45" s="47">
        <v>-2.13E-4</v>
      </c>
      <c r="Y45" s="47">
        <v>0.0</v>
      </c>
      <c r="Z45" s="47">
        <v>2.08E-4</v>
      </c>
      <c r="AA45" s="47">
        <v>3.68E-4</v>
      </c>
      <c r="AB45" s="47">
        <v>4.07E-4</v>
      </c>
      <c r="AC45" s="47">
        <v>4.86E-4</v>
      </c>
      <c r="AD45" s="47">
        <v>5.77E-4</v>
      </c>
      <c r="AE45" s="47">
        <v>7.01E-4</v>
      </c>
      <c r="AF45" s="47">
        <v>8.01E-4</v>
      </c>
      <c r="AG45" s="47">
        <v>8.85E-4</v>
      </c>
      <c r="AH45" s="47">
        <v>9.55E-4</v>
      </c>
      <c r="AI45" s="47">
        <v>9.25E-4</v>
      </c>
      <c r="AJ45" s="47">
        <v>8.92E-4</v>
      </c>
      <c r="AK45" s="47">
        <v>8.14E-4</v>
      </c>
    </row>
    <row r="46" ht="12.75" customHeight="1">
      <c r="A46" s="50">
        <v>-0.003136</v>
      </c>
      <c r="B46" s="47">
        <v>-0.002704</v>
      </c>
      <c r="C46" s="47">
        <v>-0.002214</v>
      </c>
      <c r="D46" s="47">
        <v>-0.001988</v>
      </c>
      <c r="E46" s="47">
        <v>-0.001785</v>
      </c>
      <c r="F46" s="47">
        <v>-0.001628</v>
      </c>
      <c r="G46" s="47">
        <v>-0.00148</v>
      </c>
      <c r="H46" s="47">
        <v>-0.00142</v>
      </c>
      <c r="I46" s="47">
        <v>-0.001331</v>
      </c>
      <c r="J46" s="47">
        <v>-0.001259</v>
      </c>
      <c r="K46" s="47">
        <v>-0.001109</v>
      </c>
      <c r="L46" s="47">
        <v>-0.001036</v>
      </c>
      <c r="M46" s="47">
        <v>-9.11E-4</v>
      </c>
      <c r="N46" s="47">
        <v>-8.78E-4</v>
      </c>
      <c r="O46" s="47">
        <v>-8.17E-4</v>
      </c>
      <c r="P46" s="47">
        <v>-7.69E-4</v>
      </c>
      <c r="Q46" s="47">
        <v>-7.19E-4</v>
      </c>
      <c r="R46" s="47">
        <v>-7.33E-4</v>
      </c>
      <c r="S46" s="47">
        <v>-7.04E-4</v>
      </c>
      <c r="T46" s="47">
        <v>-6.38E-4</v>
      </c>
      <c r="U46" s="47">
        <v>-6.47E-4</v>
      </c>
      <c r="V46" s="47">
        <v>-6.76E-4</v>
      </c>
      <c r="W46" s="47">
        <v>-4.85E-4</v>
      </c>
      <c r="X46" s="47">
        <v>-2.24E-4</v>
      </c>
      <c r="Y46" s="47">
        <v>0.0</v>
      </c>
      <c r="Z46" s="47">
        <v>2.24E-4</v>
      </c>
      <c r="AA46" s="47">
        <v>3.48E-4</v>
      </c>
      <c r="AB46" s="47">
        <v>4.3E-4</v>
      </c>
      <c r="AC46" s="47">
        <v>5.14E-4</v>
      </c>
      <c r="AD46" s="47">
        <v>5.67E-4</v>
      </c>
      <c r="AE46" s="47">
        <v>6.9E-4</v>
      </c>
      <c r="AF46" s="47">
        <v>7.67E-4</v>
      </c>
      <c r="AG46" s="47">
        <v>8.38E-4</v>
      </c>
      <c r="AH46" s="47">
        <v>9.38E-4</v>
      </c>
      <c r="AI46" s="47">
        <v>9.38E-4</v>
      </c>
      <c r="AJ46" s="47">
        <v>8.58E-4</v>
      </c>
      <c r="AK46" s="47">
        <v>8.2E-4</v>
      </c>
    </row>
    <row r="47" ht="12.75" customHeight="1">
      <c r="A47" s="50">
        <v>-0.003042</v>
      </c>
      <c r="B47" s="47">
        <v>-0.002614</v>
      </c>
      <c r="C47" s="47">
        <v>-0.002181</v>
      </c>
      <c r="D47" s="47">
        <v>-0.001956</v>
      </c>
      <c r="E47" s="47">
        <v>-0.001726</v>
      </c>
      <c r="F47" s="47">
        <v>-0.001553</v>
      </c>
      <c r="G47" s="47">
        <v>-0.001495</v>
      </c>
      <c r="H47" s="47">
        <v>-0.001439</v>
      </c>
      <c r="I47" s="47">
        <v>-0.001375</v>
      </c>
      <c r="J47" s="47">
        <v>-0.001307</v>
      </c>
      <c r="K47" s="47">
        <v>-0.001233</v>
      </c>
      <c r="L47" s="47">
        <v>-0.001119</v>
      </c>
      <c r="M47" s="47">
        <v>-0.001024</v>
      </c>
      <c r="N47" s="47">
        <v>-9.27E-4</v>
      </c>
      <c r="O47" s="47">
        <v>-8.38E-4</v>
      </c>
      <c r="P47" s="47">
        <v>-8.11E-4</v>
      </c>
      <c r="Q47" s="47">
        <v>-7.23E-4</v>
      </c>
      <c r="R47" s="47">
        <v>-7.04E-4</v>
      </c>
      <c r="S47" s="47">
        <v>-7.04E-4</v>
      </c>
      <c r="T47" s="47">
        <v>-6.0E-4</v>
      </c>
      <c r="U47" s="47">
        <v>-5.96E-4</v>
      </c>
      <c r="V47" s="47">
        <v>-6.46E-4</v>
      </c>
      <c r="W47" s="47">
        <v>-4.52E-4</v>
      </c>
      <c r="X47" s="47">
        <v>-2.63E-4</v>
      </c>
      <c r="Y47" s="47">
        <v>0.0</v>
      </c>
      <c r="Z47" s="47">
        <v>1.13E-4</v>
      </c>
      <c r="AA47" s="47">
        <v>2.66E-4</v>
      </c>
      <c r="AB47" s="47">
        <v>3.37E-4</v>
      </c>
      <c r="AC47" s="47">
        <v>3.92E-4</v>
      </c>
      <c r="AD47" s="47">
        <v>4.19E-4</v>
      </c>
      <c r="AE47" s="47">
        <v>4.9E-4</v>
      </c>
      <c r="AF47" s="47">
        <v>5.84E-4</v>
      </c>
      <c r="AG47" s="47">
        <v>6.67E-4</v>
      </c>
      <c r="AH47" s="47">
        <v>7.47E-4</v>
      </c>
      <c r="AI47" s="47">
        <v>6.86E-4</v>
      </c>
      <c r="AJ47" s="47">
        <v>6.94E-4</v>
      </c>
      <c r="AK47" s="47">
        <v>6.18E-4</v>
      </c>
    </row>
    <row r="48" ht="12.75" customHeight="1">
      <c r="A48" s="50">
        <v>-0.00269</v>
      </c>
      <c r="B48" s="47">
        <v>-0.002219</v>
      </c>
      <c r="C48" s="47">
        <v>-0.001773</v>
      </c>
      <c r="D48" s="47">
        <v>-0.001624</v>
      </c>
      <c r="E48" s="47">
        <v>-0.001451</v>
      </c>
      <c r="F48" s="47">
        <v>-0.001387</v>
      </c>
      <c r="G48" s="47">
        <v>-0.001262</v>
      </c>
      <c r="H48" s="47">
        <v>-0.001259</v>
      </c>
      <c r="I48" s="47">
        <v>-0.001277</v>
      </c>
      <c r="J48" s="47">
        <v>-0.001178</v>
      </c>
      <c r="K48" s="47">
        <v>-0.001079</v>
      </c>
      <c r="L48" s="47">
        <v>-9.3E-4</v>
      </c>
      <c r="M48" s="47">
        <v>-8.32E-4</v>
      </c>
      <c r="N48" s="47">
        <v>-7.63E-4</v>
      </c>
      <c r="O48" s="47">
        <v>-6.78E-4</v>
      </c>
      <c r="P48" s="47">
        <v>-6.6E-4</v>
      </c>
      <c r="Q48" s="47">
        <v>-5.94E-4</v>
      </c>
      <c r="R48" s="47">
        <v>-5.93E-4</v>
      </c>
      <c r="S48" s="47">
        <v>-6.08E-4</v>
      </c>
      <c r="T48" s="47">
        <v>-5.4E-4</v>
      </c>
      <c r="U48" s="47">
        <v>-5.76E-4</v>
      </c>
      <c r="V48" s="47">
        <v>-6.07E-4</v>
      </c>
      <c r="W48" s="47">
        <v>-4.31E-4</v>
      </c>
      <c r="X48" s="47">
        <v>-2.45E-4</v>
      </c>
      <c r="Y48" s="47">
        <v>0.0</v>
      </c>
      <c r="Z48" s="47">
        <v>1.61E-4</v>
      </c>
      <c r="AA48" s="47">
        <v>3.4E-4</v>
      </c>
      <c r="AB48" s="47">
        <v>4.0E-4</v>
      </c>
      <c r="AC48" s="47">
        <v>4.46E-4</v>
      </c>
      <c r="AD48" s="47">
        <v>5.24E-4</v>
      </c>
      <c r="AE48" s="47">
        <v>6.34E-4</v>
      </c>
      <c r="AF48" s="47">
        <v>7.2E-4</v>
      </c>
      <c r="AG48" s="47">
        <v>7.79E-4</v>
      </c>
      <c r="AH48" s="47">
        <v>8.69E-4</v>
      </c>
      <c r="AI48" s="47">
        <v>8.79E-4</v>
      </c>
      <c r="AJ48" s="47">
        <v>8.13E-4</v>
      </c>
      <c r="AK48" s="47">
        <v>7.7E-4</v>
      </c>
    </row>
    <row r="49" ht="12.75" customHeight="1">
      <c r="A49" s="50">
        <v>-0.002389</v>
      </c>
      <c r="B49" s="47">
        <v>-0.002</v>
      </c>
      <c r="C49" s="47">
        <v>-0.001627</v>
      </c>
      <c r="D49" s="47">
        <v>-0.00146</v>
      </c>
      <c r="E49" s="47">
        <v>-0.001293</v>
      </c>
      <c r="F49" s="47">
        <v>-0.001198</v>
      </c>
      <c r="G49" s="47">
        <v>-0.001132</v>
      </c>
      <c r="H49" s="47">
        <v>-0.001141</v>
      </c>
      <c r="I49" s="47">
        <v>-0.001071</v>
      </c>
      <c r="J49" s="47">
        <v>-0.00103</v>
      </c>
      <c r="K49" s="47">
        <v>-9.47E-4</v>
      </c>
      <c r="L49" s="47">
        <v>-9.05E-4</v>
      </c>
      <c r="M49" s="47">
        <v>-8.4E-4</v>
      </c>
      <c r="N49" s="47">
        <v>-8.14E-4</v>
      </c>
      <c r="O49" s="47">
        <v>-7.3E-4</v>
      </c>
      <c r="P49" s="47">
        <v>-7.78E-4</v>
      </c>
      <c r="Q49" s="47">
        <v>-6.76E-4</v>
      </c>
      <c r="R49" s="47">
        <v>-6.81E-4</v>
      </c>
      <c r="S49" s="47">
        <v>-6.63E-4</v>
      </c>
      <c r="T49" s="47">
        <v>-6.15E-4</v>
      </c>
      <c r="U49" s="47">
        <v>-6.32E-4</v>
      </c>
      <c r="V49" s="47">
        <v>-6.7E-4</v>
      </c>
      <c r="W49" s="47">
        <v>-4.65E-4</v>
      </c>
      <c r="X49" s="47">
        <v>-2.1E-4</v>
      </c>
      <c r="Y49" s="47">
        <v>0.0</v>
      </c>
      <c r="Z49" s="47">
        <v>2.28E-4</v>
      </c>
      <c r="AA49" s="47">
        <v>3.7E-4</v>
      </c>
      <c r="AB49" s="47">
        <v>4.32E-4</v>
      </c>
      <c r="AC49" s="47">
        <v>4.89E-4</v>
      </c>
      <c r="AD49" s="47">
        <v>5.71E-4</v>
      </c>
      <c r="AE49" s="47">
        <v>6.48E-4</v>
      </c>
      <c r="AF49" s="47">
        <v>7.09E-4</v>
      </c>
      <c r="AG49" s="47">
        <v>8.01E-4</v>
      </c>
      <c r="AH49" s="47">
        <v>8.64E-4</v>
      </c>
      <c r="AI49" s="47">
        <v>8.48E-4</v>
      </c>
      <c r="AJ49" s="47">
        <v>8.14E-4</v>
      </c>
      <c r="AK49" s="47">
        <v>7.74E-4</v>
      </c>
    </row>
    <row r="50" ht="12.75" customHeight="1">
      <c r="A50" s="50">
        <v>-0.002365</v>
      </c>
      <c r="B50" s="47">
        <v>-0.002042</v>
      </c>
      <c r="C50" s="47">
        <v>-0.001724</v>
      </c>
      <c r="D50" s="47">
        <v>-0.001601</v>
      </c>
      <c r="E50" s="47">
        <v>-0.001437</v>
      </c>
      <c r="F50" s="47">
        <v>-0.001258</v>
      </c>
      <c r="G50" s="47">
        <v>-0.001196</v>
      </c>
      <c r="H50" s="47">
        <v>-0.001154</v>
      </c>
      <c r="I50" s="47">
        <v>-0.001166</v>
      </c>
      <c r="J50" s="47">
        <v>-0.001141</v>
      </c>
      <c r="K50" s="47">
        <v>-0.001079</v>
      </c>
      <c r="L50" s="47">
        <v>-0.001001</v>
      </c>
      <c r="M50" s="47">
        <v>-9.11E-4</v>
      </c>
      <c r="N50" s="47">
        <v>-8.85E-4</v>
      </c>
      <c r="O50" s="47">
        <v>-7.3E-4</v>
      </c>
      <c r="P50" s="47">
        <v>-7.3E-4</v>
      </c>
      <c r="Q50" s="47">
        <v>-6.7E-4</v>
      </c>
      <c r="R50" s="47">
        <v>-6.68E-4</v>
      </c>
      <c r="S50" s="47">
        <v>-6.61E-4</v>
      </c>
      <c r="T50" s="47">
        <v>-6.1E-4</v>
      </c>
      <c r="U50" s="47">
        <v>-6.02E-4</v>
      </c>
      <c r="V50" s="47">
        <v>-5.99E-4</v>
      </c>
      <c r="W50" s="47">
        <v>-4.39E-4</v>
      </c>
      <c r="X50" s="47">
        <v>-2.52E-4</v>
      </c>
      <c r="Y50" s="47">
        <v>0.0</v>
      </c>
      <c r="Z50" s="47">
        <v>2.05E-4</v>
      </c>
      <c r="AA50" s="47">
        <v>3.34E-4</v>
      </c>
      <c r="AB50" s="47">
        <v>4.16E-4</v>
      </c>
      <c r="AC50" s="47">
        <v>4.77E-4</v>
      </c>
      <c r="AD50" s="47">
        <v>5.5E-4</v>
      </c>
      <c r="AE50" s="47">
        <v>6.7E-4</v>
      </c>
      <c r="AF50" s="47">
        <v>7.51E-4</v>
      </c>
      <c r="AG50" s="47">
        <v>8.08E-4</v>
      </c>
      <c r="AH50" s="47">
        <v>8.94E-4</v>
      </c>
      <c r="AI50" s="47">
        <v>8.61E-4</v>
      </c>
      <c r="AJ50" s="47">
        <v>8.59E-4</v>
      </c>
      <c r="AK50" s="47">
        <v>7.88E-4</v>
      </c>
    </row>
    <row r="51" ht="12.75" customHeight="1">
      <c r="A51" s="50">
        <v>-0.002229</v>
      </c>
      <c r="B51" s="47">
        <v>-0.00182</v>
      </c>
      <c r="C51" s="47">
        <v>-0.001445</v>
      </c>
      <c r="D51" s="47">
        <v>-0.001222</v>
      </c>
      <c r="E51" s="47">
        <v>-0.001131</v>
      </c>
      <c r="F51" s="47">
        <v>-0.001143</v>
      </c>
      <c r="G51" s="47">
        <v>-0.001167</v>
      </c>
      <c r="H51" s="47">
        <v>-0.00121</v>
      </c>
      <c r="I51" s="47">
        <v>-0.001234</v>
      </c>
      <c r="J51" s="47">
        <v>-0.001211</v>
      </c>
      <c r="K51" s="47">
        <v>-0.00115</v>
      </c>
      <c r="L51" s="47">
        <v>-0.001101</v>
      </c>
      <c r="M51" s="47">
        <v>-0.001034</v>
      </c>
      <c r="N51" s="47">
        <v>-9.63E-4</v>
      </c>
      <c r="O51" s="47">
        <v>-8.64E-4</v>
      </c>
      <c r="P51" s="47">
        <v>-8.54E-4</v>
      </c>
      <c r="Q51" s="47">
        <v>-7.63E-4</v>
      </c>
      <c r="R51" s="47">
        <v>-7.18E-4</v>
      </c>
      <c r="S51" s="47">
        <v>-7.34E-4</v>
      </c>
      <c r="T51" s="47">
        <v>-6.85E-4</v>
      </c>
      <c r="U51" s="47">
        <v>-6.83E-4</v>
      </c>
      <c r="V51" s="47">
        <v>-7.07E-4</v>
      </c>
      <c r="W51" s="47">
        <v>-5.03E-4</v>
      </c>
      <c r="X51" s="47">
        <v>-2.23E-4</v>
      </c>
      <c r="Y51" s="47">
        <v>0.0</v>
      </c>
      <c r="Z51" s="47">
        <v>2.39E-4</v>
      </c>
      <c r="AA51" s="47">
        <v>4.35E-4</v>
      </c>
      <c r="AB51" s="47">
        <v>5.42E-4</v>
      </c>
      <c r="AC51" s="47">
        <v>6.92E-4</v>
      </c>
      <c r="AD51" s="47">
        <v>7.5E-4</v>
      </c>
      <c r="AE51" s="47">
        <v>8.83E-4</v>
      </c>
      <c r="AF51" s="47">
        <v>9.62E-4</v>
      </c>
      <c r="AG51" s="47">
        <v>0.001073</v>
      </c>
      <c r="AH51" s="47">
        <v>0.001141</v>
      </c>
      <c r="AI51" s="47">
        <v>0.001119</v>
      </c>
      <c r="AJ51" s="47">
        <v>0.001074</v>
      </c>
      <c r="AK51" s="47">
        <v>0.001019</v>
      </c>
    </row>
    <row r="52" ht="12.75" customHeight="1">
      <c r="A52" s="50">
        <v>-0.002531</v>
      </c>
      <c r="B52" s="47">
        <v>-0.002099</v>
      </c>
      <c r="C52" s="47">
        <v>-0.001667</v>
      </c>
      <c r="D52" s="47">
        <v>-0.001465</v>
      </c>
      <c r="E52" s="47">
        <v>-0.001322</v>
      </c>
      <c r="F52" s="47">
        <v>-0.001208</v>
      </c>
      <c r="G52" s="47">
        <v>-0.001166</v>
      </c>
      <c r="H52" s="47">
        <v>-0.00117</v>
      </c>
      <c r="I52" s="47">
        <v>-0.001104</v>
      </c>
      <c r="J52" s="47">
        <v>-0.001055</v>
      </c>
      <c r="K52" s="47">
        <v>-9.82E-4</v>
      </c>
      <c r="L52" s="47">
        <v>-8.8E-4</v>
      </c>
      <c r="M52" s="47">
        <v>-8.41E-4</v>
      </c>
      <c r="N52" s="47">
        <v>-8.69E-4</v>
      </c>
      <c r="O52" s="47">
        <v>-7.76E-4</v>
      </c>
      <c r="P52" s="47">
        <v>-8.27E-4</v>
      </c>
      <c r="Q52" s="47">
        <v>-7.83E-4</v>
      </c>
      <c r="R52" s="47">
        <v>-7.72E-4</v>
      </c>
      <c r="S52" s="47">
        <v>-7.71E-4</v>
      </c>
      <c r="T52" s="47">
        <v>-7.39E-4</v>
      </c>
      <c r="U52" s="47">
        <v>-7.44E-4</v>
      </c>
      <c r="V52" s="47">
        <v>-7.52E-4</v>
      </c>
      <c r="W52" s="47">
        <v>-5.59E-4</v>
      </c>
      <c r="X52" s="47">
        <v>-3.0E-4</v>
      </c>
      <c r="Y52" s="47">
        <v>0.0</v>
      </c>
      <c r="Z52" s="47">
        <v>2.49E-4</v>
      </c>
      <c r="AA52" s="47">
        <v>4.05E-4</v>
      </c>
      <c r="AB52" s="47">
        <v>5.64E-4</v>
      </c>
      <c r="AC52" s="47">
        <v>6.7E-4</v>
      </c>
      <c r="AD52" s="47">
        <v>7.67E-4</v>
      </c>
      <c r="AE52" s="47">
        <v>9.0E-4</v>
      </c>
      <c r="AF52" s="47">
        <v>0.001006</v>
      </c>
      <c r="AG52" s="47">
        <v>0.001098</v>
      </c>
      <c r="AH52" s="47">
        <v>0.00116</v>
      </c>
      <c r="AI52" s="47">
        <v>0.001163</v>
      </c>
      <c r="AJ52" s="47">
        <v>0.001095</v>
      </c>
      <c r="AK52" s="47">
        <v>0.001071</v>
      </c>
    </row>
    <row r="53" ht="12.75" customHeight="1">
      <c r="A53" s="50">
        <v>-0.003112</v>
      </c>
      <c r="B53" s="47">
        <v>-0.002757</v>
      </c>
      <c r="C53" s="47">
        <v>-0.00225</v>
      </c>
      <c r="D53" s="47">
        <v>-0.00195</v>
      </c>
      <c r="E53" s="47">
        <v>-0.001739</v>
      </c>
      <c r="F53" s="47">
        <v>-0.00164</v>
      </c>
      <c r="G53" s="47">
        <v>-0.00153</v>
      </c>
      <c r="H53" s="47">
        <v>-0.001532</v>
      </c>
      <c r="I53" s="47">
        <v>-0.001553</v>
      </c>
      <c r="J53" s="47">
        <v>-0.001522</v>
      </c>
      <c r="K53" s="47">
        <v>-0.001434</v>
      </c>
      <c r="L53" s="47">
        <v>-0.001356</v>
      </c>
      <c r="M53" s="47">
        <v>-0.001192</v>
      </c>
      <c r="N53" s="47">
        <v>-0.001086</v>
      </c>
      <c r="O53" s="47">
        <v>-0.001024</v>
      </c>
      <c r="P53" s="47">
        <v>-9.94E-4</v>
      </c>
      <c r="Q53" s="47">
        <v>-9.19E-4</v>
      </c>
      <c r="R53" s="47">
        <v>-8.63E-4</v>
      </c>
      <c r="S53" s="47">
        <v>-8.51E-4</v>
      </c>
      <c r="T53" s="47">
        <v>-7.89E-4</v>
      </c>
      <c r="U53" s="47">
        <v>-7.64E-4</v>
      </c>
      <c r="V53" s="47">
        <v>-7.73E-4</v>
      </c>
      <c r="W53" s="47">
        <v>-5.31E-4</v>
      </c>
      <c r="X53" s="47">
        <v>-2.44E-4</v>
      </c>
      <c r="Y53" s="47">
        <v>0.0</v>
      </c>
      <c r="Z53" s="47">
        <v>1.66E-4</v>
      </c>
      <c r="AA53" s="47">
        <v>3.53E-4</v>
      </c>
      <c r="AB53" s="47">
        <v>4.82E-4</v>
      </c>
      <c r="AC53" s="47">
        <v>6.03E-4</v>
      </c>
      <c r="AD53" s="47">
        <v>6.71E-4</v>
      </c>
      <c r="AE53" s="47">
        <v>8.06E-4</v>
      </c>
      <c r="AF53" s="47">
        <v>9.11E-4</v>
      </c>
      <c r="AG53" s="47">
        <v>9.39E-4</v>
      </c>
      <c r="AH53" s="47">
        <v>0.001034</v>
      </c>
      <c r="AI53" s="47">
        <v>0.001012</v>
      </c>
      <c r="AJ53" s="47">
        <v>9.77E-4</v>
      </c>
      <c r="AK53" s="47">
        <v>9.34E-4</v>
      </c>
    </row>
    <row r="54" ht="12.75" customHeight="1">
      <c r="A54" s="50">
        <v>-0.003221</v>
      </c>
      <c r="B54" s="47">
        <v>-0.002744</v>
      </c>
      <c r="C54" s="47">
        <v>-0.002429</v>
      </c>
      <c r="D54" s="47">
        <v>-0.002264</v>
      </c>
      <c r="E54" s="47">
        <v>-0.001999</v>
      </c>
      <c r="F54" s="47">
        <v>-0.001733</v>
      </c>
      <c r="G54" s="47">
        <v>-0.001699</v>
      </c>
      <c r="H54" s="47">
        <v>-0.001704</v>
      </c>
      <c r="I54" s="47">
        <v>-0.001684</v>
      </c>
      <c r="J54" s="47">
        <v>-0.001541</v>
      </c>
      <c r="K54" s="47">
        <v>-0.001459</v>
      </c>
      <c r="L54" s="47">
        <v>-0.001333</v>
      </c>
      <c r="M54" s="47">
        <v>-0.001223</v>
      </c>
      <c r="N54" s="47">
        <v>-0.001235</v>
      </c>
      <c r="O54" s="47">
        <v>-0.001128</v>
      </c>
      <c r="P54" s="47">
        <v>-0.001098</v>
      </c>
      <c r="Q54" s="47">
        <v>-9.71E-4</v>
      </c>
      <c r="R54" s="47">
        <v>-9.33E-4</v>
      </c>
      <c r="S54" s="47">
        <v>-8.71E-4</v>
      </c>
      <c r="T54" s="47">
        <v>-8.42E-4</v>
      </c>
      <c r="U54" s="47">
        <v>-7.95E-4</v>
      </c>
      <c r="V54" s="47">
        <v>-7.65E-4</v>
      </c>
      <c r="W54" s="47">
        <v>-5.54E-4</v>
      </c>
      <c r="X54" s="47">
        <v>-2.97E-4</v>
      </c>
      <c r="Y54" s="47">
        <v>0.0</v>
      </c>
      <c r="Z54" s="47">
        <v>2.62E-4</v>
      </c>
      <c r="AA54" s="47">
        <v>4.82E-4</v>
      </c>
      <c r="AB54" s="47">
        <v>6.39E-4</v>
      </c>
      <c r="AC54" s="47">
        <v>7.99E-4</v>
      </c>
      <c r="AD54" s="47">
        <v>9.1E-4</v>
      </c>
      <c r="AE54" s="47">
        <v>0.00106</v>
      </c>
      <c r="AF54" s="47">
        <v>0.001202</v>
      </c>
      <c r="AG54" s="47">
        <v>0.001309</v>
      </c>
      <c r="AH54" s="47">
        <v>0.00135</v>
      </c>
      <c r="AI54" s="47">
        <v>0.001368</v>
      </c>
      <c r="AJ54" s="47">
        <v>0.00133</v>
      </c>
      <c r="AK54" s="47">
        <v>0.001293</v>
      </c>
    </row>
    <row r="55" ht="12.75" customHeight="1">
      <c r="A55" s="50">
        <v>-0.00316</v>
      </c>
      <c r="B55" s="47">
        <v>-0.002844</v>
      </c>
      <c r="C55" s="47">
        <v>-0.002379</v>
      </c>
      <c r="D55" s="47">
        <v>-0.002125</v>
      </c>
      <c r="E55" s="47">
        <v>-0.002072</v>
      </c>
      <c r="F55" s="47">
        <v>-0.001797</v>
      </c>
      <c r="G55" s="47">
        <v>-0.001711</v>
      </c>
      <c r="H55" s="47">
        <v>-0.001709</v>
      </c>
      <c r="I55" s="47">
        <v>-0.001592</v>
      </c>
      <c r="J55" s="47">
        <v>-0.00168</v>
      </c>
      <c r="K55" s="47">
        <v>-0.001529</v>
      </c>
      <c r="L55" s="47">
        <v>-0.00137</v>
      </c>
      <c r="M55" s="47">
        <v>-0.001288</v>
      </c>
      <c r="N55" s="47">
        <v>-0.001205</v>
      </c>
      <c r="O55" s="47">
        <v>-0.001076</v>
      </c>
      <c r="P55" s="47">
        <v>-0.001012</v>
      </c>
      <c r="Q55" s="47">
        <v>-0.001066</v>
      </c>
      <c r="R55" s="47">
        <v>-9.94E-4</v>
      </c>
      <c r="S55" s="47">
        <v>-9.74E-4</v>
      </c>
      <c r="T55" s="47">
        <v>-8.74E-4</v>
      </c>
      <c r="U55" s="47">
        <v>-8.29E-4</v>
      </c>
      <c r="V55" s="47">
        <v>-8.25E-4</v>
      </c>
      <c r="W55" s="47">
        <v>-6.33E-4</v>
      </c>
      <c r="X55" s="47">
        <v>-3.16E-4</v>
      </c>
      <c r="Y55" s="47">
        <v>0.0</v>
      </c>
      <c r="Z55" s="47">
        <v>2.62E-4</v>
      </c>
      <c r="AA55" s="47">
        <v>5.07E-4</v>
      </c>
      <c r="AB55" s="47">
        <v>5.26E-4</v>
      </c>
      <c r="AC55" s="47">
        <v>6.94E-4</v>
      </c>
      <c r="AD55" s="47">
        <v>8.13E-4</v>
      </c>
      <c r="AE55" s="47">
        <v>0.001021</v>
      </c>
      <c r="AF55" s="47">
        <v>0.001132</v>
      </c>
      <c r="AG55" s="47">
        <v>0.001232</v>
      </c>
      <c r="AH55" s="47">
        <v>0.001319</v>
      </c>
      <c r="AI55" s="47">
        <v>0.001311</v>
      </c>
      <c r="AJ55" s="47">
        <v>0.001297</v>
      </c>
      <c r="AK55" s="47">
        <v>0.001231</v>
      </c>
    </row>
    <row r="56" ht="12.75" customHeight="1">
      <c r="A56" s="50">
        <v>-0.003169</v>
      </c>
      <c r="B56" s="47">
        <v>-0.002717</v>
      </c>
      <c r="C56" s="47">
        <v>-0.002151</v>
      </c>
      <c r="D56" s="47">
        <v>-0.002058</v>
      </c>
      <c r="E56" s="47">
        <v>-0.001834</v>
      </c>
      <c r="F56" s="47">
        <v>-0.001693</v>
      </c>
      <c r="G56" s="47">
        <v>-0.001557</v>
      </c>
      <c r="H56" s="47">
        <v>-0.001541</v>
      </c>
      <c r="I56" s="47">
        <v>-0.001592</v>
      </c>
      <c r="J56" s="47">
        <v>-0.001515</v>
      </c>
      <c r="K56" s="47">
        <v>-0.001442</v>
      </c>
      <c r="L56" s="47">
        <v>-0.001313</v>
      </c>
      <c r="M56" s="47">
        <v>-0.001154</v>
      </c>
      <c r="N56" s="47">
        <v>-0.001129</v>
      </c>
      <c r="O56" s="47">
        <v>-0.001031</v>
      </c>
      <c r="P56" s="47">
        <v>-0.001076</v>
      </c>
      <c r="Q56" s="47">
        <v>-9.57E-4</v>
      </c>
      <c r="R56" s="47">
        <v>-9.2E-4</v>
      </c>
      <c r="S56" s="47">
        <v>-8.77E-4</v>
      </c>
      <c r="T56" s="47">
        <v>-8.28E-4</v>
      </c>
      <c r="U56" s="47">
        <v>-7.87E-4</v>
      </c>
      <c r="V56" s="47">
        <v>-8.17E-4</v>
      </c>
      <c r="W56" s="47">
        <v>-5.43E-4</v>
      </c>
      <c r="X56" s="47">
        <v>-2.41E-4</v>
      </c>
      <c r="Y56" s="47">
        <v>0.0</v>
      </c>
      <c r="Z56" s="47">
        <v>2.15E-4</v>
      </c>
      <c r="AA56" s="47">
        <v>3.62E-4</v>
      </c>
      <c r="AB56" s="47">
        <v>4.76E-4</v>
      </c>
      <c r="AC56" s="47">
        <v>6.3E-4</v>
      </c>
      <c r="AD56" s="47">
        <v>7.99E-4</v>
      </c>
      <c r="AE56" s="47">
        <v>9.73E-4</v>
      </c>
      <c r="AF56" s="47">
        <v>0.001092</v>
      </c>
      <c r="AG56" s="47">
        <v>0.001197</v>
      </c>
      <c r="AH56" s="47">
        <v>0.001282</v>
      </c>
      <c r="AI56" s="47">
        <v>0.001246</v>
      </c>
      <c r="AJ56" s="47">
        <v>0.001227</v>
      </c>
      <c r="AK56" s="47">
        <v>0.001209</v>
      </c>
    </row>
    <row r="57" ht="12.75" customHeight="1">
      <c r="A57" s="50">
        <v>-0.002705</v>
      </c>
      <c r="B57" s="47">
        <v>-0.002289</v>
      </c>
      <c r="C57" s="47">
        <v>-0.001946</v>
      </c>
      <c r="D57" s="47">
        <v>-0.00166</v>
      </c>
      <c r="E57" s="47">
        <v>-0.001493</v>
      </c>
      <c r="F57" s="47">
        <v>-0.001398</v>
      </c>
      <c r="G57" s="47">
        <v>-0.001382</v>
      </c>
      <c r="H57" s="47">
        <v>-0.001321</v>
      </c>
      <c r="I57" s="47">
        <v>-0.001275</v>
      </c>
      <c r="J57" s="47">
        <v>-0.001279</v>
      </c>
      <c r="K57" s="47">
        <v>-0.001193</v>
      </c>
      <c r="L57" s="47">
        <v>-0.001116</v>
      </c>
      <c r="M57" s="47">
        <v>-0.001072</v>
      </c>
      <c r="N57" s="47">
        <v>-9.99E-4</v>
      </c>
      <c r="O57" s="47">
        <v>-9.0E-4</v>
      </c>
      <c r="P57" s="47">
        <v>-8.51E-4</v>
      </c>
      <c r="Q57" s="47">
        <v>-7.83E-4</v>
      </c>
      <c r="R57" s="47">
        <v>-7.42E-4</v>
      </c>
      <c r="S57" s="47">
        <v>-7.27E-4</v>
      </c>
      <c r="T57" s="47">
        <v>-7.01E-4</v>
      </c>
      <c r="U57" s="47">
        <v>-6.71E-4</v>
      </c>
      <c r="V57" s="47">
        <v>-7.05E-4</v>
      </c>
      <c r="W57" s="47">
        <v>-5.2E-4</v>
      </c>
      <c r="X57" s="47">
        <v>-3.21E-4</v>
      </c>
      <c r="Y57" s="47">
        <v>0.0</v>
      </c>
      <c r="Z57" s="47">
        <v>1.75E-4</v>
      </c>
      <c r="AA57" s="47">
        <v>3.78E-4</v>
      </c>
      <c r="AB57" s="47">
        <v>4.87E-4</v>
      </c>
      <c r="AC57" s="47">
        <v>5.94E-4</v>
      </c>
      <c r="AD57" s="47">
        <v>6.58E-4</v>
      </c>
      <c r="AE57" s="47">
        <v>8.13E-4</v>
      </c>
      <c r="AF57" s="47">
        <v>8.84E-4</v>
      </c>
      <c r="AG57" s="47">
        <v>9.74E-4</v>
      </c>
      <c r="AH57" s="47">
        <v>0.001047</v>
      </c>
      <c r="AI57" s="47">
        <v>0.00103</v>
      </c>
      <c r="AJ57" s="47">
        <v>9.86E-4</v>
      </c>
      <c r="AK57" s="47">
        <v>9.52E-4</v>
      </c>
    </row>
    <row r="58" ht="12.75" customHeight="1">
      <c r="A58" s="50">
        <v>-0.002088</v>
      </c>
      <c r="B58" s="47">
        <v>-0.001656</v>
      </c>
      <c r="C58" s="47">
        <v>-0.00121</v>
      </c>
      <c r="D58" s="47">
        <v>-9.94E-4</v>
      </c>
      <c r="E58" s="47">
        <v>-8.6E-4</v>
      </c>
      <c r="F58" s="47">
        <v>-8.13E-4</v>
      </c>
      <c r="G58" s="47">
        <v>-7.59E-4</v>
      </c>
      <c r="H58" s="47">
        <v>-7.76E-4</v>
      </c>
      <c r="I58" s="47">
        <v>-8.2E-4</v>
      </c>
      <c r="J58" s="47">
        <v>-7.32E-4</v>
      </c>
      <c r="K58" s="47">
        <v>-6.63E-4</v>
      </c>
      <c r="L58" s="47">
        <v>-5.85E-4</v>
      </c>
      <c r="M58" s="47">
        <v>-5.19E-4</v>
      </c>
      <c r="N58" s="47">
        <v>-4.48E-4</v>
      </c>
      <c r="O58" s="47">
        <v>-3.97E-4</v>
      </c>
      <c r="P58" s="47">
        <v>-3.79E-4</v>
      </c>
      <c r="Q58" s="47">
        <v>-3.19E-4</v>
      </c>
      <c r="R58" s="47">
        <v>-3.49E-4</v>
      </c>
      <c r="S58" s="47">
        <v>-3.74E-4</v>
      </c>
      <c r="T58" s="47">
        <v>-3.63E-4</v>
      </c>
      <c r="U58" s="47">
        <v>-4.24E-4</v>
      </c>
      <c r="V58" s="47">
        <v>-4.55E-4</v>
      </c>
      <c r="W58" s="47">
        <v>-3.02E-4</v>
      </c>
      <c r="X58" s="47">
        <v>-1.5E-4</v>
      </c>
      <c r="Y58" s="47">
        <v>0.0</v>
      </c>
      <c r="Z58" s="47">
        <v>1.45E-4</v>
      </c>
      <c r="AA58" s="47">
        <v>2.73E-4</v>
      </c>
      <c r="AB58" s="47">
        <v>4.11E-4</v>
      </c>
      <c r="AC58" s="47">
        <v>5.6E-4</v>
      </c>
      <c r="AD58" s="47">
        <v>6.89E-4</v>
      </c>
      <c r="AE58" s="47">
        <v>8.72E-4</v>
      </c>
      <c r="AF58" s="47">
        <v>0.001016</v>
      </c>
      <c r="AG58" s="47">
        <v>0.001106</v>
      </c>
      <c r="AH58" s="47">
        <v>0.001186</v>
      </c>
      <c r="AI58" s="47">
        <v>0.001182</v>
      </c>
      <c r="AJ58" s="47">
        <v>0.001159</v>
      </c>
      <c r="AK58" s="47">
        <v>0.001085</v>
      </c>
    </row>
    <row r="59" ht="12.75" customHeight="1">
      <c r="A59" s="50">
        <v>-0.001747</v>
      </c>
      <c r="B59" s="47">
        <v>-0.001335</v>
      </c>
      <c r="C59" s="47">
        <v>-9.5E-4</v>
      </c>
      <c r="D59" s="47">
        <v>-7.95E-4</v>
      </c>
      <c r="E59" s="47">
        <v>-5.96E-4</v>
      </c>
      <c r="F59" s="47">
        <v>-4.82E-4</v>
      </c>
      <c r="G59" s="47">
        <v>-3.93E-4</v>
      </c>
      <c r="H59" s="47">
        <v>-4.24E-4</v>
      </c>
      <c r="I59" s="47">
        <v>-5.02E-4</v>
      </c>
      <c r="J59" s="47">
        <v>-5.16E-4</v>
      </c>
      <c r="K59" s="47">
        <v>-5.24E-4</v>
      </c>
      <c r="L59" s="47">
        <v>-5.5E-4</v>
      </c>
      <c r="M59" s="47">
        <v>-5.24E-4</v>
      </c>
      <c r="N59" s="47">
        <v>-5.76E-4</v>
      </c>
      <c r="O59" s="47">
        <v>-5.72E-4</v>
      </c>
      <c r="P59" s="47">
        <v>-6.22E-4</v>
      </c>
      <c r="Q59" s="47">
        <v>-6.02E-4</v>
      </c>
      <c r="R59" s="47">
        <v>-5.88E-4</v>
      </c>
      <c r="S59" s="47">
        <v>-5.68E-4</v>
      </c>
      <c r="T59" s="47">
        <v>-5.39E-4</v>
      </c>
      <c r="U59" s="47">
        <v>-5.52E-4</v>
      </c>
      <c r="V59" s="47">
        <v>-5.83E-4</v>
      </c>
      <c r="W59" s="47">
        <v>-4.37E-4</v>
      </c>
      <c r="X59" s="47">
        <v>-2.26E-4</v>
      </c>
      <c r="Y59" s="47">
        <v>0.0</v>
      </c>
      <c r="Z59" s="47">
        <v>1.87E-4</v>
      </c>
      <c r="AA59" s="47">
        <v>3.49E-4</v>
      </c>
      <c r="AB59" s="47">
        <v>4.67E-4</v>
      </c>
      <c r="AC59" s="47">
        <v>5.81E-4</v>
      </c>
      <c r="AD59" s="47">
        <v>7.35E-4</v>
      </c>
      <c r="AE59" s="47">
        <v>9.02E-4</v>
      </c>
      <c r="AF59" s="47">
        <v>0.001014</v>
      </c>
      <c r="AG59" s="47">
        <v>0.001133</v>
      </c>
      <c r="AH59" s="47">
        <v>0.001245</v>
      </c>
      <c r="AI59" s="47">
        <v>0.001231</v>
      </c>
      <c r="AJ59" s="47">
        <v>0.001194</v>
      </c>
      <c r="AK59" s="47">
        <v>0.001143</v>
      </c>
    </row>
    <row r="60" ht="12.75" customHeight="1">
      <c r="A60" s="50">
        <v>-0.001395</v>
      </c>
      <c r="B60" s="47">
        <v>-9.81E-4</v>
      </c>
      <c r="C60" s="47">
        <v>-7.05E-4</v>
      </c>
      <c r="D60" s="47">
        <v>-6.23E-4</v>
      </c>
      <c r="E60" s="47">
        <v>-5.86E-4</v>
      </c>
      <c r="F60" s="47">
        <v>-6.32E-4</v>
      </c>
      <c r="G60" s="47">
        <v>-7.19E-4</v>
      </c>
      <c r="H60" s="47">
        <v>-7.81E-4</v>
      </c>
      <c r="I60" s="47">
        <v>-8.07E-4</v>
      </c>
      <c r="J60" s="47">
        <v>-7.45E-4</v>
      </c>
      <c r="K60" s="47">
        <v>-6.93E-4</v>
      </c>
      <c r="L60" s="47">
        <v>-6.48E-4</v>
      </c>
      <c r="M60" s="47">
        <v>-6.04E-4</v>
      </c>
      <c r="N60" s="47">
        <v>-5.67E-4</v>
      </c>
      <c r="O60" s="47">
        <v>-5.46E-4</v>
      </c>
      <c r="P60" s="47">
        <v>-5.58E-4</v>
      </c>
      <c r="Q60" s="47">
        <v>-5.11E-4</v>
      </c>
      <c r="R60" s="47">
        <v>-5.38E-4</v>
      </c>
      <c r="S60" s="47">
        <v>-5.41E-4</v>
      </c>
      <c r="T60" s="47">
        <v>-5.71E-4</v>
      </c>
      <c r="U60" s="47">
        <v>-5.54E-4</v>
      </c>
      <c r="V60" s="47">
        <v>-5.98E-4</v>
      </c>
      <c r="W60" s="47">
        <v>-4.35E-4</v>
      </c>
      <c r="X60" s="47">
        <v>-2.67E-4</v>
      </c>
      <c r="Y60" s="47">
        <v>0.0</v>
      </c>
      <c r="Z60" s="47">
        <v>1.87E-4</v>
      </c>
      <c r="AA60" s="47">
        <v>3.75E-4</v>
      </c>
      <c r="AB60" s="47">
        <v>5.33E-4</v>
      </c>
      <c r="AC60" s="47">
        <v>7.2E-4</v>
      </c>
      <c r="AD60" s="47">
        <v>9.03E-4</v>
      </c>
      <c r="AE60" s="47">
        <v>0.001089</v>
      </c>
      <c r="AF60" s="47">
        <v>0.001237</v>
      </c>
      <c r="AG60" s="47">
        <v>0.00134</v>
      </c>
      <c r="AH60" s="47">
        <v>0.001434</v>
      </c>
      <c r="AI60" s="47">
        <v>0.001419</v>
      </c>
      <c r="AJ60" s="47">
        <v>0.001383</v>
      </c>
      <c r="AK60" s="47">
        <v>0.001351</v>
      </c>
    </row>
    <row r="61" ht="12.75" customHeight="1">
      <c r="A61" s="50">
        <v>-0.001888</v>
      </c>
      <c r="B61" s="47">
        <v>-0.001567</v>
      </c>
      <c r="C61" s="47">
        <v>-0.001231</v>
      </c>
      <c r="D61" s="47">
        <v>-0.001091</v>
      </c>
      <c r="E61" s="47">
        <v>-9.72E-4</v>
      </c>
      <c r="F61" s="47">
        <v>-8.95E-4</v>
      </c>
      <c r="G61" s="47">
        <v>-8.58E-4</v>
      </c>
      <c r="H61" s="47">
        <v>-8.55E-4</v>
      </c>
      <c r="I61" s="47">
        <v>-8.55E-4</v>
      </c>
      <c r="J61" s="47">
        <v>-8.36E-4</v>
      </c>
      <c r="K61" s="47">
        <v>-7.86E-4</v>
      </c>
      <c r="L61" s="47">
        <v>-7.19E-4</v>
      </c>
      <c r="M61" s="47">
        <v>-6.86E-4</v>
      </c>
      <c r="N61" s="47">
        <v>-7.0E-4</v>
      </c>
      <c r="O61" s="47">
        <v>-6.69E-4</v>
      </c>
      <c r="P61" s="47">
        <v>-6.92E-4</v>
      </c>
      <c r="Q61" s="47">
        <v>-7.03E-4</v>
      </c>
      <c r="R61" s="47">
        <v>-6.89E-4</v>
      </c>
      <c r="S61" s="47">
        <v>-7.2E-4</v>
      </c>
      <c r="T61" s="47">
        <v>-6.61E-4</v>
      </c>
      <c r="U61" s="47">
        <v>-7.24E-4</v>
      </c>
      <c r="V61" s="47">
        <v>-6.69E-4</v>
      </c>
      <c r="W61" s="47">
        <v>-4.9E-4</v>
      </c>
      <c r="X61" s="47">
        <v>-2.84E-4</v>
      </c>
      <c r="Y61" s="47">
        <v>0.0</v>
      </c>
      <c r="Z61" s="47">
        <v>2.33E-4</v>
      </c>
      <c r="AA61" s="47">
        <v>5.08E-4</v>
      </c>
      <c r="AB61" s="47">
        <v>7.1E-4</v>
      </c>
      <c r="AC61" s="47">
        <v>8.98E-4</v>
      </c>
      <c r="AD61" s="47">
        <v>0.001104</v>
      </c>
      <c r="AE61" s="47">
        <v>0.001332</v>
      </c>
      <c r="AF61" s="47">
        <v>0.001482</v>
      </c>
      <c r="AG61" s="47">
        <v>0.001605</v>
      </c>
      <c r="AH61" s="47">
        <v>0.001706</v>
      </c>
      <c r="AI61" s="47">
        <v>0.001684</v>
      </c>
      <c r="AJ61" s="47">
        <v>0.00164</v>
      </c>
      <c r="AK61" s="47">
        <v>0.001578</v>
      </c>
    </row>
    <row r="62" ht="12.75" customHeight="1">
      <c r="A62" s="50">
        <v>-0.002419</v>
      </c>
      <c r="B62" s="47">
        <v>-0.002065</v>
      </c>
      <c r="C62" s="47">
        <v>-0.001703</v>
      </c>
      <c r="D62" s="47">
        <v>-0.00153</v>
      </c>
      <c r="E62" s="47">
        <v>-0.001401</v>
      </c>
      <c r="F62" s="47">
        <v>-0.001298</v>
      </c>
      <c r="G62" s="47">
        <v>-0.001268</v>
      </c>
      <c r="H62" s="47">
        <v>-0.001299</v>
      </c>
      <c r="I62" s="47">
        <v>-0.001278</v>
      </c>
      <c r="J62" s="47">
        <v>-0.001294</v>
      </c>
      <c r="K62" s="47">
        <v>-0.001273</v>
      </c>
      <c r="L62" s="47">
        <v>-0.001192</v>
      </c>
      <c r="M62" s="47">
        <v>-0.001116</v>
      </c>
      <c r="N62" s="47">
        <v>-0.001105</v>
      </c>
      <c r="O62" s="47">
        <v>-0.001025</v>
      </c>
      <c r="P62" s="47">
        <v>-9.88E-4</v>
      </c>
      <c r="Q62" s="47">
        <v>-9.23E-4</v>
      </c>
      <c r="R62" s="47">
        <v>-8.76E-4</v>
      </c>
      <c r="S62" s="47">
        <v>-8.67E-4</v>
      </c>
      <c r="T62" s="47">
        <v>-8.42E-4</v>
      </c>
      <c r="U62" s="47">
        <v>-8.16E-4</v>
      </c>
      <c r="V62" s="47">
        <v>-8.55E-4</v>
      </c>
      <c r="W62" s="47">
        <v>-6.05E-4</v>
      </c>
      <c r="X62" s="47">
        <v>-3.31E-4</v>
      </c>
      <c r="Y62" s="47">
        <v>0.0</v>
      </c>
      <c r="Z62" s="47">
        <v>3.15E-4</v>
      </c>
      <c r="AA62" s="47">
        <v>5.85E-4</v>
      </c>
      <c r="AB62" s="47">
        <v>8.3E-4</v>
      </c>
      <c r="AC62" s="47">
        <v>0.001046</v>
      </c>
      <c r="AD62" s="47">
        <v>0.001255</v>
      </c>
      <c r="AE62" s="47">
        <v>0.001528</v>
      </c>
      <c r="AF62" s="47">
        <v>0.001683</v>
      </c>
      <c r="AG62" s="47">
        <v>0.001837</v>
      </c>
      <c r="AH62" s="47">
        <v>0.001936</v>
      </c>
      <c r="AI62" s="47">
        <v>0.001902</v>
      </c>
      <c r="AJ62" s="47">
        <v>0.001877</v>
      </c>
      <c r="AK62" s="47">
        <v>0.001832</v>
      </c>
    </row>
    <row r="63" ht="12.75" customHeight="1">
      <c r="A63" s="50">
        <v>-0.002696</v>
      </c>
      <c r="B63" s="47">
        <v>-0.002317</v>
      </c>
      <c r="C63" s="47">
        <v>-0.001944</v>
      </c>
      <c r="D63" s="47">
        <v>-0.001752</v>
      </c>
      <c r="E63" s="47">
        <v>-0.001588</v>
      </c>
      <c r="F63" s="47">
        <v>-0.001505</v>
      </c>
      <c r="G63" s="47">
        <v>-0.001508</v>
      </c>
      <c r="H63" s="47">
        <v>-0.001461</v>
      </c>
      <c r="I63" s="47">
        <v>-0.001473</v>
      </c>
      <c r="J63" s="47">
        <v>-0.0014</v>
      </c>
      <c r="K63" s="47">
        <v>-0.001315</v>
      </c>
      <c r="L63" s="47">
        <v>-0.001249</v>
      </c>
      <c r="M63" s="47">
        <v>-0.001144</v>
      </c>
      <c r="N63" s="47">
        <v>-0.001104</v>
      </c>
      <c r="O63" s="47">
        <v>-0.001048</v>
      </c>
      <c r="P63" s="47">
        <v>-0.001072</v>
      </c>
      <c r="Q63" s="47">
        <v>-0.001017</v>
      </c>
      <c r="R63" s="47">
        <v>-9.86E-4</v>
      </c>
      <c r="S63" s="47">
        <v>-0.001015</v>
      </c>
      <c r="T63" s="47">
        <v>-9.85E-4</v>
      </c>
      <c r="U63" s="47">
        <v>-9.67E-4</v>
      </c>
      <c r="V63" s="47">
        <v>-9.69E-4</v>
      </c>
      <c r="W63" s="47">
        <v>-7.3E-4</v>
      </c>
      <c r="X63" s="47">
        <v>-4.29E-4</v>
      </c>
      <c r="Y63" s="47">
        <v>0.0</v>
      </c>
      <c r="Z63" s="47">
        <v>3.03E-4</v>
      </c>
      <c r="AA63" s="47">
        <v>6.69E-4</v>
      </c>
      <c r="AB63" s="47">
        <v>9.45E-4</v>
      </c>
      <c r="AC63" s="47">
        <v>0.001196</v>
      </c>
      <c r="AD63" s="47">
        <v>0.001447</v>
      </c>
      <c r="AE63" s="47">
        <v>0.001734</v>
      </c>
      <c r="AF63" s="47">
        <v>0.00189</v>
      </c>
      <c r="AG63" s="47">
        <v>0.002031</v>
      </c>
      <c r="AH63" s="47">
        <v>0.002141</v>
      </c>
      <c r="AI63" s="47">
        <v>0.002137</v>
      </c>
      <c r="AJ63" s="47">
        <v>0.002103</v>
      </c>
      <c r="AK63" s="47">
        <v>0.002111</v>
      </c>
    </row>
    <row r="64" ht="12.75" customHeight="1">
      <c r="A64" s="50">
        <v>-0.003294</v>
      </c>
      <c r="B64" s="47">
        <v>-0.002997</v>
      </c>
      <c r="C64" s="47">
        <v>-0.002656</v>
      </c>
      <c r="D64" s="47">
        <v>-0.002452</v>
      </c>
      <c r="E64" s="47">
        <v>-0.002239</v>
      </c>
      <c r="F64" s="47">
        <v>-0.002133</v>
      </c>
      <c r="G64" s="47">
        <v>-0.002011</v>
      </c>
      <c r="H64" s="47">
        <v>-0.001979</v>
      </c>
      <c r="I64" s="47">
        <v>-0.001965</v>
      </c>
      <c r="J64" s="47">
        <v>-0.001871</v>
      </c>
      <c r="K64" s="47">
        <v>-0.001801</v>
      </c>
      <c r="L64" s="47">
        <v>-0.00166</v>
      </c>
      <c r="M64" s="47">
        <v>-0.001611</v>
      </c>
      <c r="N64" s="47">
        <v>-0.001537</v>
      </c>
      <c r="O64" s="47">
        <v>-0.001444</v>
      </c>
      <c r="P64" s="47">
        <v>-0.00141</v>
      </c>
      <c r="Q64" s="47">
        <v>-0.001354</v>
      </c>
      <c r="R64" s="47">
        <v>-0.00123</v>
      </c>
      <c r="S64" s="47">
        <v>-0.001201</v>
      </c>
      <c r="T64" s="47">
        <v>-0.001126</v>
      </c>
      <c r="U64" s="47">
        <v>-0.0011</v>
      </c>
      <c r="V64" s="47">
        <v>-0.001034</v>
      </c>
      <c r="W64" s="47">
        <v>-7.65E-4</v>
      </c>
      <c r="X64" s="47">
        <v>-4.0E-4</v>
      </c>
      <c r="Y64" s="47">
        <v>0.0</v>
      </c>
      <c r="Z64" s="47">
        <v>3.74E-4</v>
      </c>
      <c r="AA64" s="47">
        <v>7.45E-4</v>
      </c>
      <c r="AB64" s="47">
        <v>0.001021</v>
      </c>
      <c r="AC64" s="47">
        <v>0.001288</v>
      </c>
      <c r="AD64" s="47">
        <v>0.001536</v>
      </c>
      <c r="AE64" s="47">
        <v>0.001832</v>
      </c>
      <c r="AF64" s="47">
        <v>0.002018</v>
      </c>
      <c r="AG64" s="47">
        <v>0.002162</v>
      </c>
      <c r="AH64" s="47">
        <v>0.002238</v>
      </c>
      <c r="AI64" s="47">
        <v>0.002217</v>
      </c>
      <c r="AJ64" s="47">
        <v>0.002219</v>
      </c>
      <c r="AK64" s="47">
        <v>0.002154</v>
      </c>
    </row>
    <row r="65" ht="12.75" customHeight="1">
      <c r="A65" s="50">
        <v>-0.003379</v>
      </c>
      <c r="B65" s="47">
        <v>-0.002968</v>
      </c>
      <c r="C65" s="47">
        <v>-0.002499</v>
      </c>
      <c r="D65" s="47">
        <v>-0.002245</v>
      </c>
      <c r="E65" s="47">
        <v>-0.00209</v>
      </c>
      <c r="F65" s="47">
        <v>-0.001965</v>
      </c>
      <c r="G65" s="47">
        <v>-0.001893</v>
      </c>
      <c r="H65" s="47">
        <v>-0.001848</v>
      </c>
      <c r="I65" s="47">
        <v>-0.001847</v>
      </c>
      <c r="J65" s="47">
        <v>-0.001833</v>
      </c>
      <c r="K65" s="47">
        <v>-0.001782</v>
      </c>
      <c r="L65" s="47">
        <v>-0.001648</v>
      </c>
      <c r="M65" s="47">
        <v>-0.001502</v>
      </c>
      <c r="N65" s="47">
        <v>-0.001428</v>
      </c>
      <c r="O65" s="47">
        <v>-0.001353</v>
      </c>
      <c r="P65" s="47">
        <v>-0.001316</v>
      </c>
      <c r="Q65" s="47">
        <v>-0.001227</v>
      </c>
      <c r="R65" s="47">
        <v>-0.001126</v>
      </c>
      <c r="S65" s="47">
        <v>-0.001068</v>
      </c>
      <c r="T65" s="47">
        <v>-0.001066</v>
      </c>
      <c r="U65" s="47">
        <v>-0.001055</v>
      </c>
      <c r="V65" s="47">
        <v>-0.001034</v>
      </c>
      <c r="W65" s="47">
        <v>-7.88E-4</v>
      </c>
      <c r="X65" s="47">
        <v>-4.12E-4</v>
      </c>
      <c r="Y65" s="47">
        <v>0.0</v>
      </c>
      <c r="Z65" s="47">
        <v>3.84E-4</v>
      </c>
      <c r="AA65" s="47">
        <v>7.13E-4</v>
      </c>
      <c r="AB65" s="47">
        <v>0.00101</v>
      </c>
      <c r="AC65" s="47">
        <v>0.001319</v>
      </c>
      <c r="AD65" s="47">
        <v>0.001564</v>
      </c>
      <c r="AE65" s="47">
        <v>0.001882</v>
      </c>
      <c r="AF65" s="47">
        <v>0.002068</v>
      </c>
      <c r="AG65" s="47">
        <v>0.002203</v>
      </c>
      <c r="AH65" s="47">
        <v>0.002302</v>
      </c>
      <c r="AI65" s="47">
        <v>0.002297</v>
      </c>
      <c r="AJ65" s="47">
        <v>0.002261</v>
      </c>
      <c r="AK65" s="47">
        <v>0.002233</v>
      </c>
    </row>
    <row r="66" ht="12.75" customHeight="1">
      <c r="A66" s="50">
        <v>-0.003297</v>
      </c>
      <c r="B66" s="47">
        <v>-0.002852</v>
      </c>
      <c r="C66" s="47">
        <v>-0.002407</v>
      </c>
      <c r="D66" s="47">
        <v>-0.002247</v>
      </c>
      <c r="E66" s="47">
        <v>-0.002101</v>
      </c>
      <c r="F66" s="47">
        <v>-0.001952</v>
      </c>
      <c r="G66" s="47">
        <v>-0.001935</v>
      </c>
      <c r="H66" s="47">
        <v>-0.001907</v>
      </c>
      <c r="I66" s="47">
        <v>-0.001812</v>
      </c>
      <c r="J66" s="47">
        <v>-0.001751</v>
      </c>
      <c r="K66" s="47">
        <v>-0.001597</v>
      </c>
      <c r="L66" s="47">
        <v>-0.001491</v>
      </c>
      <c r="M66" s="47">
        <v>-0.001405</v>
      </c>
      <c r="N66" s="47">
        <v>-0.001374</v>
      </c>
      <c r="O66" s="47">
        <v>-0.001293</v>
      </c>
      <c r="P66" s="47">
        <v>-0.001327</v>
      </c>
      <c r="Q66" s="47">
        <v>-0.001242</v>
      </c>
      <c r="R66" s="47">
        <v>-0.001215</v>
      </c>
      <c r="S66" s="47">
        <v>-0.001217</v>
      </c>
      <c r="T66" s="47">
        <v>-0.0012</v>
      </c>
      <c r="U66" s="47">
        <v>-0.001088</v>
      </c>
      <c r="V66" s="47">
        <v>-0.001136</v>
      </c>
      <c r="W66" s="47">
        <v>-8.52E-4</v>
      </c>
      <c r="X66" s="47">
        <v>-4.98E-4</v>
      </c>
      <c r="Y66" s="47">
        <v>0.0</v>
      </c>
      <c r="Z66" s="47">
        <v>3.67E-4</v>
      </c>
      <c r="AA66" s="47">
        <v>7.52E-4</v>
      </c>
      <c r="AB66" s="47">
        <v>0.001031</v>
      </c>
      <c r="AC66" s="47">
        <v>0.001313</v>
      </c>
      <c r="AD66" s="47">
        <v>0.001567</v>
      </c>
      <c r="AE66" s="47">
        <v>0.001843</v>
      </c>
      <c r="AF66" s="47">
        <v>0.001972</v>
      </c>
      <c r="AG66" s="47">
        <v>0.002138</v>
      </c>
      <c r="AH66" s="47">
        <v>0.002273</v>
      </c>
      <c r="AI66" s="47">
        <v>0.00224</v>
      </c>
      <c r="AJ66" s="47">
        <v>0.002188</v>
      </c>
      <c r="AK66" s="47">
        <v>0.002178</v>
      </c>
    </row>
    <row r="67" ht="12.75" customHeight="1">
      <c r="A67" s="50">
        <v>-0.003536</v>
      </c>
      <c r="B67" s="47">
        <v>-0.003246</v>
      </c>
      <c r="C67" s="47">
        <v>-0.002835</v>
      </c>
      <c r="D67" s="47">
        <v>-0.002496</v>
      </c>
      <c r="E67" s="47">
        <v>-0.002246</v>
      </c>
      <c r="F67" s="47">
        <v>-0.002109</v>
      </c>
      <c r="G67" s="47">
        <v>-0.001924</v>
      </c>
      <c r="H67" s="47">
        <v>-0.001913</v>
      </c>
      <c r="I67" s="47">
        <v>-0.001903</v>
      </c>
      <c r="J67" s="47">
        <v>-0.001855</v>
      </c>
      <c r="K67" s="47">
        <v>-0.001792</v>
      </c>
      <c r="L67" s="47">
        <v>-0.001712</v>
      </c>
      <c r="M67" s="47">
        <v>-0.001619</v>
      </c>
      <c r="N67" s="47">
        <v>-0.001538</v>
      </c>
      <c r="O67" s="47">
        <v>-0.001474</v>
      </c>
      <c r="P67" s="47">
        <v>-0.001385</v>
      </c>
      <c r="Q67" s="47">
        <v>-0.001298</v>
      </c>
      <c r="R67" s="47">
        <v>-0.001234</v>
      </c>
      <c r="S67" s="47">
        <v>-0.001131</v>
      </c>
      <c r="T67" s="47">
        <v>-0.001087</v>
      </c>
      <c r="U67" s="47">
        <v>-0.001105</v>
      </c>
      <c r="V67" s="47">
        <v>-9.81E-4</v>
      </c>
      <c r="W67" s="47">
        <v>-7.29E-4</v>
      </c>
      <c r="X67" s="47">
        <v>-3.68E-4</v>
      </c>
      <c r="Y67" s="47">
        <v>0.0</v>
      </c>
      <c r="Z67" s="47">
        <v>4.02E-4</v>
      </c>
      <c r="AA67" s="47">
        <v>6.78E-4</v>
      </c>
      <c r="AB67" s="47">
        <v>9.88E-4</v>
      </c>
      <c r="AC67" s="47">
        <v>0.001219</v>
      </c>
      <c r="AD67" s="47">
        <v>0.00148</v>
      </c>
      <c r="AE67" s="47">
        <v>0.001706</v>
      </c>
      <c r="AF67" s="47">
        <v>0.001935</v>
      </c>
      <c r="AG67" s="47">
        <v>0.002059</v>
      </c>
      <c r="AH67" s="47">
        <v>0.002089</v>
      </c>
      <c r="AI67" s="47">
        <v>0.002075</v>
      </c>
      <c r="AJ67" s="47">
        <v>0.002062</v>
      </c>
      <c r="AK67" s="47">
        <v>0.001977</v>
      </c>
    </row>
    <row r="68" ht="12.75" customHeight="1">
      <c r="A68" s="50">
        <v>-0.003341</v>
      </c>
      <c r="B68" s="47">
        <v>-0.002827</v>
      </c>
      <c r="C68" s="47">
        <v>-0.002324</v>
      </c>
      <c r="D68" s="47">
        <v>-0.002097</v>
      </c>
      <c r="E68" s="47">
        <v>-0.001927</v>
      </c>
      <c r="F68" s="47">
        <v>-0.001782</v>
      </c>
      <c r="G68" s="47">
        <v>-0.001806</v>
      </c>
      <c r="H68" s="47">
        <v>-0.001749</v>
      </c>
      <c r="I68" s="47">
        <v>-0.00179</v>
      </c>
      <c r="J68" s="47">
        <v>-0.001766</v>
      </c>
      <c r="K68" s="47">
        <v>-0.00166</v>
      </c>
      <c r="L68" s="47">
        <v>-0.001512</v>
      </c>
      <c r="M68" s="47">
        <v>-0.001307</v>
      </c>
      <c r="N68" s="47">
        <v>-0.001214</v>
      </c>
      <c r="O68" s="47">
        <v>-0.001172</v>
      </c>
      <c r="P68" s="47">
        <v>-0.001145</v>
      </c>
      <c r="Q68" s="47">
        <v>-0.00106</v>
      </c>
      <c r="R68" s="47">
        <v>-9.65E-4</v>
      </c>
      <c r="S68" s="47">
        <v>-9.8E-4</v>
      </c>
      <c r="T68" s="47">
        <v>-9.88E-4</v>
      </c>
      <c r="U68" s="47">
        <v>-9.01E-4</v>
      </c>
      <c r="V68" s="47">
        <v>-9.41E-4</v>
      </c>
      <c r="W68" s="47">
        <v>-7.38E-4</v>
      </c>
      <c r="X68" s="47">
        <v>-4.08E-4</v>
      </c>
      <c r="Y68" s="47">
        <v>0.0</v>
      </c>
      <c r="Z68" s="47">
        <v>3.36E-4</v>
      </c>
      <c r="AA68" s="47">
        <v>7.17E-4</v>
      </c>
      <c r="AB68" s="47">
        <v>9.37E-4</v>
      </c>
      <c r="AC68" s="47">
        <v>0.001288</v>
      </c>
      <c r="AD68" s="47">
        <v>0.001505</v>
      </c>
      <c r="AE68" s="47">
        <v>0.001817</v>
      </c>
      <c r="AF68" s="47">
        <v>0.002024</v>
      </c>
      <c r="AG68" s="47">
        <v>0.002106</v>
      </c>
      <c r="AH68" s="47">
        <v>0.002246</v>
      </c>
      <c r="AI68" s="47">
        <v>0.00219</v>
      </c>
      <c r="AJ68" s="47">
        <v>0.002148</v>
      </c>
      <c r="AK68" s="47">
        <v>0.002128</v>
      </c>
    </row>
    <row r="69" ht="12.75" customHeight="1">
      <c r="A69" s="50">
        <v>-0.003048</v>
      </c>
      <c r="B69" s="47">
        <v>-0.0027</v>
      </c>
      <c r="C69" s="47">
        <v>-0.002333</v>
      </c>
      <c r="D69" s="47">
        <v>-0.002169</v>
      </c>
      <c r="E69" s="47">
        <v>-0.001979</v>
      </c>
      <c r="F69" s="47">
        <v>-0.001809</v>
      </c>
      <c r="G69" s="47">
        <v>-0.001714</v>
      </c>
      <c r="H69" s="47">
        <v>-0.0017</v>
      </c>
      <c r="I69" s="47">
        <v>-0.001572</v>
      </c>
      <c r="J69" s="47">
        <v>-0.001444</v>
      </c>
      <c r="K69" s="47">
        <v>-0.001374</v>
      </c>
      <c r="L69" s="47">
        <v>-0.001303</v>
      </c>
      <c r="M69" s="47">
        <v>-0.001309</v>
      </c>
      <c r="N69" s="47">
        <v>-0.00126</v>
      </c>
      <c r="O69" s="47">
        <v>-0.001246</v>
      </c>
      <c r="P69" s="47">
        <v>-0.001279</v>
      </c>
      <c r="Q69" s="47">
        <v>-0.00124</v>
      </c>
      <c r="R69" s="47">
        <v>-0.001204</v>
      </c>
      <c r="S69" s="47">
        <v>-0.001211</v>
      </c>
      <c r="T69" s="47">
        <v>-0.001175</v>
      </c>
      <c r="U69" s="47">
        <v>-0.001084</v>
      </c>
      <c r="V69" s="47">
        <v>-0.001147</v>
      </c>
      <c r="W69" s="47">
        <v>-8.25E-4</v>
      </c>
      <c r="X69" s="47">
        <v>-5.17E-4</v>
      </c>
      <c r="Y69" s="47">
        <v>0.0</v>
      </c>
      <c r="Z69" s="47">
        <v>3.42E-4</v>
      </c>
      <c r="AA69" s="47">
        <v>6.74E-4</v>
      </c>
      <c r="AB69" s="47">
        <v>9.59E-4</v>
      </c>
      <c r="AC69" s="47">
        <v>0.001249</v>
      </c>
      <c r="AD69" s="47">
        <v>0.001447</v>
      </c>
      <c r="AE69" s="47">
        <v>0.001683</v>
      </c>
      <c r="AF69" s="47">
        <v>0.001805</v>
      </c>
      <c r="AG69" s="47">
        <v>0.001968</v>
      </c>
      <c r="AH69" s="47">
        <v>0.002008</v>
      </c>
      <c r="AI69" s="47">
        <v>0.002016</v>
      </c>
      <c r="AJ69" s="47">
        <v>0.001904</v>
      </c>
      <c r="AK69" s="47">
        <v>0.001924</v>
      </c>
    </row>
    <row r="70" ht="12.75" customHeight="1">
      <c r="A70" s="50">
        <v>-0.002842</v>
      </c>
      <c r="B70" s="47">
        <v>-0.002476</v>
      </c>
      <c r="C70" s="47">
        <v>-0.001949</v>
      </c>
      <c r="D70" s="47">
        <v>-0.001657</v>
      </c>
      <c r="E70" s="47">
        <v>-0.001386</v>
      </c>
      <c r="F70" s="47">
        <v>-0.001311</v>
      </c>
      <c r="G70" s="47">
        <v>-0.001194</v>
      </c>
      <c r="H70" s="47">
        <v>-0.001222</v>
      </c>
      <c r="I70" s="47">
        <v>-0.001374</v>
      </c>
      <c r="J70" s="47">
        <v>-0.001322</v>
      </c>
      <c r="K70" s="47">
        <v>-0.001333</v>
      </c>
      <c r="L70" s="47">
        <v>-0.001245</v>
      </c>
      <c r="M70" s="47">
        <v>-0.001187</v>
      </c>
      <c r="N70" s="47">
        <v>-0.001119</v>
      </c>
      <c r="O70" s="47">
        <v>-0.001073</v>
      </c>
      <c r="P70" s="47">
        <v>-0.001005</v>
      </c>
      <c r="Q70" s="47">
        <v>-8.94E-4</v>
      </c>
      <c r="R70" s="47">
        <v>-8.49E-4</v>
      </c>
      <c r="S70" s="47">
        <v>-8.73E-4</v>
      </c>
      <c r="T70" s="47">
        <v>-7.89E-4</v>
      </c>
      <c r="U70" s="47">
        <v>-8.79E-4</v>
      </c>
      <c r="V70" s="47">
        <v>-8.17E-4</v>
      </c>
      <c r="W70" s="47">
        <v>-5.85E-4</v>
      </c>
      <c r="X70" s="47">
        <v>-3.43E-4</v>
      </c>
      <c r="Y70" s="47">
        <v>0.0</v>
      </c>
      <c r="Z70" s="47">
        <v>2.5E-4</v>
      </c>
      <c r="AA70" s="47">
        <v>5.58E-4</v>
      </c>
      <c r="AB70" s="47">
        <v>7.93E-4</v>
      </c>
      <c r="AC70" s="47">
        <v>0.00103</v>
      </c>
      <c r="AD70" s="47">
        <v>0.001288</v>
      </c>
      <c r="AE70" s="47">
        <v>0.001527</v>
      </c>
      <c r="AF70" s="47">
        <v>0.00167</v>
      </c>
      <c r="AG70" s="47">
        <v>0.001764</v>
      </c>
      <c r="AH70" s="47">
        <v>0.001834</v>
      </c>
      <c r="AI70" s="47">
        <v>0.00184</v>
      </c>
      <c r="AJ70" s="47">
        <v>0.001814</v>
      </c>
      <c r="AK70" s="47">
        <v>0.001681</v>
      </c>
    </row>
    <row r="71" ht="12.75" customHeight="1">
      <c r="A71" s="50">
        <v>-0.002869</v>
      </c>
      <c r="B71" s="47">
        <v>-0.002369</v>
      </c>
      <c r="C71" s="47">
        <v>-0.00196</v>
      </c>
      <c r="D71" s="47">
        <v>-0.00181</v>
      </c>
      <c r="E71" s="47">
        <v>-0.001702</v>
      </c>
      <c r="F71" s="47">
        <v>-0.001616</v>
      </c>
      <c r="G71" s="47">
        <v>-0.001576</v>
      </c>
      <c r="H71" s="47">
        <v>-0.001577</v>
      </c>
      <c r="I71" s="47">
        <v>-0.001543</v>
      </c>
      <c r="J71" s="47">
        <v>-0.001524</v>
      </c>
      <c r="K71" s="47">
        <v>-0.001373</v>
      </c>
      <c r="L71" s="47">
        <v>-0.001237</v>
      </c>
      <c r="M71" s="47">
        <v>-0.001113</v>
      </c>
      <c r="N71" s="47">
        <v>-0.001045</v>
      </c>
      <c r="O71" s="47">
        <v>-9.88E-4</v>
      </c>
      <c r="P71" s="47">
        <v>-0.001048</v>
      </c>
      <c r="Q71" s="47">
        <v>-9.81E-4</v>
      </c>
      <c r="R71" s="47">
        <v>-9.76E-4</v>
      </c>
      <c r="S71" s="47">
        <v>-8.86E-4</v>
      </c>
      <c r="T71" s="47">
        <v>-9.62E-4</v>
      </c>
      <c r="U71" s="47">
        <v>-8.74E-4</v>
      </c>
      <c r="V71" s="47">
        <v>-9.54E-4</v>
      </c>
      <c r="W71" s="47">
        <v>-7.26E-4</v>
      </c>
      <c r="X71" s="47">
        <v>-3.88E-4</v>
      </c>
      <c r="Y71" s="47">
        <v>0.0</v>
      </c>
      <c r="Z71" s="47">
        <v>3.37E-4</v>
      </c>
      <c r="AA71" s="47">
        <v>6.44E-4</v>
      </c>
      <c r="AB71" s="47">
        <v>9.59E-4</v>
      </c>
      <c r="AC71" s="47">
        <v>0.001244</v>
      </c>
      <c r="AD71" s="47">
        <v>0.001458</v>
      </c>
      <c r="AE71" s="47">
        <v>0.001768</v>
      </c>
      <c r="AF71" s="47">
        <v>0.001907</v>
      </c>
      <c r="AG71" s="47">
        <v>0.00204</v>
      </c>
      <c r="AH71" s="47">
        <v>0.002185</v>
      </c>
      <c r="AI71" s="47">
        <v>0.002138</v>
      </c>
      <c r="AJ71" s="47">
        <v>0.001993</v>
      </c>
      <c r="AK71" s="47">
        <v>0.002032</v>
      </c>
    </row>
    <row r="72" ht="12.75" customHeight="1">
      <c r="A72" s="50">
        <v>-0.003065</v>
      </c>
      <c r="B72" s="47">
        <v>-0.002787</v>
      </c>
      <c r="C72" s="47">
        <v>-0.002359</v>
      </c>
      <c r="D72" s="47">
        <v>-0.002151</v>
      </c>
      <c r="E72" s="47">
        <v>-0.001878</v>
      </c>
      <c r="F72" s="47">
        <v>-0.001686</v>
      </c>
      <c r="G72" s="47">
        <v>-0.001618</v>
      </c>
      <c r="H72" s="47">
        <v>-0.001583</v>
      </c>
      <c r="I72" s="47">
        <v>-0.001496</v>
      </c>
      <c r="J72" s="47">
        <v>-0.001405</v>
      </c>
      <c r="K72" s="47">
        <v>-0.001393</v>
      </c>
      <c r="L72" s="47">
        <v>-0.001344</v>
      </c>
      <c r="M72" s="47">
        <v>-0.001301</v>
      </c>
      <c r="N72" s="47">
        <v>-0.001333</v>
      </c>
      <c r="O72" s="47">
        <v>-0.00129</v>
      </c>
      <c r="P72" s="47">
        <v>-0.001239</v>
      </c>
      <c r="Q72" s="47">
        <v>-0.001238</v>
      </c>
      <c r="R72" s="47">
        <v>-0.001196</v>
      </c>
      <c r="S72" s="47">
        <v>-0.001212</v>
      </c>
      <c r="T72" s="47">
        <v>-0.001067</v>
      </c>
      <c r="U72" s="47">
        <v>-0.001022</v>
      </c>
      <c r="V72" s="47">
        <v>-0.001033</v>
      </c>
      <c r="W72" s="47">
        <v>-7.04E-4</v>
      </c>
      <c r="X72" s="47">
        <v>-4.42E-4</v>
      </c>
      <c r="Y72" s="47">
        <v>0.0</v>
      </c>
      <c r="Z72" s="47">
        <v>3.0E-4</v>
      </c>
      <c r="AA72" s="47">
        <v>6.39E-4</v>
      </c>
      <c r="AB72" s="47">
        <v>8.26E-4</v>
      </c>
      <c r="AC72" s="47">
        <v>0.001125</v>
      </c>
      <c r="AD72" s="47">
        <v>0.001343</v>
      </c>
      <c r="AE72" s="47">
        <v>0.001524</v>
      </c>
      <c r="AF72" s="47">
        <v>0.001667</v>
      </c>
      <c r="AG72" s="47">
        <v>0.001778</v>
      </c>
      <c r="AH72" s="47">
        <v>0.001823</v>
      </c>
      <c r="AI72" s="47">
        <v>0.001778</v>
      </c>
      <c r="AJ72" s="47">
        <v>0.001708</v>
      </c>
      <c r="AK72" s="47">
        <v>0.001728</v>
      </c>
    </row>
    <row r="73" ht="12.75" customHeight="1">
      <c r="A73" s="50">
        <v>-0.003481</v>
      </c>
      <c r="B73" s="47">
        <v>-0.00294</v>
      </c>
      <c r="C73" s="47">
        <v>-0.00229</v>
      </c>
      <c r="D73" s="47">
        <v>-0.001892</v>
      </c>
      <c r="E73" s="47">
        <v>-0.001642</v>
      </c>
      <c r="F73" s="47">
        <v>-0.00164</v>
      </c>
      <c r="G73" s="47">
        <v>-0.001485</v>
      </c>
      <c r="H73" s="47">
        <v>-0.001554</v>
      </c>
      <c r="I73" s="47">
        <v>-0.001597</v>
      </c>
      <c r="J73" s="47">
        <v>-0.00157</v>
      </c>
      <c r="K73" s="47">
        <v>-0.001488</v>
      </c>
      <c r="L73" s="47">
        <v>-0.001369</v>
      </c>
      <c r="M73" s="47">
        <v>-0.001235</v>
      </c>
      <c r="N73" s="47">
        <v>-0.001124</v>
      </c>
      <c r="O73" s="47">
        <v>-0.00101</v>
      </c>
      <c r="P73" s="47">
        <v>-0.00101</v>
      </c>
      <c r="Q73" s="47">
        <v>-8.59E-4</v>
      </c>
      <c r="R73" s="47">
        <v>-8.13E-4</v>
      </c>
      <c r="S73" s="47">
        <v>-7.95E-4</v>
      </c>
      <c r="T73" s="47">
        <v>-7.5E-4</v>
      </c>
      <c r="U73" s="47">
        <v>-8.36E-4</v>
      </c>
      <c r="V73" s="47">
        <v>-8.3E-4</v>
      </c>
      <c r="W73" s="47">
        <v>-6.4E-4</v>
      </c>
      <c r="X73" s="47">
        <v>-2.99E-4</v>
      </c>
      <c r="Y73" s="47">
        <v>0.0</v>
      </c>
      <c r="Z73" s="47">
        <v>3.23E-4</v>
      </c>
      <c r="AA73" s="47">
        <v>6.46E-4</v>
      </c>
      <c r="AB73" s="47">
        <v>8.69E-4</v>
      </c>
      <c r="AC73" s="47">
        <v>0.001093</v>
      </c>
      <c r="AD73" s="47">
        <v>0.00138</v>
      </c>
      <c r="AE73" s="47">
        <v>0.001639</v>
      </c>
      <c r="AF73" s="47">
        <v>0.001784</v>
      </c>
      <c r="AG73" s="47">
        <v>0.001839</v>
      </c>
      <c r="AH73" s="47">
        <v>0.001914</v>
      </c>
      <c r="AI73" s="47">
        <v>0.001855</v>
      </c>
      <c r="AJ73" s="47">
        <v>0.001864</v>
      </c>
      <c r="AK73" s="47">
        <v>0.001765</v>
      </c>
    </row>
    <row r="74" ht="12.75" customHeight="1">
      <c r="A74" s="50">
        <v>-0.002892</v>
      </c>
      <c r="B74" s="47">
        <v>-0.002339</v>
      </c>
      <c r="C74" s="47">
        <v>-0.001881</v>
      </c>
      <c r="D74" s="47">
        <v>-0.001666</v>
      </c>
      <c r="E74" s="47">
        <v>-0.001484</v>
      </c>
      <c r="F74" s="47">
        <v>-0.001333</v>
      </c>
      <c r="G74" s="47">
        <v>-0.001353</v>
      </c>
      <c r="H74" s="47">
        <v>-0.001277</v>
      </c>
      <c r="I74" s="47">
        <v>-0.001266</v>
      </c>
      <c r="J74" s="47">
        <v>-0.001187</v>
      </c>
      <c r="K74" s="47">
        <v>-0.001051</v>
      </c>
      <c r="L74" s="47">
        <v>-9.38E-4</v>
      </c>
      <c r="M74" s="47">
        <v>-9.16E-4</v>
      </c>
      <c r="N74" s="47">
        <v>-8.75E-4</v>
      </c>
      <c r="O74" s="47">
        <v>-8.72E-4</v>
      </c>
      <c r="P74" s="47">
        <v>-9.36E-4</v>
      </c>
      <c r="Q74" s="47">
        <v>-8.9E-4</v>
      </c>
      <c r="R74" s="47">
        <v>-8.7E-4</v>
      </c>
      <c r="S74" s="47">
        <v>-9.23E-4</v>
      </c>
      <c r="T74" s="47">
        <v>-8.05E-4</v>
      </c>
      <c r="U74" s="47">
        <v>-8.55E-4</v>
      </c>
      <c r="V74" s="47">
        <v>-9.58E-4</v>
      </c>
      <c r="W74" s="47">
        <v>-5.86E-4</v>
      </c>
      <c r="X74" s="47">
        <v>-3.56E-4</v>
      </c>
      <c r="Y74" s="47">
        <v>0.0</v>
      </c>
      <c r="Z74" s="47">
        <v>3.56E-4</v>
      </c>
      <c r="AA74" s="47">
        <v>7.12E-4</v>
      </c>
      <c r="AB74" s="47">
        <v>0.001028</v>
      </c>
      <c r="AC74" s="47">
        <v>0.001319</v>
      </c>
      <c r="AD74" s="47">
        <v>0.001503</v>
      </c>
      <c r="AE74" s="47">
        <v>0.001846</v>
      </c>
      <c r="AF74" s="47">
        <v>0.001864</v>
      </c>
      <c r="AG74" s="47">
        <v>0.00202</v>
      </c>
      <c r="AH74" s="47">
        <v>0.002106</v>
      </c>
      <c r="AI74" s="47">
        <v>0.001989</v>
      </c>
      <c r="AJ74" s="47">
        <v>0.001912</v>
      </c>
      <c r="AK74" s="47">
        <v>0.001896</v>
      </c>
    </row>
    <row r="75" ht="12.75" customHeight="1">
      <c r="A75" s="50">
        <v>-0.003394</v>
      </c>
      <c r="B75" s="47">
        <v>-0.003133</v>
      </c>
      <c r="C75" s="47">
        <v>-0.002618</v>
      </c>
      <c r="D75" s="47">
        <v>-0.002327</v>
      </c>
      <c r="E75" s="47">
        <v>-0.002021</v>
      </c>
      <c r="F75" s="47">
        <v>-0.001762</v>
      </c>
      <c r="G75" s="47">
        <v>-0.001647</v>
      </c>
      <c r="H75" s="47">
        <v>-0.00166</v>
      </c>
      <c r="I75" s="47">
        <v>-0.001627</v>
      </c>
      <c r="J75" s="47">
        <v>-0.00157</v>
      </c>
      <c r="K75" s="47">
        <v>-0.001551</v>
      </c>
      <c r="L75" s="47">
        <v>-0.001513</v>
      </c>
      <c r="M75" s="47">
        <v>-0.001503</v>
      </c>
      <c r="N75" s="47">
        <v>-0.001473</v>
      </c>
      <c r="O75" s="47">
        <v>-0.001329</v>
      </c>
      <c r="P75" s="47">
        <v>-0.001421</v>
      </c>
      <c r="Q75" s="47">
        <v>-0.001314</v>
      </c>
      <c r="R75" s="47">
        <v>-0.00126</v>
      </c>
      <c r="S75" s="47">
        <v>-0.001129</v>
      </c>
      <c r="T75" s="47">
        <v>-0.001063</v>
      </c>
      <c r="U75" s="47">
        <v>-9.36E-4</v>
      </c>
      <c r="V75" s="47">
        <v>-9.95E-4</v>
      </c>
      <c r="W75" s="47">
        <v>-6.94E-4</v>
      </c>
      <c r="X75" s="47">
        <v>-3.94E-4</v>
      </c>
      <c r="Y75" s="47">
        <v>0.0</v>
      </c>
      <c r="Z75" s="47">
        <v>3.19E-4</v>
      </c>
      <c r="AA75" s="47">
        <v>6.39E-4</v>
      </c>
      <c r="AB75" s="47">
        <v>8.59E-4</v>
      </c>
      <c r="AC75" s="47">
        <v>0.001083</v>
      </c>
      <c r="AD75" s="47">
        <v>0.001263</v>
      </c>
      <c r="AE75" s="47">
        <v>0.001429</v>
      </c>
      <c r="AF75" s="47">
        <v>0.00159</v>
      </c>
      <c r="AG75" s="47">
        <v>0.001609</v>
      </c>
      <c r="AH75" s="47">
        <v>0.001713</v>
      </c>
      <c r="AI75" s="47">
        <v>0.00167</v>
      </c>
      <c r="AJ75" s="47">
        <v>0.001526</v>
      </c>
      <c r="AK75" s="47">
        <v>0.001572</v>
      </c>
    </row>
    <row r="76" ht="12.75" customHeight="1">
      <c r="A76" s="50">
        <v>-0.003513</v>
      </c>
      <c r="B76" s="47">
        <v>-0.00287</v>
      </c>
      <c r="C76" s="47">
        <v>-0.002248</v>
      </c>
      <c r="D76" s="47">
        <v>-0.001888</v>
      </c>
      <c r="E76" s="47">
        <v>-0.001688</v>
      </c>
      <c r="F76" s="47">
        <v>-0.001679</v>
      </c>
      <c r="G76" s="47">
        <v>-0.001594</v>
      </c>
      <c r="H76" s="47">
        <v>-0.001584</v>
      </c>
      <c r="I76" s="47">
        <v>-0.001616</v>
      </c>
      <c r="J76" s="47">
        <v>-0.001505</v>
      </c>
      <c r="K76" s="47">
        <v>-0.001417</v>
      </c>
      <c r="L76" s="47">
        <v>-0.001179</v>
      </c>
      <c r="M76" s="47">
        <v>-0.001014</v>
      </c>
      <c r="N76" s="47">
        <v>-9.91E-4</v>
      </c>
      <c r="O76" s="47">
        <v>-8.62E-4</v>
      </c>
      <c r="P76" s="47">
        <v>-8.43E-4</v>
      </c>
      <c r="Q76" s="47">
        <v>-6.81E-4</v>
      </c>
      <c r="R76" s="47">
        <v>-7.47E-4</v>
      </c>
      <c r="S76" s="47">
        <v>-8.04E-4</v>
      </c>
      <c r="T76" s="47">
        <v>-7.21E-4</v>
      </c>
      <c r="U76" s="47">
        <v>-7.49E-4</v>
      </c>
      <c r="V76" s="47">
        <v>-7.93E-4</v>
      </c>
      <c r="W76" s="47">
        <v>-5.77E-4</v>
      </c>
      <c r="X76" s="47">
        <v>-3.12E-4</v>
      </c>
      <c r="Y76" s="47">
        <v>0.0</v>
      </c>
      <c r="Z76" s="47">
        <v>3.7E-4</v>
      </c>
      <c r="AA76" s="47">
        <v>7.55E-4</v>
      </c>
      <c r="AB76" s="47">
        <v>0.001019</v>
      </c>
      <c r="AC76" s="47">
        <v>0.001275</v>
      </c>
      <c r="AD76" s="47">
        <v>0.001472</v>
      </c>
      <c r="AE76" s="47">
        <v>0.001737</v>
      </c>
      <c r="AF76" s="47">
        <v>0.00188</v>
      </c>
      <c r="AG76" s="47">
        <v>0.001973</v>
      </c>
      <c r="AH76" s="47">
        <v>0.002031</v>
      </c>
      <c r="AI76" s="47">
        <v>0.002032</v>
      </c>
      <c r="AJ76" s="47">
        <v>0.00201</v>
      </c>
      <c r="AK76" s="47">
        <v>0.001956</v>
      </c>
    </row>
    <row r="77" ht="12.75" customHeight="1">
      <c r="A77" s="50">
        <v>-0.003298</v>
      </c>
      <c r="B77" s="47">
        <v>-0.002883</v>
      </c>
      <c r="C77" s="47">
        <v>-0.002415</v>
      </c>
      <c r="D77" s="47">
        <v>-0.00218</v>
      </c>
      <c r="E77" s="47">
        <v>-0.00203</v>
      </c>
      <c r="F77" s="47">
        <v>-0.001863</v>
      </c>
      <c r="G77" s="47">
        <v>-0.001811</v>
      </c>
      <c r="H77" s="47">
        <v>-0.001726</v>
      </c>
      <c r="I77" s="47">
        <v>-0.001575</v>
      </c>
      <c r="J77" s="47">
        <v>-0.001573</v>
      </c>
      <c r="K77" s="47">
        <v>-0.001409</v>
      </c>
      <c r="L77" s="47">
        <v>-0.001336</v>
      </c>
      <c r="M77" s="47">
        <v>-0.001199</v>
      </c>
      <c r="N77" s="47">
        <v>-0.00121</v>
      </c>
      <c r="O77" s="47">
        <v>-0.001186</v>
      </c>
      <c r="P77" s="47">
        <v>-0.001289</v>
      </c>
      <c r="Q77" s="47">
        <v>-0.001245</v>
      </c>
      <c r="R77" s="47">
        <v>-0.001129</v>
      </c>
      <c r="S77" s="47">
        <v>-0.001093</v>
      </c>
      <c r="T77" s="47">
        <v>-0.001016</v>
      </c>
      <c r="U77" s="47">
        <v>-9.58E-4</v>
      </c>
      <c r="V77" s="47">
        <v>-0.001009</v>
      </c>
      <c r="W77" s="47">
        <v>-7.31E-4</v>
      </c>
      <c r="X77" s="47">
        <v>-4.25E-4</v>
      </c>
      <c r="Y77" s="47">
        <v>0.0</v>
      </c>
      <c r="Z77" s="47">
        <v>3.21E-4</v>
      </c>
      <c r="AA77" s="47">
        <v>6.62E-4</v>
      </c>
      <c r="AB77" s="47">
        <v>8.52E-4</v>
      </c>
      <c r="AC77" s="47">
        <v>0.001231</v>
      </c>
      <c r="AD77" s="47">
        <v>0.001338</v>
      </c>
      <c r="AE77" s="47">
        <v>0.001637</v>
      </c>
      <c r="AF77" s="47">
        <v>0.001719</v>
      </c>
      <c r="AG77" s="47">
        <v>0.001826</v>
      </c>
      <c r="AH77" s="47">
        <v>0.001986</v>
      </c>
      <c r="AI77" s="47">
        <v>0.001882</v>
      </c>
      <c r="AJ77" s="47">
        <v>0.00178</v>
      </c>
      <c r="AK77" s="47">
        <v>0.001742</v>
      </c>
    </row>
    <row r="78" ht="12.75" customHeight="1">
      <c r="A78" s="50">
        <v>-0.003297</v>
      </c>
      <c r="B78" s="47">
        <v>-0.002906</v>
      </c>
      <c r="C78" s="47">
        <v>-0.00231</v>
      </c>
      <c r="D78" s="47">
        <v>-0.001977</v>
      </c>
      <c r="E78" s="47">
        <v>-0.001639</v>
      </c>
      <c r="F78" s="47">
        <v>-0.001373</v>
      </c>
      <c r="G78" s="47">
        <v>-0.0013</v>
      </c>
      <c r="H78" s="47">
        <v>-0.001359</v>
      </c>
      <c r="I78" s="47">
        <v>-0.001429</v>
      </c>
      <c r="J78" s="47">
        <v>-0.001321</v>
      </c>
      <c r="K78" s="47">
        <v>-0.001338</v>
      </c>
      <c r="L78" s="47">
        <v>-0.001299</v>
      </c>
      <c r="M78" s="47">
        <v>-0.001315</v>
      </c>
      <c r="N78" s="47">
        <v>-0.001198</v>
      </c>
      <c r="O78" s="47">
        <v>-0.001022</v>
      </c>
      <c r="P78" s="47">
        <v>-0.001087</v>
      </c>
      <c r="Q78" s="47">
        <v>-8.96E-4</v>
      </c>
      <c r="R78" s="47">
        <v>-9.35E-4</v>
      </c>
      <c r="S78" s="47">
        <v>-8.94E-4</v>
      </c>
      <c r="T78" s="47">
        <v>-6.72E-4</v>
      </c>
      <c r="U78" s="47">
        <v>-7.9E-4</v>
      </c>
      <c r="V78" s="47">
        <v>-8.65E-4</v>
      </c>
      <c r="W78" s="47">
        <v>-5.95E-4</v>
      </c>
      <c r="X78" s="47">
        <v>-2.67E-4</v>
      </c>
      <c r="Y78" s="47">
        <v>0.0</v>
      </c>
      <c r="Z78" s="47">
        <v>3.05E-4</v>
      </c>
      <c r="AA78" s="47">
        <v>5.0E-4</v>
      </c>
      <c r="AB78" s="47">
        <v>7.33E-4</v>
      </c>
      <c r="AC78" s="47">
        <v>9.41E-4</v>
      </c>
      <c r="AD78" s="47">
        <v>0.001167</v>
      </c>
      <c r="AE78" s="47">
        <v>0.001326</v>
      </c>
      <c r="AF78" s="47">
        <v>0.001421</v>
      </c>
      <c r="AG78" s="47">
        <v>0.001498</v>
      </c>
      <c r="AH78" s="47">
        <v>0.001576</v>
      </c>
      <c r="AI78" s="47">
        <v>0.001516</v>
      </c>
      <c r="AJ78" s="47">
        <v>0.001435</v>
      </c>
      <c r="AK78" s="47">
        <v>0.001474</v>
      </c>
    </row>
    <row r="79" ht="12.75" customHeight="1">
      <c r="A79" s="50">
        <v>-0.002959</v>
      </c>
      <c r="B79" s="47">
        <v>-0.002341</v>
      </c>
      <c r="C79" s="47">
        <v>-0.001731</v>
      </c>
      <c r="D79" s="47">
        <v>-0.001452</v>
      </c>
      <c r="E79" s="47">
        <v>-0.001282</v>
      </c>
      <c r="F79" s="47">
        <v>-0.001312</v>
      </c>
      <c r="G79" s="47">
        <v>-0.001243</v>
      </c>
      <c r="H79" s="47">
        <v>-0.001362</v>
      </c>
      <c r="I79" s="47">
        <v>-0.001396</v>
      </c>
      <c r="J79" s="47">
        <v>-0.001238</v>
      </c>
      <c r="K79" s="47">
        <v>-0.001097</v>
      </c>
      <c r="L79" s="47">
        <v>-9.47E-4</v>
      </c>
      <c r="M79" s="47">
        <v>-8.08E-4</v>
      </c>
      <c r="N79" s="47">
        <v>-8.0E-4</v>
      </c>
      <c r="O79" s="47">
        <v>-7.36E-4</v>
      </c>
      <c r="P79" s="47">
        <v>-6.44E-4</v>
      </c>
      <c r="Q79" s="47">
        <v>-6.25E-4</v>
      </c>
      <c r="R79" s="47">
        <v>-7.36E-4</v>
      </c>
      <c r="S79" s="47">
        <v>-7.75E-4</v>
      </c>
      <c r="T79" s="47">
        <v>-7.34E-4</v>
      </c>
      <c r="U79" s="47">
        <v>-6.51E-4</v>
      </c>
      <c r="V79" s="47">
        <v>-8.77E-4</v>
      </c>
      <c r="W79" s="47">
        <v>-5.23E-4</v>
      </c>
      <c r="X79" s="47">
        <v>-2.79E-4</v>
      </c>
      <c r="Y79" s="47">
        <v>0.0</v>
      </c>
      <c r="Z79" s="47">
        <v>3.0E-4</v>
      </c>
      <c r="AA79" s="47">
        <v>5.98E-4</v>
      </c>
      <c r="AB79" s="47">
        <v>8.22E-4</v>
      </c>
      <c r="AC79" s="47">
        <v>0.001036</v>
      </c>
      <c r="AD79" s="47">
        <v>0.001241</v>
      </c>
      <c r="AE79" s="47">
        <v>0.001439</v>
      </c>
      <c r="AF79" s="47">
        <v>0.001641</v>
      </c>
      <c r="AG79" s="47">
        <v>0.001699</v>
      </c>
      <c r="AH79" s="47">
        <v>0.001846</v>
      </c>
      <c r="AI79" s="47">
        <v>0.001768</v>
      </c>
      <c r="AJ79" s="47">
        <v>0.001792</v>
      </c>
      <c r="AK79" s="47">
        <v>0.00171</v>
      </c>
    </row>
    <row r="80" ht="12.75" customHeight="1">
      <c r="A80" s="50">
        <v>-0.003123</v>
      </c>
      <c r="B80" s="47">
        <v>-0.002841</v>
      </c>
      <c r="C80" s="47">
        <v>-0.002335</v>
      </c>
      <c r="D80" s="47">
        <v>-0.002191</v>
      </c>
      <c r="E80" s="47">
        <v>-0.001963</v>
      </c>
      <c r="F80" s="47">
        <v>-0.001698</v>
      </c>
      <c r="G80" s="47">
        <v>-0.001531</v>
      </c>
      <c r="H80" s="47">
        <v>-0.001436</v>
      </c>
      <c r="I80" s="47">
        <v>-0.001375</v>
      </c>
      <c r="J80" s="47">
        <v>-0.001456</v>
      </c>
      <c r="K80" s="47">
        <v>-0.001375</v>
      </c>
      <c r="L80" s="47">
        <v>-0.001305</v>
      </c>
      <c r="M80" s="47">
        <v>-0.001315</v>
      </c>
      <c r="N80" s="47">
        <v>-0.001364</v>
      </c>
      <c r="O80" s="47">
        <v>-0.001255</v>
      </c>
      <c r="P80" s="47">
        <v>-0.001415</v>
      </c>
      <c r="Q80" s="47">
        <v>-0.001295</v>
      </c>
      <c r="R80" s="47">
        <v>-0.00123</v>
      </c>
      <c r="S80" s="47">
        <v>-0.001072</v>
      </c>
      <c r="T80" s="47">
        <v>-9.82E-4</v>
      </c>
      <c r="U80" s="47">
        <v>-8.68E-4</v>
      </c>
      <c r="V80" s="47">
        <v>-0.001</v>
      </c>
      <c r="W80" s="47">
        <v>-6.21E-4</v>
      </c>
      <c r="X80" s="47">
        <v>-4.97E-4</v>
      </c>
      <c r="Y80" s="47">
        <v>0.0</v>
      </c>
      <c r="Z80" s="47">
        <v>5.1E-5</v>
      </c>
      <c r="AA80" s="47">
        <v>3.56E-4</v>
      </c>
      <c r="AB80" s="47">
        <v>4.44E-4</v>
      </c>
      <c r="AC80" s="47">
        <v>7.26E-4</v>
      </c>
      <c r="AD80" s="47">
        <v>8.24E-4</v>
      </c>
      <c r="AE80" s="47">
        <v>0.001047</v>
      </c>
      <c r="AF80" s="47">
        <v>0.001138</v>
      </c>
      <c r="AG80" s="47">
        <v>0.001201</v>
      </c>
      <c r="AH80" s="47">
        <v>0.001376</v>
      </c>
      <c r="AI80" s="47">
        <v>0.001227</v>
      </c>
      <c r="AJ80" s="47">
        <v>0.001169</v>
      </c>
      <c r="AK80" s="47">
        <v>0.001156</v>
      </c>
    </row>
    <row r="81" ht="12.75" customHeight="1">
      <c r="A81" s="50">
        <v>-0.002881</v>
      </c>
      <c r="B81" s="47">
        <v>-0.002299</v>
      </c>
      <c r="C81" s="47">
        <v>-0.001641</v>
      </c>
      <c r="D81" s="47">
        <v>-0.001306</v>
      </c>
      <c r="E81" s="47">
        <v>-0.001065</v>
      </c>
      <c r="F81" s="47">
        <v>-9.08E-4</v>
      </c>
      <c r="G81" s="47">
        <v>-9.01E-4</v>
      </c>
      <c r="H81" s="47">
        <v>-9.75E-4</v>
      </c>
      <c r="I81" s="47">
        <v>-0.001094</v>
      </c>
      <c r="J81" s="47">
        <v>-8.87E-4</v>
      </c>
      <c r="K81" s="47">
        <v>-9.12E-4</v>
      </c>
      <c r="L81" s="47">
        <v>-8.31E-4</v>
      </c>
      <c r="M81" s="47">
        <v>-7.56E-4</v>
      </c>
      <c r="N81" s="47">
        <v>-6.72E-4</v>
      </c>
      <c r="O81" s="47">
        <v>-6.23E-4</v>
      </c>
      <c r="P81" s="47">
        <v>-5.52E-4</v>
      </c>
      <c r="Q81" s="47">
        <v>-3.56E-4</v>
      </c>
      <c r="R81" s="47">
        <v>-4.51E-4</v>
      </c>
      <c r="S81" s="47">
        <v>-5.75E-4</v>
      </c>
      <c r="T81" s="47">
        <v>-3.07E-4</v>
      </c>
      <c r="U81" s="47">
        <v>-4.33E-4</v>
      </c>
      <c r="V81" s="47">
        <v>-5.3E-4</v>
      </c>
      <c r="W81" s="47">
        <v>-2.98E-4</v>
      </c>
      <c r="X81" s="47">
        <v>-1.58E-4</v>
      </c>
      <c r="Y81" s="47">
        <v>0.0</v>
      </c>
      <c r="Z81" s="47">
        <v>2.94E-4</v>
      </c>
      <c r="AA81" s="47">
        <v>3.88E-4</v>
      </c>
      <c r="AB81" s="47">
        <v>6.53E-4</v>
      </c>
      <c r="AC81" s="47">
        <v>8.13E-4</v>
      </c>
      <c r="AD81" s="47">
        <v>8.91E-4</v>
      </c>
      <c r="AE81" s="47">
        <v>0.001077</v>
      </c>
      <c r="AF81" s="47">
        <v>0.001074</v>
      </c>
      <c r="AG81" s="47">
        <v>0.001183</v>
      </c>
      <c r="AH81" s="47">
        <v>0.001238</v>
      </c>
      <c r="AI81" s="47">
        <v>0.001219</v>
      </c>
      <c r="AJ81" s="47">
        <v>0.001163</v>
      </c>
      <c r="AK81" s="47">
        <v>0.001166</v>
      </c>
    </row>
    <row r="82" ht="12.75" customHeight="1">
      <c r="A82" s="50">
        <v>-0.002951</v>
      </c>
      <c r="B82" s="47">
        <v>-0.002374</v>
      </c>
      <c r="C82" s="47">
        <v>-0.001883</v>
      </c>
      <c r="D82" s="47">
        <v>-0.001699</v>
      </c>
      <c r="E82" s="47">
        <v>-0.001571</v>
      </c>
      <c r="F82" s="47">
        <v>-0.001549</v>
      </c>
      <c r="G82" s="47">
        <v>-0.00136</v>
      </c>
      <c r="H82" s="47">
        <v>-0.001411</v>
      </c>
      <c r="I82" s="47">
        <v>-0.001407</v>
      </c>
      <c r="J82" s="47">
        <v>-0.001067</v>
      </c>
      <c r="K82" s="47">
        <v>-9.21E-4</v>
      </c>
      <c r="L82" s="47">
        <v>-7.67E-4</v>
      </c>
      <c r="M82" s="47">
        <v>-6.83E-4</v>
      </c>
      <c r="N82" s="47">
        <v>-5.99E-4</v>
      </c>
      <c r="O82" s="47">
        <v>-6.25E-4</v>
      </c>
      <c r="P82" s="47">
        <v>-8.02E-4</v>
      </c>
      <c r="Q82" s="47">
        <v>-6.11E-4</v>
      </c>
      <c r="R82" s="47">
        <v>-6.71E-4</v>
      </c>
      <c r="S82" s="47">
        <v>-7.1E-4</v>
      </c>
      <c r="T82" s="47">
        <v>-5.04E-4</v>
      </c>
      <c r="U82" s="47">
        <v>-5.19E-4</v>
      </c>
      <c r="V82" s="47">
        <v>-7.12E-4</v>
      </c>
      <c r="W82" s="47">
        <v>-3.77E-4</v>
      </c>
      <c r="X82" s="47">
        <v>-2.49E-4</v>
      </c>
      <c r="Y82" s="47">
        <v>0.0</v>
      </c>
      <c r="Z82" s="47">
        <v>2.04E-4</v>
      </c>
      <c r="AA82" s="47">
        <v>5.4E-4</v>
      </c>
      <c r="AB82" s="47">
        <v>7.16E-4</v>
      </c>
      <c r="AC82" s="47">
        <v>7.09E-4</v>
      </c>
      <c r="AD82" s="47">
        <v>9.0E-4</v>
      </c>
      <c r="AE82" s="47">
        <v>0.001112</v>
      </c>
      <c r="AF82" s="47">
        <v>0.001321</v>
      </c>
      <c r="AG82" s="47">
        <v>0.001237</v>
      </c>
      <c r="AH82" s="47">
        <v>0.001379</v>
      </c>
      <c r="AI82" s="47">
        <v>0.001258</v>
      </c>
      <c r="AJ82" s="47">
        <v>0.00126</v>
      </c>
      <c r="AK82" s="47">
        <v>0.001232</v>
      </c>
    </row>
    <row r="83" ht="12.75" customHeight="1">
      <c r="A83" s="50">
        <v>-0.003007</v>
      </c>
      <c r="B83" s="47">
        <v>-0.002714</v>
      </c>
      <c r="C83" s="47">
        <v>-0.002199</v>
      </c>
      <c r="D83" s="47">
        <v>-0.001876</v>
      </c>
      <c r="E83" s="47">
        <v>-0.001602</v>
      </c>
      <c r="F83" s="47">
        <v>-0.001278</v>
      </c>
      <c r="G83" s="47">
        <v>-0.001163</v>
      </c>
      <c r="H83" s="47">
        <v>-0.00118</v>
      </c>
      <c r="I83" s="47">
        <v>-0.001127</v>
      </c>
      <c r="J83" s="47">
        <v>-0.00123</v>
      </c>
      <c r="K83" s="47">
        <v>-0.001261</v>
      </c>
      <c r="L83" s="47">
        <v>-0.001205</v>
      </c>
      <c r="M83" s="47">
        <v>-0.00108</v>
      </c>
      <c r="N83" s="47">
        <v>-0.00126</v>
      </c>
      <c r="O83" s="47">
        <v>-9.37E-4</v>
      </c>
      <c r="P83" s="47">
        <v>-0.001132</v>
      </c>
      <c r="Q83" s="47">
        <v>-9.49E-4</v>
      </c>
      <c r="R83" s="47">
        <v>-8.27E-4</v>
      </c>
      <c r="S83" s="47">
        <v>-7.6E-4</v>
      </c>
      <c r="T83" s="47">
        <v>-4.73E-4</v>
      </c>
      <c r="U83" s="47">
        <v>-4.09E-4</v>
      </c>
      <c r="V83" s="47">
        <v>-5.72E-4</v>
      </c>
      <c r="W83" s="47">
        <v>-3.23E-4</v>
      </c>
      <c r="X83" s="47">
        <v>-1.86E-4</v>
      </c>
      <c r="Y83" s="47">
        <v>0.0</v>
      </c>
      <c r="Z83" s="47">
        <v>3.6E-5</v>
      </c>
      <c r="AA83" s="47">
        <v>1.53E-4</v>
      </c>
      <c r="AB83" s="47">
        <v>2.85E-4</v>
      </c>
      <c r="AC83" s="47">
        <v>3.97E-4</v>
      </c>
      <c r="AD83" s="47">
        <v>3.72E-4</v>
      </c>
      <c r="AE83" s="47">
        <v>7.03E-4</v>
      </c>
      <c r="AF83" s="47">
        <v>7.53E-4</v>
      </c>
      <c r="AG83" s="47">
        <v>8.45E-4</v>
      </c>
      <c r="AH83" s="47">
        <v>9.91E-4</v>
      </c>
      <c r="AI83" s="47">
        <v>7.71E-4</v>
      </c>
      <c r="AJ83" s="47">
        <v>7.88E-4</v>
      </c>
      <c r="AK83" s="47">
        <v>7.18E-4</v>
      </c>
    </row>
    <row r="84" ht="12.75" customHeight="1">
      <c r="A84" s="47">
        <v>-0.002399</v>
      </c>
      <c r="B84" s="47">
        <v>-0.001727</v>
      </c>
      <c r="C84" s="47">
        <v>-0.001088</v>
      </c>
      <c r="D84" s="47">
        <v>-8.54E-4</v>
      </c>
      <c r="E84" s="47">
        <v>-6.36E-4</v>
      </c>
      <c r="F84" s="47">
        <v>-5.23E-4</v>
      </c>
      <c r="G84" s="47">
        <v>-4.86E-4</v>
      </c>
      <c r="H84" s="47">
        <v>-6.7E-4</v>
      </c>
      <c r="I84" s="47">
        <v>-7.1E-4</v>
      </c>
      <c r="J84" s="47">
        <v>-4.92E-4</v>
      </c>
      <c r="K84" s="47">
        <v>-4.38E-4</v>
      </c>
      <c r="L84" s="47">
        <v>-2.92E-4</v>
      </c>
      <c r="M84" s="47">
        <v>-3.75E-4</v>
      </c>
      <c r="N84" s="47">
        <v>-3.0E-4</v>
      </c>
      <c r="O84" s="47">
        <v>-4.9E-5</v>
      </c>
      <c r="P84" s="47">
        <v>-2.06E-4</v>
      </c>
      <c r="Q84" s="47">
        <v>-6.9E-5</v>
      </c>
      <c r="R84" s="47">
        <v>-1.48E-4</v>
      </c>
      <c r="S84" s="47">
        <v>-2.35E-4</v>
      </c>
      <c r="T84" s="47">
        <v>7.0E-6</v>
      </c>
      <c r="U84" s="47">
        <v>-1.63E-4</v>
      </c>
      <c r="V84" s="47">
        <v>-2.81E-4</v>
      </c>
      <c r="W84" s="47">
        <v>-1.55E-4</v>
      </c>
      <c r="X84" s="47">
        <v>-9.9E-5</v>
      </c>
      <c r="Y84" s="47">
        <v>0.0</v>
      </c>
      <c r="Z84" s="47">
        <v>9.7E-5</v>
      </c>
      <c r="AA84" s="47">
        <v>2.44E-4</v>
      </c>
      <c r="AB84" s="47">
        <v>3.35E-4</v>
      </c>
      <c r="AC84" s="47">
        <v>4.88E-4</v>
      </c>
      <c r="AD84" s="47">
        <v>4.76E-4</v>
      </c>
      <c r="AE84" s="47">
        <v>6.46E-4</v>
      </c>
      <c r="AF84" s="47">
        <v>7.64E-4</v>
      </c>
      <c r="AG84" s="47">
        <v>7.06E-4</v>
      </c>
      <c r="AH84" s="47">
        <v>8.66E-4</v>
      </c>
      <c r="AI84" s="47">
        <v>8.53E-4</v>
      </c>
      <c r="AJ84" s="47">
        <v>8.03E-4</v>
      </c>
      <c r="AK84" s="47">
        <v>8.08E-4</v>
      </c>
    </row>
    <row r="85" ht="12.7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</row>
    <row r="86" ht="12.7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</row>
    <row r="87" ht="12.7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1.14"/>
    <col customWidth="1" min="25" max="25" width="10.43"/>
    <col customWidth="1" min="26" max="37" width="11.14"/>
  </cols>
  <sheetData>
    <row r="1" ht="12.75" customHeight="1">
      <c r="A1" s="53">
        <v>-4.3E-4</v>
      </c>
      <c r="B1" s="47">
        <v>-0.002357</v>
      </c>
      <c r="C1" s="47">
        <v>-0.003686</v>
      </c>
      <c r="D1" s="47">
        <v>-0.003758</v>
      </c>
      <c r="E1" s="47">
        <v>-0.003305</v>
      </c>
      <c r="F1" s="47">
        <v>-0.004475</v>
      </c>
      <c r="G1" s="47">
        <v>-0.004594</v>
      </c>
      <c r="H1" s="47">
        <v>-0.002435</v>
      </c>
      <c r="I1" s="47">
        <v>-0.00413</v>
      </c>
      <c r="J1" s="47">
        <v>-0.002133</v>
      </c>
      <c r="K1" s="47">
        <v>-0.004234</v>
      </c>
      <c r="L1" s="47">
        <v>-0.005119</v>
      </c>
      <c r="M1" s="47">
        <v>-0.007624</v>
      </c>
      <c r="N1" s="47">
        <v>-0.006508</v>
      </c>
      <c r="O1" s="47">
        <v>-0.006783</v>
      </c>
      <c r="P1" s="47">
        <v>-0.006088</v>
      </c>
      <c r="Q1" s="47">
        <v>-0.008057</v>
      </c>
      <c r="R1" s="47">
        <v>-0.006098</v>
      </c>
      <c r="S1" s="47">
        <v>-0.003772</v>
      </c>
      <c r="T1" s="47">
        <v>-0.00359</v>
      </c>
      <c r="U1" s="47">
        <v>-0.006745</v>
      </c>
      <c r="V1" s="47">
        <v>-0.004809</v>
      </c>
      <c r="W1" s="47">
        <v>-0.002167</v>
      </c>
      <c r="X1" s="47">
        <v>-0.001058</v>
      </c>
      <c r="Y1" s="47">
        <v>0.0</v>
      </c>
      <c r="Z1" s="47">
        <v>-2.5E-4</v>
      </c>
      <c r="AA1" s="47">
        <v>-3.03E-4</v>
      </c>
      <c r="AB1" s="47">
        <v>9.61E-4</v>
      </c>
      <c r="AC1" s="47">
        <v>-0.001537</v>
      </c>
      <c r="AD1" s="47">
        <v>-0.001989</v>
      </c>
      <c r="AE1" s="47">
        <v>-8.79E-4</v>
      </c>
      <c r="AF1" s="47">
        <v>7.94E-4</v>
      </c>
      <c r="AG1" s="47">
        <v>-7.77E-4</v>
      </c>
      <c r="AH1" s="47">
        <v>4.5E-5</v>
      </c>
      <c r="AI1" s="47">
        <v>-2.54E-4</v>
      </c>
      <c r="AJ1" s="47">
        <v>0.001262</v>
      </c>
      <c r="AK1" s="47">
        <v>0.002997</v>
      </c>
    </row>
    <row r="2" ht="12.75" customHeight="1">
      <c r="A2" s="53">
        <v>-0.011086</v>
      </c>
      <c r="B2" s="47">
        <v>-0.011576</v>
      </c>
      <c r="C2" s="47">
        <v>-0.010841</v>
      </c>
      <c r="D2" s="47">
        <v>-0.009282</v>
      </c>
      <c r="E2" s="47">
        <v>-0.008546</v>
      </c>
      <c r="F2" s="47">
        <v>-0.009262</v>
      </c>
      <c r="G2" s="47">
        <v>-0.008996</v>
      </c>
      <c r="H2" s="47">
        <v>-0.006521</v>
      </c>
      <c r="I2" s="47">
        <v>-0.007851</v>
      </c>
      <c r="J2" s="47">
        <v>-0.006663</v>
      </c>
      <c r="K2" s="47">
        <v>-0.005957</v>
      </c>
      <c r="L2" s="47">
        <v>-0.006209</v>
      </c>
      <c r="M2" s="47">
        <v>-0.007158</v>
      </c>
      <c r="N2" s="47">
        <v>-0.006247</v>
      </c>
      <c r="O2" s="47">
        <v>-0.005182</v>
      </c>
      <c r="P2" s="47">
        <v>-0.005819</v>
      </c>
      <c r="Q2" s="47">
        <v>-0.006922</v>
      </c>
      <c r="R2" s="47">
        <v>-0.005415</v>
      </c>
      <c r="S2" s="47">
        <v>-0.003872</v>
      </c>
      <c r="T2" s="47">
        <v>-0.00449</v>
      </c>
      <c r="U2" s="47">
        <v>-0.007469</v>
      </c>
      <c r="V2" s="47">
        <v>-0.004636</v>
      </c>
      <c r="W2" s="47">
        <v>-0.003701</v>
      </c>
      <c r="X2" s="47">
        <v>-0.00168</v>
      </c>
      <c r="Y2" s="47">
        <v>0.0</v>
      </c>
      <c r="Z2" s="47">
        <v>0.001059</v>
      </c>
      <c r="AA2" s="47">
        <v>1.65E-4</v>
      </c>
      <c r="AB2" s="47">
        <v>-7.17E-4</v>
      </c>
      <c r="AC2" s="47">
        <v>-0.001528</v>
      </c>
      <c r="AD2" s="47">
        <v>-0.002461</v>
      </c>
      <c r="AE2" s="47">
        <v>-0.002615</v>
      </c>
      <c r="AF2" s="47">
        <v>-7.22E-4</v>
      </c>
      <c r="AG2" s="47">
        <v>1.4E-5</v>
      </c>
      <c r="AH2" s="47">
        <v>1.89E-4</v>
      </c>
      <c r="AI2" s="47">
        <v>-8.01E-4</v>
      </c>
      <c r="AJ2" s="47">
        <v>-4.63E-4</v>
      </c>
      <c r="AK2" s="47">
        <v>2.35E-4</v>
      </c>
    </row>
    <row r="3" ht="12.75" customHeight="1">
      <c r="A3" s="53">
        <v>-0.003709</v>
      </c>
      <c r="B3" s="47">
        <v>-0.003585</v>
      </c>
      <c r="C3" s="47">
        <v>-0.00291</v>
      </c>
      <c r="D3" s="47">
        <v>-0.0017</v>
      </c>
      <c r="E3" s="47">
        <v>-6.59E-4</v>
      </c>
      <c r="F3" s="47">
        <v>-0.001225</v>
      </c>
      <c r="G3" s="47">
        <v>-0.001637</v>
      </c>
      <c r="H3" s="47">
        <v>-1.4E-4</v>
      </c>
      <c r="I3" s="47">
        <v>-0.002426</v>
      </c>
      <c r="J3" s="47">
        <v>-0.001144</v>
      </c>
      <c r="K3" s="47">
        <v>-5.51E-4</v>
      </c>
      <c r="L3" s="47">
        <v>-0.001794</v>
      </c>
      <c r="M3" s="47">
        <v>-0.002623</v>
      </c>
      <c r="N3" s="47">
        <v>-0.001548</v>
      </c>
      <c r="O3" s="47">
        <v>-0.001944</v>
      </c>
      <c r="P3" s="47">
        <v>-0.00157</v>
      </c>
      <c r="Q3" s="47">
        <v>-0.00287</v>
      </c>
      <c r="R3" s="47">
        <v>-0.002325</v>
      </c>
      <c r="S3" s="47">
        <v>-0.001591</v>
      </c>
      <c r="T3" s="47">
        <v>-0.002149</v>
      </c>
      <c r="U3" s="47">
        <v>-0.004124</v>
      </c>
      <c r="V3" s="47">
        <v>-0.00228</v>
      </c>
      <c r="W3" s="47">
        <v>-0.001216</v>
      </c>
      <c r="X3" s="47">
        <v>4.64E-4</v>
      </c>
      <c r="Y3" s="47">
        <v>0.0</v>
      </c>
      <c r="Z3" s="47">
        <v>9.88E-4</v>
      </c>
      <c r="AA3" s="47">
        <v>-1.0E-6</v>
      </c>
      <c r="AB3" s="47">
        <v>-6.78E-4</v>
      </c>
      <c r="AC3" s="47">
        <v>-0.001041</v>
      </c>
      <c r="AD3" s="47">
        <v>-0.002547</v>
      </c>
      <c r="AE3" s="47">
        <v>-0.001625</v>
      </c>
      <c r="AF3" s="47">
        <v>-0.001429</v>
      </c>
      <c r="AG3" s="47">
        <v>-0.001238</v>
      </c>
      <c r="AH3" s="47">
        <v>-0.001877</v>
      </c>
      <c r="AI3" s="47">
        <v>-0.002284</v>
      </c>
      <c r="AJ3" s="47">
        <v>-0.003269</v>
      </c>
      <c r="AK3" s="47">
        <v>-0.003854</v>
      </c>
    </row>
    <row r="4" ht="12.75" customHeight="1">
      <c r="A4" s="53">
        <v>-0.004482</v>
      </c>
      <c r="B4" s="47">
        <v>-0.004592</v>
      </c>
      <c r="C4" s="47">
        <v>-0.003577</v>
      </c>
      <c r="D4" s="47">
        <v>-0.002107</v>
      </c>
      <c r="E4" s="47">
        <v>-9.1E-4</v>
      </c>
      <c r="F4" s="47">
        <v>-4.37E-4</v>
      </c>
      <c r="G4" s="47">
        <v>-0.001332</v>
      </c>
      <c r="H4" s="47">
        <v>9.19E-4</v>
      </c>
      <c r="I4" s="47">
        <v>-0.001115</v>
      </c>
      <c r="J4" s="47">
        <v>9.2E-5</v>
      </c>
      <c r="K4" s="47">
        <v>3.16E-4</v>
      </c>
      <c r="L4" s="47">
        <v>-7.74E-4</v>
      </c>
      <c r="M4" s="47">
        <v>-0.001794</v>
      </c>
      <c r="N4" s="47">
        <v>-0.002221</v>
      </c>
      <c r="O4" s="47">
        <v>-9.16E-4</v>
      </c>
      <c r="P4" s="47">
        <v>-0.001234</v>
      </c>
      <c r="Q4" s="47">
        <v>-0.00254</v>
      </c>
      <c r="R4" s="47">
        <v>-0.001597</v>
      </c>
      <c r="S4" s="47">
        <v>-0.00181</v>
      </c>
      <c r="T4" s="47">
        <v>-0.001307</v>
      </c>
      <c r="U4" s="47">
        <v>-0.003945</v>
      </c>
      <c r="V4" s="47">
        <v>-0.002665</v>
      </c>
      <c r="W4" s="47">
        <v>-0.001134</v>
      </c>
      <c r="X4" s="47">
        <v>-2.76E-4</v>
      </c>
      <c r="Y4" s="47">
        <v>0.0</v>
      </c>
      <c r="Z4" s="47">
        <v>6.05E-4</v>
      </c>
      <c r="AA4" s="47">
        <v>-0.001227</v>
      </c>
      <c r="AB4" s="47">
        <v>-9.97E-4</v>
      </c>
      <c r="AC4" s="47">
        <v>-0.003115</v>
      </c>
      <c r="AD4" s="47">
        <v>-0.004158</v>
      </c>
      <c r="AE4" s="47">
        <v>-0.004194</v>
      </c>
      <c r="AF4" s="47">
        <v>-0.003835</v>
      </c>
      <c r="AG4" s="47">
        <v>-0.004261</v>
      </c>
      <c r="AH4" s="47">
        <v>-0.005212</v>
      </c>
      <c r="AI4" s="47">
        <v>-0.006346</v>
      </c>
      <c r="AJ4" s="47">
        <v>-0.00653</v>
      </c>
      <c r="AK4" s="47">
        <v>-0.006515</v>
      </c>
    </row>
    <row r="5" ht="12.75" customHeight="1">
      <c r="A5" s="53">
        <v>8.08E-4</v>
      </c>
      <c r="B5" s="47">
        <v>0.001196</v>
      </c>
      <c r="C5" s="47">
        <v>0.002296</v>
      </c>
      <c r="D5" s="47">
        <v>0.002526</v>
      </c>
      <c r="E5" s="47">
        <v>0.003252</v>
      </c>
      <c r="F5" s="47">
        <v>0.003682</v>
      </c>
      <c r="G5" s="47">
        <v>0.003158</v>
      </c>
      <c r="H5" s="47">
        <v>0.003734</v>
      </c>
      <c r="I5" s="47">
        <v>0.00261</v>
      </c>
      <c r="J5" s="47">
        <v>0.00362</v>
      </c>
      <c r="K5" s="47">
        <v>0.003225</v>
      </c>
      <c r="L5" s="47">
        <v>0.002956</v>
      </c>
      <c r="M5" s="47">
        <v>0.00225</v>
      </c>
      <c r="N5" s="47">
        <v>0.002017</v>
      </c>
      <c r="O5" s="47">
        <v>0.002463</v>
      </c>
      <c r="P5" s="47">
        <v>0.001401</v>
      </c>
      <c r="Q5" s="47">
        <v>8.67E-4</v>
      </c>
      <c r="R5" s="47">
        <v>5.6E-4</v>
      </c>
      <c r="S5" s="47">
        <v>0.001356</v>
      </c>
      <c r="T5" s="47">
        <v>2.97E-4</v>
      </c>
      <c r="U5" s="47">
        <v>-0.00202</v>
      </c>
      <c r="V5" s="47">
        <v>-0.001051</v>
      </c>
      <c r="W5" s="47">
        <v>-7.0E-6</v>
      </c>
      <c r="X5" s="47">
        <v>4.79E-4</v>
      </c>
      <c r="Y5" s="47">
        <v>0.0</v>
      </c>
      <c r="Z5" s="47">
        <v>5.0E-5</v>
      </c>
      <c r="AA5" s="47">
        <v>-4.59E-4</v>
      </c>
      <c r="AB5" s="47">
        <v>-0.001267</v>
      </c>
      <c r="AC5" s="47">
        <v>-0.002833</v>
      </c>
      <c r="AD5" s="47">
        <v>-0.003629</v>
      </c>
      <c r="AE5" s="47">
        <v>-0.004068</v>
      </c>
      <c r="AF5" s="47">
        <v>-0.004258</v>
      </c>
      <c r="AG5" s="47">
        <v>-0.005611</v>
      </c>
      <c r="AH5" s="47">
        <v>-0.006112</v>
      </c>
      <c r="AI5" s="47">
        <v>-0.007267</v>
      </c>
      <c r="AJ5" s="47">
        <v>-0.007843</v>
      </c>
      <c r="AK5" s="47">
        <v>-0.008603</v>
      </c>
    </row>
    <row r="6" ht="12.75" customHeight="1">
      <c r="A6" s="53">
        <v>-3.65E-4</v>
      </c>
      <c r="B6" s="47">
        <v>-2.02E-4</v>
      </c>
      <c r="C6" s="47">
        <v>5.07E-4</v>
      </c>
      <c r="D6" s="47">
        <v>0.001039</v>
      </c>
      <c r="E6" s="47">
        <v>0.001673</v>
      </c>
      <c r="F6" s="47">
        <v>0.002354</v>
      </c>
      <c r="G6" s="47">
        <v>0.002015</v>
      </c>
      <c r="H6" s="47">
        <v>0.003124</v>
      </c>
      <c r="I6" s="47">
        <v>0.001655</v>
      </c>
      <c r="J6" s="47">
        <v>0.003224</v>
      </c>
      <c r="K6" s="47">
        <v>0.002631</v>
      </c>
      <c r="L6" s="47">
        <v>0.002482</v>
      </c>
      <c r="M6" s="47">
        <v>0.001556</v>
      </c>
      <c r="N6" s="47">
        <v>0.001681</v>
      </c>
      <c r="O6" s="47">
        <v>0.001478</v>
      </c>
      <c r="P6" s="47">
        <v>7.67E-4</v>
      </c>
      <c r="Q6" s="47">
        <v>-4.1E-4</v>
      </c>
      <c r="R6" s="47">
        <v>-3.2E-5</v>
      </c>
      <c r="S6" s="47">
        <v>2.71E-4</v>
      </c>
      <c r="T6" s="47">
        <v>-9.08E-4</v>
      </c>
      <c r="U6" s="47">
        <v>-0.001952</v>
      </c>
      <c r="V6" s="47">
        <v>-0.001342</v>
      </c>
      <c r="W6" s="47">
        <v>-8.56E-4</v>
      </c>
      <c r="X6" s="47">
        <v>3.72E-4</v>
      </c>
      <c r="Y6" s="47">
        <v>0.0</v>
      </c>
      <c r="Z6" s="47">
        <v>4.53E-4</v>
      </c>
      <c r="AA6" s="47">
        <v>-9.25E-4</v>
      </c>
      <c r="AB6" s="47">
        <v>-0.001154</v>
      </c>
      <c r="AC6" s="47">
        <v>-0.00281</v>
      </c>
      <c r="AD6" s="47">
        <v>-0.004001</v>
      </c>
      <c r="AE6" s="47">
        <v>-0.004374</v>
      </c>
      <c r="AF6" s="47">
        <v>-0.004827</v>
      </c>
      <c r="AG6" s="47">
        <v>-0.005685</v>
      </c>
      <c r="AH6" s="47">
        <v>-0.006433</v>
      </c>
      <c r="AI6" s="47">
        <v>-0.007461</v>
      </c>
      <c r="AJ6" s="47">
        <v>-0.008465</v>
      </c>
      <c r="AK6" s="47">
        <v>-0.009059</v>
      </c>
    </row>
    <row r="7" ht="12.75" customHeight="1">
      <c r="A7" s="53">
        <v>6.9E-5</v>
      </c>
      <c r="B7" s="47">
        <v>8.14E-4</v>
      </c>
      <c r="C7" s="47">
        <v>0.001874</v>
      </c>
      <c r="D7" s="47">
        <v>0.002591</v>
      </c>
      <c r="E7" s="47">
        <v>0.003208</v>
      </c>
      <c r="F7" s="47">
        <v>0.003156</v>
      </c>
      <c r="G7" s="47">
        <v>0.00251</v>
      </c>
      <c r="H7" s="47">
        <v>0.003301</v>
      </c>
      <c r="I7" s="47">
        <v>0.002305</v>
      </c>
      <c r="J7" s="47">
        <v>0.002297</v>
      </c>
      <c r="K7" s="47">
        <v>0.00278</v>
      </c>
      <c r="L7" s="47">
        <v>0.002241</v>
      </c>
      <c r="M7" s="47">
        <v>0.001796</v>
      </c>
      <c r="N7" s="47">
        <v>0.001286</v>
      </c>
      <c r="O7" s="47">
        <v>0.001466</v>
      </c>
      <c r="P7" s="47">
        <v>4.6E-4</v>
      </c>
      <c r="Q7" s="47">
        <v>-2.04E-4</v>
      </c>
      <c r="R7" s="47">
        <v>3.7E-5</v>
      </c>
      <c r="S7" s="47">
        <v>-7.23E-4</v>
      </c>
      <c r="T7" s="47">
        <v>-3.95E-4</v>
      </c>
      <c r="U7" s="47">
        <v>-0.002517</v>
      </c>
      <c r="V7" s="47">
        <v>-0.001356</v>
      </c>
      <c r="W7" s="47">
        <v>-8.76E-4</v>
      </c>
      <c r="X7" s="47">
        <v>6.1E-5</v>
      </c>
      <c r="Y7" s="47">
        <v>0.0</v>
      </c>
      <c r="Z7" s="47">
        <v>-4.43E-4</v>
      </c>
      <c r="AA7" s="47">
        <v>-7.99E-4</v>
      </c>
      <c r="AB7" s="47">
        <v>-0.001496</v>
      </c>
      <c r="AC7" s="47">
        <v>-0.002654</v>
      </c>
      <c r="AD7" s="47">
        <v>-0.004598</v>
      </c>
      <c r="AE7" s="47">
        <v>-0.005314</v>
      </c>
      <c r="AF7" s="47">
        <v>-0.005188</v>
      </c>
      <c r="AG7" s="47">
        <v>-0.00618</v>
      </c>
      <c r="AH7" s="47">
        <v>-0.006535</v>
      </c>
      <c r="AI7" s="47">
        <v>-0.008404</v>
      </c>
      <c r="AJ7" s="47">
        <v>-0.009032</v>
      </c>
      <c r="AK7" s="47">
        <v>-0.009497</v>
      </c>
    </row>
    <row r="8" ht="12.75" customHeight="1">
      <c r="A8" s="53">
        <v>-0.001688</v>
      </c>
      <c r="B8" s="47">
        <v>-0.001183</v>
      </c>
      <c r="C8" s="47">
        <v>-3.4E-5</v>
      </c>
      <c r="D8" s="47">
        <v>6.22E-4</v>
      </c>
      <c r="E8" s="47">
        <v>0.001493</v>
      </c>
      <c r="F8" s="47">
        <v>0.00172</v>
      </c>
      <c r="G8" s="47">
        <v>0.001212</v>
      </c>
      <c r="H8" s="47">
        <v>0.002101</v>
      </c>
      <c r="I8" s="47">
        <v>0.001076</v>
      </c>
      <c r="J8" s="47">
        <v>0.002257</v>
      </c>
      <c r="K8" s="47">
        <v>0.002183</v>
      </c>
      <c r="L8" s="47">
        <v>0.001743</v>
      </c>
      <c r="M8" s="47">
        <v>0.001599</v>
      </c>
      <c r="N8" s="47">
        <v>0.001317</v>
      </c>
      <c r="O8" s="47">
        <v>0.001693</v>
      </c>
      <c r="P8" s="47">
        <v>9.22E-4</v>
      </c>
      <c r="Q8" s="47">
        <v>-3.12E-4</v>
      </c>
      <c r="R8" s="47">
        <v>1.68E-4</v>
      </c>
      <c r="S8" s="47">
        <v>8.3E-5</v>
      </c>
      <c r="T8" s="47">
        <v>-5.43E-4</v>
      </c>
      <c r="U8" s="47">
        <v>-0.001815</v>
      </c>
      <c r="V8" s="47">
        <v>-7.47E-4</v>
      </c>
      <c r="W8" s="47">
        <v>-3.75E-4</v>
      </c>
      <c r="X8" s="47">
        <v>8.5E-5</v>
      </c>
      <c r="Y8" s="47">
        <v>0.0</v>
      </c>
      <c r="Z8" s="47">
        <v>-2.32E-4</v>
      </c>
      <c r="AA8" s="47">
        <v>-9.01E-4</v>
      </c>
      <c r="AB8" s="47">
        <v>-0.001055</v>
      </c>
      <c r="AC8" s="47">
        <v>-0.003547</v>
      </c>
      <c r="AD8" s="47">
        <v>-0.004042</v>
      </c>
      <c r="AE8" s="47">
        <v>-0.004305</v>
      </c>
      <c r="AF8" s="47">
        <v>-0.00415</v>
      </c>
      <c r="AG8" s="47">
        <v>-0.005506</v>
      </c>
      <c r="AH8" s="47">
        <v>-0.006084</v>
      </c>
      <c r="AI8" s="47">
        <v>-0.006987</v>
      </c>
      <c r="AJ8" s="47">
        <v>-0.008504</v>
      </c>
      <c r="AK8" s="47">
        <v>-0.008355</v>
      </c>
    </row>
    <row r="9" ht="12.75" customHeight="1">
      <c r="A9" s="53">
        <v>-0.002489</v>
      </c>
      <c r="B9" s="47">
        <v>-0.001983</v>
      </c>
      <c r="C9" s="47">
        <v>-0.001191</v>
      </c>
      <c r="D9" s="47">
        <v>-3.69E-4</v>
      </c>
      <c r="E9" s="47">
        <v>1.15E-4</v>
      </c>
      <c r="F9" s="47">
        <v>6.84E-4</v>
      </c>
      <c r="G9" s="47">
        <v>-1.07E-4</v>
      </c>
      <c r="H9" s="47">
        <v>8.93E-4</v>
      </c>
      <c r="I9" s="47">
        <v>-8.7E-5</v>
      </c>
      <c r="J9" s="47">
        <v>6.14E-4</v>
      </c>
      <c r="K9" s="47">
        <v>9.51E-4</v>
      </c>
      <c r="L9" s="47">
        <v>6.35E-4</v>
      </c>
      <c r="M9" s="47">
        <v>6.76E-4</v>
      </c>
      <c r="N9" s="47">
        <v>4.4E-4</v>
      </c>
      <c r="O9" s="47">
        <v>5.42E-4</v>
      </c>
      <c r="P9" s="47">
        <v>1.16E-4</v>
      </c>
      <c r="Q9" s="47">
        <v>-2.7E-4</v>
      </c>
      <c r="R9" s="47">
        <v>-1.83E-4</v>
      </c>
      <c r="S9" s="47">
        <v>-8.8E-5</v>
      </c>
      <c r="T9" s="47">
        <v>-4.51E-4</v>
      </c>
      <c r="U9" s="47">
        <v>-0.001318</v>
      </c>
      <c r="V9" s="47">
        <v>-0.001224</v>
      </c>
      <c r="W9" s="47">
        <v>-4.55E-4</v>
      </c>
      <c r="X9" s="47">
        <v>1.65E-4</v>
      </c>
      <c r="Y9" s="47">
        <v>0.0</v>
      </c>
      <c r="Z9" s="47">
        <v>2.66E-4</v>
      </c>
      <c r="AA9" s="47">
        <v>-3.81E-4</v>
      </c>
      <c r="AB9" s="47">
        <v>-9.37E-4</v>
      </c>
      <c r="AC9" s="47">
        <v>-0.002218</v>
      </c>
      <c r="AD9" s="47">
        <v>-0.002928</v>
      </c>
      <c r="AE9" s="47">
        <v>-0.003585</v>
      </c>
      <c r="AF9" s="47">
        <v>-0.003645</v>
      </c>
      <c r="AG9" s="47">
        <v>-0.004407</v>
      </c>
      <c r="AH9" s="47">
        <v>-0.00474</v>
      </c>
      <c r="AI9" s="47">
        <v>-0.00579</v>
      </c>
      <c r="AJ9" s="47">
        <v>-0.00635</v>
      </c>
      <c r="AK9" s="47">
        <v>-0.007296</v>
      </c>
    </row>
    <row r="10" ht="12.75" customHeight="1">
      <c r="A10" s="53">
        <v>-0.004401</v>
      </c>
      <c r="B10" s="47">
        <v>-0.003754</v>
      </c>
      <c r="C10" s="47">
        <v>-0.002559</v>
      </c>
      <c r="D10" s="47">
        <v>-0.001975</v>
      </c>
      <c r="E10" s="47">
        <v>-0.001522</v>
      </c>
      <c r="F10" s="47">
        <v>-0.001142</v>
      </c>
      <c r="G10" s="47">
        <v>-0.001365</v>
      </c>
      <c r="H10" s="47">
        <v>-7.11E-4</v>
      </c>
      <c r="I10" s="47">
        <v>-8.91E-4</v>
      </c>
      <c r="J10" s="47">
        <v>-2.73E-4</v>
      </c>
      <c r="K10" s="47">
        <v>-1.97E-4</v>
      </c>
      <c r="L10" s="47">
        <v>-3.57E-4</v>
      </c>
      <c r="M10" s="47">
        <v>-4.19E-4</v>
      </c>
      <c r="N10" s="47">
        <v>-3.84E-4</v>
      </c>
      <c r="O10" s="47">
        <v>-5.35E-4</v>
      </c>
      <c r="P10" s="47">
        <v>-7.54E-4</v>
      </c>
      <c r="Q10" s="47">
        <v>-8.83E-4</v>
      </c>
      <c r="R10" s="47">
        <v>-7.83E-4</v>
      </c>
      <c r="S10" s="47">
        <v>-7.57E-4</v>
      </c>
      <c r="T10" s="47">
        <v>-7.85E-4</v>
      </c>
      <c r="U10" s="47">
        <v>-0.0021</v>
      </c>
      <c r="V10" s="47">
        <v>-0.001436</v>
      </c>
      <c r="W10" s="47">
        <v>-5.27E-4</v>
      </c>
      <c r="X10" s="47">
        <v>-1.7E-4</v>
      </c>
      <c r="Y10" s="47">
        <v>0.0</v>
      </c>
      <c r="Z10" s="47">
        <v>2.91E-4</v>
      </c>
      <c r="AA10" s="47">
        <v>-4.2E-5</v>
      </c>
      <c r="AB10" s="47">
        <v>-7.18E-4</v>
      </c>
      <c r="AC10" s="47">
        <v>-0.001949</v>
      </c>
      <c r="AD10" s="47">
        <v>-0.00268</v>
      </c>
      <c r="AE10" s="47">
        <v>-0.002963</v>
      </c>
      <c r="AF10" s="47">
        <v>-0.003063</v>
      </c>
      <c r="AG10" s="47">
        <v>-0.003691</v>
      </c>
      <c r="AH10" s="47">
        <v>-0.004334</v>
      </c>
      <c r="AI10" s="47">
        <v>-0.00522</v>
      </c>
      <c r="AJ10" s="47">
        <v>-0.006127</v>
      </c>
      <c r="AK10" s="47">
        <v>-0.006376</v>
      </c>
    </row>
    <row r="11" ht="12.75" customHeight="1">
      <c r="A11" s="53">
        <v>-0.005655</v>
      </c>
      <c r="B11" s="47">
        <v>-0.005137</v>
      </c>
      <c r="C11" s="47">
        <v>-0.003955</v>
      </c>
      <c r="D11" s="47">
        <v>-0.00329</v>
      </c>
      <c r="E11" s="47">
        <v>-0.002787</v>
      </c>
      <c r="F11" s="47">
        <v>-0.00212</v>
      </c>
      <c r="G11" s="47">
        <v>-0.002265</v>
      </c>
      <c r="H11" s="47">
        <v>-0.001516</v>
      </c>
      <c r="I11" s="47">
        <v>-0.00187</v>
      </c>
      <c r="J11" s="47">
        <v>-0.001384</v>
      </c>
      <c r="K11" s="47">
        <v>-8.96E-4</v>
      </c>
      <c r="L11" s="47">
        <v>-9.29E-4</v>
      </c>
      <c r="M11" s="47">
        <v>-6.9E-4</v>
      </c>
      <c r="N11" s="47">
        <v>-0.001041</v>
      </c>
      <c r="O11" s="47">
        <v>-5.69E-4</v>
      </c>
      <c r="P11" s="47">
        <v>-9.29E-4</v>
      </c>
      <c r="Q11" s="47">
        <v>-0.001637</v>
      </c>
      <c r="R11" s="47">
        <v>-8.78E-4</v>
      </c>
      <c r="S11" s="47">
        <v>-7.71E-4</v>
      </c>
      <c r="T11" s="47">
        <v>-9.57E-4</v>
      </c>
      <c r="U11" s="47">
        <v>-0.001773</v>
      </c>
      <c r="V11" s="47">
        <v>-0.00119</v>
      </c>
      <c r="W11" s="47">
        <v>-7.28E-4</v>
      </c>
      <c r="X11" s="47">
        <v>-9.0E-5</v>
      </c>
      <c r="Y11" s="47">
        <v>0.0</v>
      </c>
      <c r="Z11" s="47">
        <v>3.58E-4</v>
      </c>
      <c r="AA11" s="47">
        <v>-1.58E-4</v>
      </c>
      <c r="AB11" s="47">
        <v>-4.98E-4</v>
      </c>
      <c r="AC11" s="47">
        <v>-0.001585</v>
      </c>
      <c r="AD11" s="47">
        <v>-0.001893</v>
      </c>
      <c r="AE11" s="47">
        <v>-0.002165</v>
      </c>
      <c r="AF11" s="47">
        <v>-0.002476</v>
      </c>
      <c r="AG11" s="47">
        <v>-0.003046</v>
      </c>
      <c r="AH11" s="47">
        <v>-0.002907</v>
      </c>
      <c r="AI11" s="47">
        <v>-0.003948</v>
      </c>
      <c r="AJ11" s="47">
        <v>-0.004605</v>
      </c>
      <c r="AK11" s="47">
        <v>-0.005223</v>
      </c>
    </row>
    <row r="12" ht="12.75" customHeight="1">
      <c r="A12" s="53">
        <v>-0.006526</v>
      </c>
      <c r="B12" s="47">
        <v>-0.006175</v>
      </c>
      <c r="C12" s="47">
        <v>-0.005545</v>
      </c>
      <c r="D12" s="47">
        <v>-0.004875</v>
      </c>
      <c r="E12" s="47">
        <v>-0.004527</v>
      </c>
      <c r="F12" s="47">
        <v>-0.004043</v>
      </c>
      <c r="G12" s="47">
        <v>-0.004176</v>
      </c>
      <c r="H12" s="47">
        <v>-0.003596</v>
      </c>
      <c r="I12" s="47">
        <v>-0.003875</v>
      </c>
      <c r="J12" s="47">
        <v>-0.003467</v>
      </c>
      <c r="K12" s="47">
        <v>-0.002751</v>
      </c>
      <c r="L12" s="47">
        <v>-0.002735</v>
      </c>
      <c r="M12" s="47">
        <v>-0.002291</v>
      </c>
      <c r="N12" s="47">
        <v>-0.002097</v>
      </c>
      <c r="O12" s="47">
        <v>-0.001693</v>
      </c>
      <c r="P12" s="47">
        <v>-0.001783</v>
      </c>
      <c r="Q12" s="47">
        <v>-0.002079</v>
      </c>
      <c r="R12" s="47">
        <v>-0.001494</v>
      </c>
      <c r="S12" s="47">
        <v>-0.001352</v>
      </c>
      <c r="T12" s="47">
        <v>-0.001506</v>
      </c>
      <c r="U12" s="47">
        <v>-0.002162</v>
      </c>
      <c r="V12" s="47">
        <v>-0.001279</v>
      </c>
      <c r="W12" s="47">
        <v>-7.77E-4</v>
      </c>
      <c r="X12" s="47">
        <v>7.0E-5</v>
      </c>
      <c r="Y12" s="47">
        <v>0.0</v>
      </c>
      <c r="Z12" s="47">
        <v>6.45E-4</v>
      </c>
      <c r="AA12" s="47">
        <v>1.21E-4</v>
      </c>
      <c r="AB12" s="47">
        <v>1.29E-4</v>
      </c>
      <c r="AC12" s="47">
        <v>-0.001172</v>
      </c>
      <c r="AD12" s="47">
        <v>-0.001573</v>
      </c>
      <c r="AE12" s="47">
        <v>-0.001719</v>
      </c>
      <c r="AF12" s="47">
        <v>-0.001807</v>
      </c>
      <c r="AG12" s="47">
        <v>-0.002553</v>
      </c>
      <c r="AH12" s="47">
        <v>-0.002716</v>
      </c>
      <c r="AI12" s="47">
        <v>-0.003215</v>
      </c>
      <c r="AJ12" s="47">
        <v>-0.003927</v>
      </c>
      <c r="AK12" s="47">
        <v>-0.00407</v>
      </c>
    </row>
    <row r="13" ht="12.75" customHeight="1">
      <c r="A13" s="53">
        <v>-0.005342</v>
      </c>
      <c r="B13" s="47">
        <v>-0.004984</v>
      </c>
      <c r="C13" s="47">
        <v>-0.004747</v>
      </c>
      <c r="D13" s="47">
        <v>-0.004537</v>
      </c>
      <c r="E13" s="47">
        <v>-0.004312</v>
      </c>
      <c r="F13" s="47">
        <v>-0.00439</v>
      </c>
      <c r="G13" s="47">
        <v>-0.004608</v>
      </c>
      <c r="H13" s="47">
        <v>-0.004136</v>
      </c>
      <c r="I13" s="47">
        <v>-0.00441</v>
      </c>
      <c r="J13" s="47">
        <v>-0.00388</v>
      </c>
      <c r="K13" s="47">
        <v>-0.003479</v>
      </c>
      <c r="L13" s="47">
        <v>-0.003393</v>
      </c>
      <c r="M13" s="47">
        <v>-0.003197</v>
      </c>
      <c r="N13" s="47">
        <v>-0.003243</v>
      </c>
      <c r="O13" s="47">
        <v>-0.002659</v>
      </c>
      <c r="P13" s="47">
        <v>-0.002745</v>
      </c>
      <c r="Q13" s="47">
        <v>-0.002681</v>
      </c>
      <c r="R13" s="47">
        <v>-0.002186</v>
      </c>
      <c r="S13" s="47">
        <v>-0.002056</v>
      </c>
      <c r="T13" s="47">
        <v>-0.001801</v>
      </c>
      <c r="U13" s="47">
        <v>-0.002233</v>
      </c>
      <c r="V13" s="47">
        <v>-0.001958</v>
      </c>
      <c r="W13" s="47">
        <v>-0.001112</v>
      </c>
      <c r="X13" s="47">
        <v>-3.86E-4</v>
      </c>
      <c r="Y13" s="47">
        <v>0.0</v>
      </c>
      <c r="Z13" s="47">
        <v>3.31E-4</v>
      </c>
      <c r="AA13" s="47">
        <v>3.8E-5</v>
      </c>
      <c r="AB13" s="47">
        <v>-5.4E-5</v>
      </c>
      <c r="AC13" s="47">
        <v>-0.001124</v>
      </c>
      <c r="AD13" s="47">
        <v>-0.001219</v>
      </c>
      <c r="AE13" s="47">
        <v>-0.001468</v>
      </c>
      <c r="AF13" s="47">
        <v>-0.001486</v>
      </c>
      <c r="AG13" s="47">
        <v>-0.001535</v>
      </c>
      <c r="AH13" s="47">
        <v>-0.002052</v>
      </c>
      <c r="AI13" s="47">
        <v>-0.002744</v>
      </c>
      <c r="AJ13" s="47">
        <v>-0.003238</v>
      </c>
      <c r="AK13" s="47">
        <v>-0.00351</v>
      </c>
    </row>
    <row r="14" ht="12.75" customHeight="1">
      <c r="A14" s="53">
        <v>-0.006371</v>
      </c>
      <c r="B14" s="47">
        <v>-0.005849</v>
      </c>
      <c r="C14" s="47">
        <v>-0.005247</v>
      </c>
      <c r="D14" s="47">
        <v>-0.005107</v>
      </c>
      <c r="E14" s="47">
        <v>-0.004939</v>
      </c>
      <c r="F14" s="47">
        <v>-0.00463</v>
      </c>
      <c r="G14" s="47">
        <v>-0.004917</v>
      </c>
      <c r="H14" s="47">
        <v>-0.004466</v>
      </c>
      <c r="I14" s="47">
        <v>-0.004729</v>
      </c>
      <c r="J14" s="47">
        <v>-0.004406</v>
      </c>
      <c r="K14" s="47">
        <v>-0.004143</v>
      </c>
      <c r="L14" s="47">
        <v>-0.004005</v>
      </c>
      <c r="M14" s="47">
        <v>-0.003736</v>
      </c>
      <c r="N14" s="47">
        <v>-0.003464</v>
      </c>
      <c r="O14" s="47">
        <v>-0.003177</v>
      </c>
      <c r="P14" s="47">
        <v>-0.003023</v>
      </c>
      <c r="Q14" s="47">
        <v>-0.003018</v>
      </c>
      <c r="R14" s="47">
        <v>-0.002666</v>
      </c>
      <c r="S14" s="47">
        <v>-0.002262</v>
      </c>
      <c r="T14" s="47">
        <v>-0.002274</v>
      </c>
      <c r="U14" s="47">
        <v>-0.002455</v>
      </c>
      <c r="V14" s="47">
        <v>-0.001681</v>
      </c>
      <c r="W14" s="47">
        <v>-0.001047</v>
      </c>
      <c r="X14" s="47">
        <v>-1.19E-4</v>
      </c>
      <c r="Y14" s="47">
        <v>0.0</v>
      </c>
      <c r="Z14" s="47">
        <v>5.44E-4</v>
      </c>
      <c r="AA14" s="47">
        <v>5.04E-4</v>
      </c>
      <c r="AB14" s="47">
        <v>3.95E-4</v>
      </c>
      <c r="AC14" s="47">
        <v>-2.64E-4</v>
      </c>
      <c r="AD14" s="47">
        <v>-4.58E-4</v>
      </c>
      <c r="AE14" s="47">
        <v>-7.28E-4</v>
      </c>
      <c r="AF14" s="47">
        <v>-5.15E-4</v>
      </c>
      <c r="AG14" s="47">
        <v>-0.001142</v>
      </c>
      <c r="AH14" s="47">
        <v>-0.001191</v>
      </c>
      <c r="AI14" s="47">
        <v>-0.001731</v>
      </c>
      <c r="AJ14" s="47">
        <v>-0.002106</v>
      </c>
      <c r="AK14" s="47">
        <v>-0.002278</v>
      </c>
    </row>
    <row r="15" ht="12.75" customHeight="1">
      <c r="A15" s="53">
        <v>-0.007268</v>
      </c>
      <c r="B15" s="47">
        <v>-0.00665</v>
      </c>
      <c r="C15" s="47">
        <v>-0.005755</v>
      </c>
      <c r="D15" s="47">
        <v>-0.00561</v>
      </c>
      <c r="E15" s="47">
        <v>-0.005412</v>
      </c>
      <c r="F15" s="47">
        <v>-0.005178</v>
      </c>
      <c r="G15" s="47">
        <v>-0.005482</v>
      </c>
      <c r="H15" s="47">
        <v>-0.005138</v>
      </c>
      <c r="I15" s="47">
        <v>-0.005406</v>
      </c>
      <c r="J15" s="47">
        <v>-0.004886</v>
      </c>
      <c r="K15" s="47">
        <v>-0.00467</v>
      </c>
      <c r="L15" s="47">
        <v>-0.004338</v>
      </c>
      <c r="M15" s="47">
        <v>-0.004107</v>
      </c>
      <c r="N15" s="47">
        <v>-0.004114</v>
      </c>
      <c r="O15" s="47">
        <v>-0.003693</v>
      </c>
      <c r="P15" s="47">
        <v>-0.003392</v>
      </c>
      <c r="Q15" s="47">
        <v>-0.003493</v>
      </c>
      <c r="R15" s="47">
        <v>-0.003113</v>
      </c>
      <c r="S15" s="47">
        <v>-0.002729</v>
      </c>
      <c r="T15" s="47">
        <v>-0.002559</v>
      </c>
      <c r="U15" s="47">
        <v>-0.002684</v>
      </c>
      <c r="V15" s="47">
        <v>-0.002039</v>
      </c>
      <c r="W15" s="47">
        <v>-0.001223</v>
      </c>
      <c r="X15" s="47">
        <v>-1.23E-4</v>
      </c>
      <c r="Y15" s="47">
        <v>0.0</v>
      </c>
      <c r="Z15" s="47">
        <v>7.05E-4</v>
      </c>
      <c r="AA15" s="47">
        <v>5.48E-4</v>
      </c>
      <c r="AB15" s="47">
        <v>5.69E-4</v>
      </c>
      <c r="AC15" s="47">
        <v>6.4E-5</v>
      </c>
      <c r="AD15" s="47">
        <v>-1.98E-4</v>
      </c>
      <c r="AE15" s="47">
        <v>-1.13E-4</v>
      </c>
      <c r="AF15" s="47">
        <v>-9.2E-5</v>
      </c>
      <c r="AG15" s="47">
        <v>-5.71E-4</v>
      </c>
      <c r="AH15" s="47">
        <v>-3.26E-4</v>
      </c>
      <c r="AI15" s="47">
        <v>-0.001051</v>
      </c>
      <c r="AJ15" s="47">
        <v>-0.001113</v>
      </c>
      <c r="AK15" s="47">
        <v>-0.0018</v>
      </c>
    </row>
    <row r="16" ht="12.75" customHeight="1">
      <c r="A16" s="53">
        <v>-0.008879</v>
      </c>
      <c r="B16" s="47">
        <v>-0.008221</v>
      </c>
      <c r="C16" s="47">
        <v>-0.007397</v>
      </c>
      <c r="D16" s="47">
        <v>-0.007023</v>
      </c>
      <c r="E16" s="47">
        <v>-0.006944</v>
      </c>
      <c r="F16" s="47">
        <v>-0.006622</v>
      </c>
      <c r="G16" s="47">
        <v>-0.006764</v>
      </c>
      <c r="H16" s="47">
        <v>-0.006254</v>
      </c>
      <c r="I16" s="47">
        <v>-0.006283</v>
      </c>
      <c r="J16" s="47">
        <v>-0.00588</v>
      </c>
      <c r="K16" s="47">
        <v>-0.005529</v>
      </c>
      <c r="L16" s="47">
        <v>-0.005331</v>
      </c>
      <c r="M16" s="47">
        <v>-0.005018</v>
      </c>
      <c r="N16" s="47">
        <v>-0.004927</v>
      </c>
      <c r="O16" s="47">
        <v>-0.004431</v>
      </c>
      <c r="P16" s="47">
        <v>-0.004314</v>
      </c>
      <c r="Q16" s="47">
        <v>-0.00389</v>
      </c>
      <c r="R16" s="47">
        <v>-0.003373</v>
      </c>
      <c r="S16" s="47">
        <v>-0.003003</v>
      </c>
      <c r="T16" s="47">
        <v>-0.002852</v>
      </c>
      <c r="U16" s="47">
        <v>-0.003081</v>
      </c>
      <c r="V16" s="47">
        <v>-0.002433</v>
      </c>
      <c r="W16" s="47">
        <v>-0.001602</v>
      </c>
      <c r="X16" s="47">
        <v>-5.63E-4</v>
      </c>
      <c r="Y16" s="47">
        <v>0.0</v>
      </c>
      <c r="Z16" s="47">
        <v>4.5E-4</v>
      </c>
      <c r="AA16" s="47">
        <v>4.09E-4</v>
      </c>
      <c r="AB16" s="47">
        <v>5.26E-4</v>
      </c>
      <c r="AC16" s="47">
        <v>4.2E-5</v>
      </c>
      <c r="AD16" s="47">
        <v>-1.75E-4</v>
      </c>
      <c r="AE16" s="47">
        <v>9.9E-5</v>
      </c>
      <c r="AF16" s="47">
        <v>1.06E-4</v>
      </c>
      <c r="AG16" s="47">
        <v>-1.26E-4</v>
      </c>
      <c r="AH16" s="47">
        <v>-1.82E-4</v>
      </c>
      <c r="AI16" s="47">
        <v>-5.02E-4</v>
      </c>
      <c r="AJ16" s="47">
        <v>-7.28E-4</v>
      </c>
      <c r="AK16" s="47">
        <v>-0.001041</v>
      </c>
    </row>
    <row r="17" ht="12.75" customHeight="1">
      <c r="A17" s="53">
        <v>-0.010313</v>
      </c>
      <c r="B17" s="47">
        <v>-0.009754</v>
      </c>
      <c r="C17" s="47">
        <v>-0.008786</v>
      </c>
      <c r="D17" s="47">
        <v>-0.008409</v>
      </c>
      <c r="E17" s="47">
        <v>-0.007899</v>
      </c>
      <c r="F17" s="47">
        <v>-0.007545</v>
      </c>
      <c r="G17" s="47">
        <v>-0.007671</v>
      </c>
      <c r="H17" s="47">
        <v>-0.007119</v>
      </c>
      <c r="I17" s="47">
        <v>-0.00736</v>
      </c>
      <c r="J17" s="47">
        <v>-0.006771</v>
      </c>
      <c r="K17" s="47">
        <v>-0.00646</v>
      </c>
      <c r="L17" s="47">
        <v>-0.006127</v>
      </c>
      <c r="M17" s="47">
        <v>-0.005673</v>
      </c>
      <c r="N17" s="47">
        <v>-0.005292</v>
      </c>
      <c r="O17" s="47">
        <v>-0.004847</v>
      </c>
      <c r="P17" s="47">
        <v>-0.004513</v>
      </c>
      <c r="Q17" s="47">
        <v>-0.004355</v>
      </c>
      <c r="R17" s="47">
        <v>-0.003648</v>
      </c>
      <c r="S17" s="47">
        <v>-0.003316</v>
      </c>
      <c r="T17" s="47">
        <v>-0.003114</v>
      </c>
      <c r="U17" s="47">
        <v>-0.003086</v>
      </c>
      <c r="V17" s="47">
        <v>-0.002415</v>
      </c>
      <c r="W17" s="47">
        <v>-0.001598</v>
      </c>
      <c r="X17" s="47">
        <v>-5.83E-4</v>
      </c>
      <c r="Y17" s="47">
        <v>0.0</v>
      </c>
      <c r="Z17" s="47">
        <v>6.05E-4</v>
      </c>
      <c r="AA17" s="47">
        <v>4.42E-4</v>
      </c>
      <c r="AB17" s="47">
        <v>4.97E-4</v>
      </c>
      <c r="AC17" s="47">
        <v>2.3E-4</v>
      </c>
      <c r="AD17" s="47">
        <v>4.9E-5</v>
      </c>
      <c r="AE17" s="47">
        <v>3.9E-5</v>
      </c>
      <c r="AF17" s="47">
        <v>5.3E-4</v>
      </c>
      <c r="AG17" s="47">
        <v>1.0E-4</v>
      </c>
      <c r="AH17" s="47">
        <v>3.58E-4</v>
      </c>
      <c r="AI17" s="47">
        <v>-7.5E-5</v>
      </c>
      <c r="AJ17" s="47">
        <v>-2.6E-4</v>
      </c>
      <c r="AK17" s="47">
        <v>-7.64E-4</v>
      </c>
    </row>
    <row r="18" ht="12.75" customHeight="1">
      <c r="A18" s="53">
        <v>-0.010646</v>
      </c>
      <c r="B18" s="47">
        <v>-0.010111</v>
      </c>
      <c r="C18" s="47">
        <v>-0.009357</v>
      </c>
      <c r="D18" s="47">
        <v>-0.008989</v>
      </c>
      <c r="E18" s="47">
        <v>-0.00861</v>
      </c>
      <c r="F18" s="47">
        <v>-0.008176</v>
      </c>
      <c r="G18" s="47">
        <v>-0.008186</v>
      </c>
      <c r="H18" s="47">
        <v>-0.007649</v>
      </c>
      <c r="I18" s="47">
        <v>-0.007621</v>
      </c>
      <c r="J18" s="47">
        <v>-0.007093</v>
      </c>
      <c r="K18" s="47">
        <v>-0.006679</v>
      </c>
      <c r="L18" s="47">
        <v>-0.006215</v>
      </c>
      <c r="M18" s="47">
        <v>-0.005648</v>
      </c>
      <c r="N18" s="47">
        <v>-0.005405</v>
      </c>
      <c r="O18" s="47">
        <v>-0.004875</v>
      </c>
      <c r="P18" s="47">
        <v>-0.004615</v>
      </c>
      <c r="Q18" s="47">
        <v>-0.004288</v>
      </c>
      <c r="R18" s="47">
        <v>-0.003738</v>
      </c>
      <c r="S18" s="47">
        <v>-0.0032</v>
      </c>
      <c r="T18" s="47">
        <v>-0.002945</v>
      </c>
      <c r="U18" s="47">
        <v>-0.002952</v>
      </c>
      <c r="V18" s="47">
        <v>-0.002303</v>
      </c>
      <c r="W18" s="47">
        <v>-0.001502</v>
      </c>
      <c r="X18" s="47">
        <v>-4.45E-4</v>
      </c>
      <c r="Y18" s="47">
        <v>0.0</v>
      </c>
      <c r="Z18" s="47">
        <v>4.29E-4</v>
      </c>
      <c r="AA18" s="47">
        <v>6.53E-4</v>
      </c>
      <c r="AB18" s="47">
        <v>6.03E-4</v>
      </c>
      <c r="AC18" s="47">
        <v>3.8E-4</v>
      </c>
      <c r="AD18" s="47">
        <v>8.2E-5</v>
      </c>
      <c r="AE18" s="47">
        <v>3.88E-4</v>
      </c>
      <c r="AF18" s="47">
        <v>6.83E-4</v>
      </c>
      <c r="AG18" s="47">
        <v>3.59E-4</v>
      </c>
      <c r="AH18" s="47">
        <v>4.73E-4</v>
      </c>
      <c r="AI18" s="47">
        <v>2.2E-4</v>
      </c>
      <c r="AJ18" s="47">
        <v>8.0E-5</v>
      </c>
      <c r="AK18" s="47">
        <v>-2.52E-4</v>
      </c>
    </row>
    <row r="19" ht="12.75" customHeight="1">
      <c r="A19" s="53">
        <v>-0.011832</v>
      </c>
      <c r="B19" s="47">
        <v>-0.011386</v>
      </c>
      <c r="C19" s="47">
        <v>-0.010632</v>
      </c>
      <c r="D19" s="47">
        <v>-0.010138</v>
      </c>
      <c r="E19" s="47">
        <v>-0.00962</v>
      </c>
      <c r="F19" s="47">
        <v>-0.009192</v>
      </c>
      <c r="G19" s="47">
        <v>-0.008881</v>
      </c>
      <c r="H19" s="47">
        <v>-0.008378</v>
      </c>
      <c r="I19" s="47">
        <v>-0.008125</v>
      </c>
      <c r="J19" s="47">
        <v>-0.007536</v>
      </c>
      <c r="K19" s="47">
        <v>-0.007005</v>
      </c>
      <c r="L19" s="47">
        <v>-0.00643</v>
      </c>
      <c r="M19" s="47">
        <v>-0.005976</v>
      </c>
      <c r="N19" s="47">
        <v>-0.005701</v>
      </c>
      <c r="O19" s="47">
        <v>-0.005063</v>
      </c>
      <c r="P19" s="47">
        <v>-0.004759</v>
      </c>
      <c r="Q19" s="47">
        <v>-0.004435</v>
      </c>
      <c r="R19" s="47">
        <v>-0.003666</v>
      </c>
      <c r="S19" s="47">
        <v>-0.003308</v>
      </c>
      <c r="T19" s="47">
        <v>-0.003058</v>
      </c>
      <c r="U19" s="47">
        <v>-0.002914</v>
      </c>
      <c r="V19" s="47">
        <v>-0.002305</v>
      </c>
      <c r="W19" s="47">
        <v>-0.001556</v>
      </c>
      <c r="X19" s="47">
        <v>-4.22E-4</v>
      </c>
      <c r="Y19" s="47">
        <v>0.0</v>
      </c>
      <c r="Z19" s="47">
        <v>6.35E-4</v>
      </c>
      <c r="AA19" s="47">
        <v>5.86E-4</v>
      </c>
      <c r="AB19" s="47">
        <v>6.4E-4</v>
      </c>
      <c r="AC19" s="47">
        <v>3.35E-4</v>
      </c>
      <c r="AD19" s="47">
        <v>2.87E-4</v>
      </c>
      <c r="AE19" s="47">
        <v>3.49E-4</v>
      </c>
      <c r="AF19" s="47">
        <v>7.09E-4</v>
      </c>
      <c r="AG19" s="47">
        <v>4.94E-4</v>
      </c>
      <c r="AH19" s="47">
        <v>5.96E-4</v>
      </c>
      <c r="AI19" s="47">
        <v>4.75E-4</v>
      </c>
      <c r="AJ19" s="47">
        <v>1.94E-4</v>
      </c>
      <c r="AK19" s="47">
        <v>-1.85E-4</v>
      </c>
    </row>
    <row r="20" ht="12.75" customHeight="1">
      <c r="A20" s="53">
        <v>-0.012778</v>
      </c>
      <c r="B20" s="47">
        <v>-0.012276</v>
      </c>
      <c r="C20" s="47">
        <v>-0.011442</v>
      </c>
      <c r="D20" s="47">
        <v>-0.010818</v>
      </c>
      <c r="E20" s="47">
        <v>-0.010235</v>
      </c>
      <c r="F20" s="47">
        <v>-0.00963</v>
      </c>
      <c r="G20" s="47">
        <v>-0.009281</v>
      </c>
      <c r="H20" s="47">
        <v>-0.008761</v>
      </c>
      <c r="I20" s="47">
        <v>-0.008491</v>
      </c>
      <c r="J20" s="47">
        <v>-0.008031</v>
      </c>
      <c r="K20" s="47">
        <v>-0.007413</v>
      </c>
      <c r="L20" s="47">
        <v>-0.0068</v>
      </c>
      <c r="M20" s="47">
        <v>-0.006286</v>
      </c>
      <c r="N20" s="47">
        <v>-0.005836</v>
      </c>
      <c r="O20" s="47">
        <v>-0.005305</v>
      </c>
      <c r="P20" s="47">
        <v>-0.004894</v>
      </c>
      <c r="Q20" s="47">
        <v>-0.004506</v>
      </c>
      <c r="R20" s="47">
        <v>-0.003805</v>
      </c>
      <c r="S20" s="47">
        <v>-0.003393</v>
      </c>
      <c r="T20" s="47">
        <v>-0.003137</v>
      </c>
      <c r="U20" s="47">
        <v>-0.002866</v>
      </c>
      <c r="V20" s="47">
        <v>-0.002339</v>
      </c>
      <c r="W20" s="47">
        <v>-0.001521</v>
      </c>
      <c r="X20" s="47">
        <v>-5.85E-4</v>
      </c>
      <c r="Y20" s="47">
        <v>0.0</v>
      </c>
      <c r="Z20" s="47">
        <v>3.76E-4</v>
      </c>
      <c r="AA20" s="47">
        <v>4.73E-4</v>
      </c>
      <c r="AB20" s="47">
        <v>6.1E-4</v>
      </c>
      <c r="AC20" s="47">
        <v>3.34E-4</v>
      </c>
      <c r="AD20" s="47">
        <v>3.87E-4</v>
      </c>
      <c r="AE20" s="47">
        <v>4.83E-4</v>
      </c>
      <c r="AF20" s="47">
        <v>7.26E-4</v>
      </c>
      <c r="AG20" s="47">
        <v>6.38E-4</v>
      </c>
      <c r="AH20" s="47">
        <v>8.01E-4</v>
      </c>
      <c r="AI20" s="47">
        <v>6.49E-4</v>
      </c>
      <c r="AJ20" s="47">
        <v>3.03E-4</v>
      </c>
      <c r="AK20" s="47">
        <v>1.12E-4</v>
      </c>
    </row>
    <row r="21" ht="12.75" customHeight="1">
      <c r="A21" s="53">
        <v>-0.013264</v>
      </c>
      <c r="B21" s="47">
        <v>-0.012797</v>
      </c>
      <c r="C21" s="47">
        <v>-0.011886</v>
      </c>
      <c r="D21" s="47">
        <v>-0.011159</v>
      </c>
      <c r="E21" s="47">
        <v>-0.010655</v>
      </c>
      <c r="F21" s="47">
        <v>-0.009961</v>
      </c>
      <c r="G21" s="47">
        <v>-0.009633</v>
      </c>
      <c r="H21" s="47">
        <v>-0.008923</v>
      </c>
      <c r="I21" s="47">
        <v>-0.00857</v>
      </c>
      <c r="J21" s="47">
        <v>-0.008036</v>
      </c>
      <c r="K21" s="47">
        <v>-0.007359</v>
      </c>
      <c r="L21" s="47">
        <v>-0.006779</v>
      </c>
      <c r="M21" s="47">
        <v>-0.006131</v>
      </c>
      <c r="N21" s="47">
        <v>-0.005748</v>
      </c>
      <c r="O21" s="47">
        <v>-0.005116</v>
      </c>
      <c r="P21" s="47">
        <v>-0.004877</v>
      </c>
      <c r="Q21" s="47">
        <v>-0.004444</v>
      </c>
      <c r="R21" s="47">
        <v>-0.003648</v>
      </c>
      <c r="S21" s="47">
        <v>-0.003315</v>
      </c>
      <c r="T21" s="47">
        <v>-0.002977</v>
      </c>
      <c r="U21" s="47">
        <v>-0.002865</v>
      </c>
      <c r="V21" s="47">
        <v>-0.002264</v>
      </c>
      <c r="W21" s="47">
        <v>-0.001553</v>
      </c>
      <c r="X21" s="47">
        <v>-5.32E-4</v>
      </c>
      <c r="Y21" s="47">
        <v>0.0</v>
      </c>
      <c r="Z21" s="47">
        <v>4.49E-4</v>
      </c>
      <c r="AA21" s="47">
        <v>5.5E-4</v>
      </c>
      <c r="AB21" s="47">
        <v>5.97E-4</v>
      </c>
      <c r="AC21" s="47">
        <v>4.73E-4</v>
      </c>
      <c r="AD21" s="47">
        <v>4.88E-4</v>
      </c>
      <c r="AE21" s="47">
        <v>5.54E-4</v>
      </c>
      <c r="AF21" s="47">
        <v>8.21E-4</v>
      </c>
      <c r="AG21" s="47">
        <v>7.29E-4</v>
      </c>
      <c r="AH21" s="47">
        <v>9.53E-4</v>
      </c>
      <c r="AI21" s="47">
        <v>7.47E-4</v>
      </c>
      <c r="AJ21" s="47">
        <v>5.39E-4</v>
      </c>
      <c r="AK21" s="47">
        <v>3.32E-4</v>
      </c>
    </row>
    <row r="22" ht="12.75" customHeight="1">
      <c r="A22" s="53">
        <v>-0.013742</v>
      </c>
      <c r="B22" s="47">
        <v>-0.01325</v>
      </c>
      <c r="C22" s="47">
        <v>-0.012233</v>
      </c>
      <c r="D22" s="47">
        <v>-0.011379</v>
      </c>
      <c r="E22" s="47">
        <v>-0.010649</v>
      </c>
      <c r="F22" s="47">
        <v>-0.009861</v>
      </c>
      <c r="G22" s="47">
        <v>-0.00956</v>
      </c>
      <c r="H22" s="47">
        <v>-0.008801</v>
      </c>
      <c r="I22" s="47">
        <v>-0.008585</v>
      </c>
      <c r="J22" s="47">
        <v>-0.007933</v>
      </c>
      <c r="K22" s="47">
        <v>-0.007396</v>
      </c>
      <c r="L22" s="47">
        <v>-0.00679</v>
      </c>
      <c r="M22" s="47">
        <v>-0.006152</v>
      </c>
      <c r="N22" s="47">
        <v>-0.005718</v>
      </c>
      <c r="O22" s="47">
        <v>-0.005147</v>
      </c>
      <c r="P22" s="47">
        <v>-0.004741</v>
      </c>
      <c r="Q22" s="47">
        <v>-0.004283</v>
      </c>
      <c r="R22" s="47">
        <v>-0.003808</v>
      </c>
      <c r="S22" s="47">
        <v>-0.003276</v>
      </c>
      <c r="T22" s="47">
        <v>-0.002911</v>
      </c>
      <c r="U22" s="47">
        <v>-0.00281</v>
      </c>
      <c r="V22" s="47">
        <v>-0.002174</v>
      </c>
      <c r="W22" s="47">
        <v>-0.001502</v>
      </c>
      <c r="X22" s="47">
        <v>-5.55E-4</v>
      </c>
      <c r="Y22" s="47">
        <v>0.0</v>
      </c>
      <c r="Z22" s="47">
        <v>4.15E-4</v>
      </c>
      <c r="AA22" s="47">
        <v>5.4E-4</v>
      </c>
      <c r="AB22" s="47">
        <v>7.06E-4</v>
      </c>
      <c r="AC22" s="47">
        <v>4.59E-4</v>
      </c>
      <c r="AD22" s="47">
        <v>5.5E-4</v>
      </c>
      <c r="AE22" s="47">
        <v>6.61E-4</v>
      </c>
      <c r="AF22" s="47">
        <v>8.8E-4</v>
      </c>
      <c r="AG22" s="47">
        <v>8.74E-4</v>
      </c>
      <c r="AH22" s="47">
        <v>0.001052</v>
      </c>
      <c r="AI22" s="47">
        <v>9.47E-4</v>
      </c>
      <c r="AJ22" s="47">
        <v>7.14E-4</v>
      </c>
      <c r="AK22" s="47">
        <v>5.48E-4</v>
      </c>
    </row>
    <row r="23" ht="12.75" customHeight="1">
      <c r="A23" s="53">
        <v>-0.014275</v>
      </c>
      <c r="B23" s="47">
        <v>-0.01358</v>
      </c>
      <c r="C23" s="47">
        <v>-0.012373</v>
      </c>
      <c r="D23" s="47">
        <v>-0.011491</v>
      </c>
      <c r="E23" s="47">
        <v>-0.010761</v>
      </c>
      <c r="F23" s="47">
        <v>-0.00995</v>
      </c>
      <c r="G23" s="47">
        <v>-0.00953</v>
      </c>
      <c r="H23" s="47">
        <v>-0.008825</v>
      </c>
      <c r="I23" s="47">
        <v>-0.008512</v>
      </c>
      <c r="J23" s="47">
        <v>-0.007891</v>
      </c>
      <c r="K23" s="47">
        <v>-0.007303</v>
      </c>
      <c r="L23" s="47">
        <v>-0.006714</v>
      </c>
      <c r="M23" s="47">
        <v>-0.005994</v>
      </c>
      <c r="N23" s="47">
        <v>-0.005467</v>
      </c>
      <c r="O23" s="47">
        <v>-0.005093</v>
      </c>
      <c r="P23" s="47">
        <v>-0.004648</v>
      </c>
      <c r="Q23" s="47">
        <v>-0.004251</v>
      </c>
      <c r="R23" s="47">
        <v>-0.003598</v>
      </c>
      <c r="S23" s="47">
        <v>-0.003185</v>
      </c>
      <c r="T23" s="47">
        <v>-0.002851</v>
      </c>
      <c r="U23" s="47">
        <v>-0.002637</v>
      </c>
      <c r="V23" s="47">
        <v>-0.002127</v>
      </c>
      <c r="W23" s="47">
        <v>-0.001449</v>
      </c>
      <c r="X23" s="47">
        <v>-4.68E-4</v>
      </c>
      <c r="Y23" s="47">
        <v>0.0</v>
      </c>
      <c r="Z23" s="47">
        <v>4.72E-4</v>
      </c>
      <c r="AA23" s="47">
        <v>6.22E-4</v>
      </c>
      <c r="AB23" s="47">
        <v>6.46E-4</v>
      </c>
      <c r="AC23" s="47">
        <v>5.71E-4</v>
      </c>
      <c r="AD23" s="47">
        <v>5.35E-4</v>
      </c>
      <c r="AE23" s="47">
        <v>7.3E-4</v>
      </c>
      <c r="AF23" s="47">
        <v>0.001086</v>
      </c>
      <c r="AG23" s="47">
        <v>9.41E-4</v>
      </c>
      <c r="AH23" s="47">
        <v>0.001132</v>
      </c>
      <c r="AI23" s="47">
        <v>0.001079</v>
      </c>
      <c r="AJ23" s="47">
        <v>8.57E-4</v>
      </c>
      <c r="AK23" s="47">
        <v>6.85E-4</v>
      </c>
    </row>
    <row r="24" ht="12.75" customHeight="1">
      <c r="A24" s="53">
        <v>-0.014021</v>
      </c>
      <c r="B24" s="47">
        <v>-0.013367</v>
      </c>
      <c r="C24" s="47">
        <v>-0.012197</v>
      </c>
      <c r="D24" s="47">
        <v>-0.011357</v>
      </c>
      <c r="E24" s="47">
        <v>-0.010603</v>
      </c>
      <c r="F24" s="47">
        <v>-0.009891</v>
      </c>
      <c r="G24" s="47">
        <v>-0.009372</v>
      </c>
      <c r="H24" s="47">
        <v>-0.008715</v>
      </c>
      <c r="I24" s="47">
        <v>-0.00842</v>
      </c>
      <c r="J24" s="47">
        <v>-0.007832</v>
      </c>
      <c r="K24" s="47">
        <v>-0.007215</v>
      </c>
      <c r="L24" s="47">
        <v>-0.006585</v>
      </c>
      <c r="M24" s="47">
        <v>-0.006006</v>
      </c>
      <c r="N24" s="47">
        <v>-0.005604</v>
      </c>
      <c r="O24" s="47">
        <v>-0.005053</v>
      </c>
      <c r="P24" s="47">
        <v>-0.004717</v>
      </c>
      <c r="Q24" s="47">
        <v>-0.004252</v>
      </c>
      <c r="R24" s="47">
        <v>-0.003737</v>
      </c>
      <c r="S24" s="47">
        <v>-0.003256</v>
      </c>
      <c r="T24" s="47">
        <v>-0.002986</v>
      </c>
      <c r="U24" s="47">
        <v>-0.002682</v>
      </c>
      <c r="V24" s="47">
        <v>-0.002241</v>
      </c>
      <c r="W24" s="47">
        <v>-0.00152</v>
      </c>
      <c r="X24" s="47">
        <v>-5.25E-4</v>
      </c>
      <c r="Y24" s="47">
        <v>0.0</v>
      </c>
      <c r="Z24" s="47">
        <v>4.14E-4</v>
      </c>
      <c r="AA24" s="47">
        <v>4.32E-4</v>
      </c>
      <c r="AB24" s="47">
        <v>5.16E-4</v>
      </c>
      <c r="AC24" s="47">
        <v>5.5E-4</v>
      </c>
      <c r="AD24" s="47">
        <v>5.92E-4</v>
      </c>
      <c r="AE24" s="47">
        <v>7.04E-4</v>
      </c>
      <c r="AF24" s="47">
        <v>9.64E-4</v>
      </c>
      <c r="AG24" s="47">
        <v>9.71E-4</v>
      </c>
      <c r="AH24" s="47">
        <v>0.001208</v>
      </c>
      <c r="AI24" s="47">
        <v>0.001109</v>
      </c>
      <c r="AJ24" s="47">
        <v>9.08E-4</v>
      </c>
      <c r="AK24" s="47">
        <v>7.42E-4</v>
      </c>
    </row>
    <row r="25" ht="12.75" customHeight="1">
      <c r="A25" s="53">
        <v>-0.01371</v>
      </c>
      <c r="B25" s="47">
        <v>-0.013047</v>
      </c>
      <c r="C25" s="47">
        <v>-0.011815</v>
      </c>
      <c r="D25" s="47">
        <v>-0.010903</v>
      </c>
      <c r="E25" s="47">
        <v>-0.01013</v>
      </c>
      <c r="F25" s="47">
        <v>-0.009393</v>
      </c>
      <c r="G25" s="47">
        <v>-0.008958</v>
      </c>
      <c r="H25" s="47">
        <v>-0.008329</v>
      </c>
      <c r="I25" s="47">
        <v>-0.007956</v>
      </c>
      <c r="J25" s="47">
        <v>-0.007462</v>
      </c>
      <c r="K25" s="47">
        <v>-0.006841</v>
      </c>
      <c r="L25" s="47">
        <v>-0.006278</v>
      </c>
      <c r="M25" s="47">
        <v>-0.005698</v>
      </c>
      <c r="N25" s="47">
        <v>-0.005271</v>
      </c>
      <c r="O25" s="47">
        <v>-0.004783</v>
      </c>
      <c r="P25" s="47">
        <v>-0.004413</v>
      </c>
      <c r="Q25" s="47">
        <v>-0.003992</v>
      </c>
      <c r="R25" s="47">
        <v>-0.003429</v>
      </c>
      <c r="S25" s="47">
        <v>-0.002967</v>
      </c>
      <c r="T25" s="47">
        <v>-0.002686</v>
      </c>
      <c r="U25" s="47">
        <v>-0.002425</v>
      </c>
      <c r="V25" s="47">
        <v>-0.002007</v>
      </c>
      <c r="W25" s="47">
        <v>-0.001322</v>
      </c>
      <c r="X25" s="47">
        <v>-4.76E-4</v>
      </c>
      <c r="Y25" s="47">
        <v>0.0</v>
      </c>
      <c r="Z25" s="47">
        <v>4.96E-4</v>
      </c>
      <c r="AA25" s="47">
        <v>5.44E-4</v>
      </c>
      <c r="AB25" s="47">
        <v>6.56E-4</v>
      </c>
      <c r="AC25" s="47">
        <v>5.07E-4</v>
      </c>
      <c r="AD25" s="47">
        <v>5.86E-4</v>
      </c>
      <c r="AE25" s="47">
        <v>7.41E-4</v>
      </c>
      <c r="AF25" s="47">
        <v>9.13E-4</v>
      </c>
      <c r="AG25" s="47">
        <v>0.001014</v>
      </c>
      <c r="AH25" s="47">
        <v>0.001137</v>
      </c>
      <c r="AI25" s="47">
        <v>0.001168</v>
      </c>
      <c r="AJ25" s="47">
        <v>9.57E-4</v>
      </c>
      <c r="AK25" s="47">
        <v>7.62E-4</v>
      </c>
    </row>
    <row r="26" ht="12.75" customHeight="1">
      <c r="A26" s="53">
        <v>-0.013485</v>
      </c>
      <c r="B26" s="47">
        <v>-0.012762</v>
      </c>
      <c r="C26" s="47">
        <v>-0.01153</v>
      </c>
      <c r="D26" s="47">
        <v>-0.010677</v>
      </c>
      <c r="E26" s="47">
        <v>-0.009986</v>
      </c>
      <c r="F26" s="47">
        <v>-0.009227</v>
      </c>
      <c r="G26" s="47">
        <v>-0.008808</v>
      </c>
      <c r="H26" s="47">
        <v>-0.008177</v>
      </c>
      <c r="I26" s="47">
        <v>-0.007839</v>
      </c>
      <c r="J26" s="47">
        <v>-0.00734</v>
      </c>
      <c r="K26" s="47">
        <v>-0.00673</v>
      </c>
      <c r="L26" s="47">
        <v>-0.006128</v>
      </c>
      <c r="M26" s="47">
        <v>-0.005497</v>
      </c>
      <c r="N26" s="47">
        <v>-0.00511</v>
      </c>
      <c r="O26" s="47">
        <v>-0.004565</v>
      </c>
      <c r="P26" s="47">
        <v>-0.004216</v>
      </c>
      <c r="Q26" s="47">
        <v>-0.003854</v>
      </c>
      <c r="R26" s="47">
        <v>-0.003328</v>
      </c>
      <c r="S26" s="47">
        <v>-0.002869</v>
      </c>
      <c r="T26" s="47">
        <v>-0.00261</v>
      </c>
      <c r="U26" s="47">
        <v>-0.002399</v>
      </c>
      <c r="V26" s="47">
        <v>-0.001885</v>
      </c>
      <c r="W26" s="47">
        <v>-0.001303</v>
      </c>
      <c r="X26" s="47">
        <v>-4.95E-4</v>
      </c>
      <c r="Y26" s="47">
        <v>0.0</v>
      </c>
      <c r="Z26" s="47">
        <v>3.75E-4</v>
      </c>
      <c r="AA26" s="47">
        <v>4.82E-4</v>
      </c>
      <c r="AB26" s="47">
        <v>5.01E-4</v>
      </c>
      <c r="AC26" s="47">
        <v>4.41E-4</v>
      </c>
      <c r="AD26" s="47">
        <v>6.34E-4</v>
      </c>
      <c r="AE26" s="47">
        <v>7.92E-4</v>
      </c>
      <c r="AF26" s="47">
        <v>9.69E-4</v>
      </c>
      <c r="AG26" s="47">
        <v>0.001002</v>
      </c>
      <c r="AH26" s="47">
        <v>0.00126</v>
      </c>
      <c r="AI26" s="47">
        <v>0.00117</v>
      </c>
      <c r="AJ26" s="47">
        <v>0.00105</v>
      </c>
      <c r="AK26" s="47">
        <v>8.45E-4</v>
      </c>
    </row>
    <row r="27" ht="12.75" customHeight="1">
      <c r="A27" s="53">
        <v>-0.013061</v>
      </c>
      <c r="B27" s="47">
        <v>-0.012418</v>
      </c>
      <c r="C27" s="47">
        <v>-0.011217</v>
      </c>
      <c r="D27" s="47">
        <v>-0.010368</v>
      </c>
      <c r="E27" s="47">
        <v>-0.009685</v>
      </c>
      <c r="F27" s="47">
        <v>-0.008922</v>
      </c>
      <c r="G27" s="47">
        <v>-0.008502</v>
      </c>
      <c r="H27" s="47">
        <v>-0.007905</v>
      </c>
      <c r="I27" s="47">
        <v>-0.0076</v>
      </c>
      <c r="J27" s="47">
        <v>-0.00704</v>
      </c>
      <c r="K27" s="47">
        <v>-0.006455</v>
      </c>
      <c r="L27" s="47">
        <v>-0.005847</v>
      </c>
      <c r="M27" s="47">
        <v>-0.005342</v>
      </c>
      <c r="N27" s="47">
        <v>-0.004917</v>
      </c>
      <c r="O27" s="47">
        <v>-0.00443</v>
      </c>
      <c r="P27" s="47">
        <v>-0.004087</v>
      </c>
      <c r="Q27" s="47">
        <v>-0.003729</v>
      </c>
      <c r="R27" s="47">
        <v>-0.003218</v>
      </c>
      <c r="S27" s="47">
        <v>-0.002755</v>
      </c>
      <c r="T27" s="47">
        <v>-0.002513</v>
      </c>
      <c r="U27" s="47">
        <v>-0.002316</v>
      </c>
      <c r="V27" s="47">
        <v>-0.00185</v>
      </c>
      <c r="W27" s="47">
        <v>-0.001211</v>
      </c>
      <c r="X27" s="47">
        <v>-4.34E-4</v>
      </c>
      <c r="Y27" s="47">
        <v>0.0</v>
      </c>
      <c r="Z27" s="47">
        <v>3.71E-4</v>
      </c>
      <c r="AA27" s="47">
        <v>5.0E-4</v>
      </c>
      <c r="AB27" s="47">
        <v>5.52E-4</v>
      </c>
      <c r="AC27" s="47">
        <v>4.94E-4</v>
      </c>
      <c r="AD27" s="47">
        <v>5.76E-4</v>
      </c>
      <c r="AE27" s="47">
        <v>6.58E-4</v>
      </c>
      <c r="AF27" s="47">
        <v>9.42E-4</v>
      </c>
      <c r="AG27" s="47">
        <v>0.001028</v>
      </c>
      <c r="AH27" s="47">
        <v>0.001215</v>
      </c>
      <c r="AI27" s="47">
        <v>0.001203</v>
      </c>
      <c r="AJ27" s="47">
        <v>0.0011</v>
      </c>
      <c r="AK27" s="47">
        <v>9.38E-4</v>
      </c>
    </row>
    <row r="28" ht="12.75" customHeight="1">
      <c r="A28" s="53">
        <v>-0.013043</v>
      </c>
      <c r="B28" s="47">
        <v>-0.012352</v>
      </c>
      <c r="C28" s="47">
        <v>-0.011127</v>
      </c>
      <c r="D28" s="47">
        <v>-0.010274</v>
      </c>
      <c r="E28" s="47">
        <v>-0.009548</v>
      </c>
      <c r="F28" s="47">
        <v>-0.008863</v>
      </c>
      <c r="G28" s="47">
        <v>-0.008397</v>
      </c>
      <c r="H28" s="47">
        <v>-0.007763</v>
      </c>
      <c r="I28" s="47">
        <v>-0.007435</v>
      </c>
      <c r="J28" s="47">
        <v>-0.006935</v>
      </c>
      <c r="K28" s="47">
        <v>-0.006359</v>
      </c>
      <c r="L28" s="47">
        <v>-0.005871</v>
      </c>
      <c r="M28" s="47">
        <v>-0.005239</v>
      </c>
      <c r="N28" s="47">
        <v>-0.004772</v>
      </c>
      <c r="O28" s="47">
        <v>-0.004398</v>
      </c>
      <c r="P28" s="47">
        <v>-0.003981</v>
      </c>
      <c r="Q28" s="47">
        <v>-0.00358</v>
      </c>
      <c r="R28" s="47">
        <v>-0.003103</v>
      </c>
      <c r="S28" s="47">
        <v>-0.002725</v>
      </c>
      <c r="T28" s="47">
        <v>-0.002348</v>
      </c>
      <c r="U28" s="47">
        <v>-0.002181</v>
      </c>
      <c r="V28" s="47">
        <v>-0.001714</v>
      </c>
      <c r="W28" s="47">
        <v>-0.00117</v>
      </c>
      <c r="X28" s="47">
        <v>-4.0E-4</v>
      </c>
      <c r="Y28" s="47">
        <v>0.0</v>
      </c>
      <c r="Z28" s="47">
        <v>3.68E-4</v>
      </c>
      <c r="AA28" s="47">
        <v>3.57E-4</v>
      </c>
      <c r="AB28" s="47">
        <v>4.31E-4</v>
      </c>
      <c r="AC28" s="47">
        <v>3.6E-4</v>
      </c>
      <c r="AD28" s="47">
        <v>4.78E-4</v>
      </c>
      <c r="AE28" s="47">
        <v>6.98E-4</v>
      </c>
      <c r="AF28" s="47">
        <v>9.14E-4</v>
      </c>
      <c r="AG28" s="47">
        <v>9.18E-4</v>
      </c>
      <c r="AH28" s="47">
        <v>0.001134</v>
      </c>
      <c r="AI28" s="47">
        <v>0.001226</v>
      </c>
      <c r="AJ28" s="47">
        <v>0.001049</v>
      </c>
      <c r="AK28" s="47">
        <v>9.29E-4</v>
      </c>
    </row>
    <row r="29" ht="12.75" customHeight="1">
      <c r="A29" s="53">
        <v>-0.012551</v>
      </c>
      <c r="B29" s="47">
        <v>-0.011863</v>
      </c>
      <c r="C29" s="47">
        <v>-0.010741</v>
      </c>
      <c r="D29" s="47">
        <v>-0.009938</v>
      </c>
      <c r="E29" s="47">
        <v>-0.009294</v>
      </c>
      <c r="F29" s="47">
        <v>-0.008606</v>
      </c>
      <c r="G29" s="47">
        <v>-0.008193</v>
      </c>
      <c r="H29" s="47">
        <v>-0.007595</v>
      </c>
      <c r="I29" s="47">
        <v>-0.007291</v>
      </c>
      <c r="J29" s="47">
        <v>-0.00677</v>
      </c>
      <c r="K29" s="47">
        <v>-0.006219</v>
      </c>
      <c r="L29" s="47">
        <v>-0.005665</v>
      </c>
      <c r="M29" s="47">
        <v>-0.005097</v>
      </c>
      <c r="N29" s="47">
        <v>-0.004662</v>
      </c>
      <c r="O29" s="47">
        <v>-0.004229</v>
      </c>
      <c r="P29" s="47">
        <v>-0.003859</v>
      </c>
      <c r="Q29" s="47">
        <v>-0.003547</v>
      </c>
      <c r="R29" s="47">
        <v>-0.003041</v>
      </c>
      <c r="S29" s="47">
        <v>-0.00266</v>
      </c>
      <c r="T29" s="47">
        <v>-0.002349</v>
      </c>
      <c r="U29" s="47">
        <v>-0.002095</v>
      </c>
      <c r="V29" s="47">
        <v>-0.001698</v>
      </c>
      <c r="W29" s="47">
        <v>-0.001158</v>
      </c>
      <c r="X29" s="47">
        <v>-4.21E-4</v>
      </c>
      <c r="Y29" s="47">
        <v>0.0</v>
      </c>
      <c r="Z29" s="47">
        <v>3.31E-4</v>
      </c>
      <c r="AA29" s="47">
        <v>4.01E-4</v>
      </c>
      <c r="AB29" s="47">
        <v>4.33E-4</v>
      </c>
      <c r="AC29" s="47">
        <v>3.95E-4</v>
      </c>
      <c r="AD29" s="47">
        <v>4.43E-4</v>
      </c>
      <c r="AE29" s="47">
        <v>7.14E-4</v>
      </c>
      <c r="AF29" s="47">
        <v>9.4E-4</v>
      </c>
      <c r="AG29" s="47">
        <v>0.001013</v>
      </c>
      <c r="AH29" s="47">
        <v>0.001245</v>
      </c>
      <c r="AI29" s="47">
        <v>0.00135</v>
      </c>
      <c r="AJ29" s="47">
        <v>0.001157</v>
      </c>
      <c r="AK29" s="47">
        <v>0.001035</v>
      </c>
    </row>
    <row r="30" ht="12.75" customHeight="1">
      <c r="A30" s="53">
        <v>-0.012636</v>
      </c>
      <c r="B30" s="47">
        <v>-0.012021</v>
      </c>
      <c r="C30" s="47">
        <v>-0.010863</v>
      </c>
      <c r="D30" s="47">
        <v>-0.010023</v>
      </c>
      <c r="E30" s="47">
        <v>-0.009274</v>
      </c>
      <c r="F30" s="47">
        <v>-0.008595</v>
      </c>
      <c r="G30" s="47">
        <v>-0.008142</v>
      </c>
      <c r="H30" s="47">
        <v>-0.007594</v>
      </c>
      <c r="I30" s="47">
        <v>-0.007244</v>
      </c>
      <c r="J30" s="47">
        <v>-0.006768</v>
      </c>
      <c r="K30" s="47">
        <v>-0.006177</v>
      </c>
      <c r="L30" s="47">
        <v>-0.005621</v>
      </c>
      <c r="M30" s="47">
        <v>-0.005117</v>
      </c>
      <c r="N30" s="47">
        <v>-0.004722</v>
      </c>
      <c r="O30" s="47">
        <v>-0.004263</v>
      </c>
      <c r="P30" s="47">
        <v>-0.003897</v>
      </c>
      <c r="Q30" s="47">
        <v>-0.003515</v>
      </c>
      <c r="R30" s="47">
        <v>-0.003019</v>
      </c>
      <c r="S30" s="47">
        <v>-0.00264</v>
      </c>
      <c r="T30" s="47">
        <v>-0.002336</v>
      </c>
      <c r="U30" s="47">
        <v>-0.002131</v>
      </c>
      <c r="V30" s="47">
        <v>-0.001728</v>
      </c>
      <c r="W30" s="47">
        <v>-0.001182</v>
      </c>
      <c r="X30" s="47">
        <v>-4.54E-4</v>
      </c>
      <c r="Y30" s="47">
        <v>0.0</v>
      </c>
      <c r="Z30" s="47">
        <v>2.6E-4</v>
      </c>
      <c r="AA30" s="47">
        <v>2.96E-4</v>
      </c>
      <c r="AB30" s="47">
        <v>2.81E-4</v>
      </c>
      <c r="AC30" s="47">
        <v>2.67E-4</v>
      </c>
      <c r="AD30" s="47">
        <v>4.09E-4</v>
      </c>
      <c r="AE30" s="47">
        <v>5.7E-4</v>
      </c>
      <c r="AF30" s="47">
        <v>8.75E-4</v>
      </c>
      <c r="AG30" s="47">
        <v>9.08E-4</v>
      </c>
      <c r="AH30" s="47">
        <v>0.001235</v>
      </c>
      <c r="AI30" s="47">
        <v>0.001323</v>
      </c>
      <c r="AJ30" s="47">
        <v>0.001096</v>
      </c>
      <c r="AK30" s="47">
        <v>0.001006</v>
      </c>
    </row>
    <row r="31" ht="12.75" customHeight="1">
      <c r="A31" s="53">
        <v>-0.012638</v>
      </c>
      <c r="B31" s="47">
        <v>-0.011975</v>
      </c>
      <c r="C31" s="47">
        <v>-0.010826</v>
      </c>
      <c r="D31" s="47">
        <v>-0.009988</v>
      </c>
      <c r="E31" s="47">
        <v>-0.009311</v>
      </c>
      <c r="F31" s="47">
        <v>-0.008628</v>
      </c>
      <c r="G31" s="47">
        <v>-0.008171</v>
      </c>
      <c r="H31" s="47">
        <v>-0.00758</v>
      </c>
      <c r="I31" s="47">
        <v>-0.00724</v>
      </c>
      <c r="J31" s="47">
        <v>-0.006764</v>
      </c>
      <c r="K31" s="47">
        <v>-0.006193</v>
      </c>
      <c r="L31" s="47">
        <v>-0.005555</v>
      </c>
      <c r="M31" s="47">
        <v>-0.005035</v>
      </c>
      <c r="N31" s="47">
        <v>-0.004681</v>
      </c>
      <c r="O31" s="47">
        <v>-0.004221</v>
      </c>
      <c r="P31" s="47">
        <v>-0.003884</v>
      </c>
      <c r="Q31" s="47">
        <v>-0.003495</v>
      </c>
      <c r="R31" s="47">
        <v>-0.003008</v>
      </c>
      <c r="S31" s="47">
        <v>-0.002598</v>
      </c>
      <c r="T31" s="47">
        <v>-0.002329</v>
      </c>
      <c r="U31" s="47">
        <v>-0.002091</v>
      </c>
      <c r="V31" s="47">
        <v>-0.001662</v>
      </c>
      <c r="W31" s="47">
        <v>-0.001146</v>
      </c>
      <c r="X31" s="47">
        <v>-4.54E-4</v>
      </c>
      <c r="Y31" s="47">
        <v>0.0</v>
      </c>
      <c r="Z31" s="47">
        <v>2.42E-4</v>
      </c>
      <c r="AA31" s="47">
        <v>2.95E-4</v>
      </c>
      <c r="AB31" s="47">
        <v>3.78E-4</v>
      </c>
      <c r="AC31" s="47">
        <v>3.97E-4</v>
      </c>
      <c r="AD31" s="47">
        <v>5.46E-4</v>
      </c>
      <c r="AE31" s="47">
        <v>7.15E-4</v>
      </c>
      <c r="AF31" s="47">
        <v>9.29E-4</v>
      </c>
      <c r="AG31" s="47">
        <v>0.001097</v>
      </c>
      <c r="AH31" s="47">
        <v>0.001314</v>
      </c>
      <c r="AI31" s="47">
        <v>0.001448</v>
      </c>
      <c r="AJ31" s="47">
        <v>0.001325</v>
      </c>
      <c r="AK31" s="47">
        <v>0.001172</v>
      </c>
    </row>
    <row r="32" ht="12.75" customHeight="1">
      <c r="A32" s="53">
        <v>-0.012621</v>
      </c>
      <c r="B32" s="47">
        <v>-0.011973</v>
      </c>
      <c r="C32" s="47">
        <v>-0.010812</v>
      </c>
      <c r="D32" s="47">
        <v>-0.010013</v>
      </c>
      <c r="E32" s="47">
        <v>-0.009351</v>
      </c>
      <c r="F32" s="47">
        <v>-0.008643</v>
      </c>
      <c r="G32" s="47">
        <v>-0.008189</v>
      </c>
      <c r="H32" s="47">
        <v>-0.007598</v>
      </c>
      <c r="I32" s="47">
        <v>-0.007182</v>
      </c>
      <c r="J32" s="47">
        <v>-0.00675</v>
      </c>
      <c r="K32" s="47">
        <v>-0.006182</v>
      </c>
      <c r="L32" s="47">
        <v>-0.00565</v>
      </c>
      <c r="M32" s="47">
        <v>-0.005094</v>
      </c>
      <c r="N32" s="47">
        <v>-0.0047</v>
      </c>
      <c r="O32" s="47">
        <v>-0.004277</v>
      </c>
      <c r="P32" s="47">
        <v>-0.003949</v>
      </c>
      <c r="Q32" s="47">
        <v>-0.003572</v>
      </c>
      <c r="R32" s="47">
        <v>-0.003049</v>
      </c>
      <c r="S32" s="47">
        <v>-0.002668</v>
      </c>
      <c r="T32" s="47">
        <v>-0.002385</v>
      </c>
      <c r="U32" s="47">
        <v>-0.002073</v>
      </c>
      <c r="V32" s="47">
        <v>-0.00168</v>
      </c>
      <c r="W32" s="47">
        <v>-0.001171</v>
      </c>
      <c r="X32" s="47">
        <v>-4.64E-4</v>
      </c>
      <c r="Y32" s="47">
        <v>0.0</v>
      </c>
      <c r="Z32" s="47">
        <v>2.66E-4</v>
      </c>
      <c r="AA32" s="47">
        <v>3.05E-4</v>
      </c>
      <c r="AB32" s="47">
        <v>3.39E-4</v>
      </c>
      <c r="AC32" s="47">
        <v>4.13E-4</v>
      </c>
      <c r="AD32" s="47">
        <v>5.14E-4</v>
      </c>
      <c r="AE32" s="47">
        <v>7.43E-4</v>
      </c>
      <c r="AF32" s="47">
        <v>9.76E-4</v>
      </c>
      <c r="AG32" s="47">
        <v>0.001146</v>
      </c>
      <c r="AH32" s="47">
        <v>0.001358</v>
      </c>
      <c r="AI32" s="47">
        <v>0.001497</v>
      </c>
      <c r="AJ32" s="47">
        <v>0.001315</v>
      </c>
      <c r="AK32" s="47">
        <v>0.001248</v>
      </c>
    </row>
    <row r="33" ht="12.75" customHeight="1">
      <c r="A33" s="53">
        <v>-0.012986</v>
      </c>
      <c r="B33" s="47">
        <v>-0.012367</v>
      </c>
      <c r="C33" s="47">
        <v>-0.011206</v>
      </c>
      <c r="D33" s="47">
        <v>-0.010366</v>
      </c>
      <c r="E33" s="47">
        <v>-0.009646</v>
      </c>
      <c r="F33" s="47">
        <v>-0.008934</v>
      </c>
      <c r="G33" s="47">
        <v>-0.008398</v>
      </c>
      <c r="H33" s="47">
        <v>-0.007829</v>
      </c>
      <c r="I33" s="47">
        <v>-0.007449</v>
      </c>
      <c r="J33" s="47">
        <v>-0.006946</v>
      </c>
      <c r="K33" s="47">
        <v>-0.006412</v>
      </c>
      <c r="L33" s="47">
        <v>-0.005852</v>
      </c>
      <c r="M33" s="47">
        <v>-0.005289</v>
      </c>
      <c r="N33" s="47">
        <v>-0.004846</v>
      </c>
      <c r="O33" s="47">
        <v>-0.004364</v>
      </c>
      <c r="P33" s="47">
        <v>-0.004047</v>
      </c>
      <c r="Q33" s="47">
        <v>-0.003667</v>
      </c>
      <c r="R33" s="47">
        <v>-0.003124</v>
      </c>
      <c r="S33" s="47">
        <v>-0.002762</v>
      </c>
      <c r="T33" s="47">
        <v>-0.002363</v>
      </c>
      <c r="U33" s="47">
        <v>-0.002134</v>
      </c>
      <c r="V33" s="47">
        <v>-0.001772</v>
      </c>
      <c r="W33" s="47">
        <v>-0.001144</v>
      </c>
      <c r="X33" s="47">
        <v>-4.96E-4</v>
      </c>
      <c r="Y33" s="47">
        <v>0.0</v>
      </c>
      <c r="Z33" s="47">
        <v>2.48E-4</v>
      </c>
      <c r="AA33" s="47">
        <v>3.06E-4</v>
      </c>
      <c r="AB33" s="47">
        <v>3.97E-4</v>
      </c>
      <c r="AC33" s="47">
        <v>4.72E-4</v>
      </c>
      <c r="AD33" s="47">
        <v>6.11E-4</v>
      </c>
      <c r="AE33" s="47">
        <v>8.2E-4</v>
      </c>
      <c r="AF33" s="47">
        <v>0.001075</v>
      </c>
      <c r="AG33" s="47">
        <v>0.001223</v>
      </c>
      <c r="AH33" s="47">
        <v>0.001496</v>
      </c>
      <c r="AI33" s="47">
        <v>0.00154</v>
      </c>
      <c r="AJ33" s="47">
        <v>0.001448</v>
      </c>
      <c r="AK33" s="47">
        <v>0.001362</v>
      </c>
    </row>
    <row r="34" ht="12.75" customHeight="1">
      <c r="A34" s="53">
        <v>-0.013239</v>
      </c>
      <c r="B34" s="47">
        <v>-0.012556</v>
      </c>
      <c r="C34" s="47">
        <v>-0.011397</v>
      </c>
      <c r="D34" s="47">
        <v>-0.010546</v>
      </c>
      <c r="E34" s="47">
        <v>-0.009842</v>
      </c>
      <c r="F34" s="47">
        <v>-0.009129</v>
      </c>
      <c r="G34" s="47">
        <v>-0.008625</v>
      </c>
      <c r="H34" s="47">
        <v>-0.00804</v>
      </c>
      <c r="I34" s="47">
        <v>-0.007676</v>
      </c>
      <c r="J34" s="47">
        <v>-0.007178</v>
      </c>
      <c r="K34" s="47">
        <v>-0.006594</v>
      </c>
      <c r="L34" s="47">
        <v>-0.006008</v>
      </c>
      <c r="M34" s="47">
        <v>-0.005456</v>
      </c>
      <c r="N34" s="47">
        <v>-0.004995</v>
      </c>
      <c r="O34" s="47">
        <v>-0.004527</v>
      </c>
      <c r="P34" s="47">
        <v>-0.004169</v>
      </c>
      <c r="Q34" s="47">
        <v>-0.003693</v>
      </c>
      <c r="R34" s="47">
        <v>-0.003248</v>
      </c>
      <c r="S34" s="47">
        <v>-0.00279</v>
      </c>
      <c r="T34" s="47">
        <v>-0.002486</v>
      </c>
      <c r="U34" s="47">
        <v>-0.00218</v>
      </c>
      <c r="V34" s="47">
        <v>-0.001725</v>
      </c>
      <c r="W34" s="47">
        <v>-0.001207</v>
      </c>
      <c r="X34" s="47">
        <v>-5.03E-4</v>
      </c>
      <c r="Y34" s="47">
        <v>0.0</v>
      </c>
      <c r="Z34" s="47">
        <v>2.73E-4</v>
      </c>
      <c r="AA34" s="47">
        <v>3.66E-4</v>
      </c>
      <c r="AB34" s="47">
        <v>5.02E-4</v>
      </c>
      <c r="AC34" s="47">
        <v>5.54E-4</v>
      </c>
      <c r="AD34" s="47">
        <v>7.16E-4</v>
      </c>
      <c r="AE34" s="47">
        <v>9.07E-4</v>
      </c>
      <c r="AF34" s="47">
        <v>0.001133</v>
      </c>
      <c r="AG34" s="47">
        <v>0.001296</v>
      </c>
      <c r="AH34" s="47">
        <v>0.001582</v>
      </c>
      <c r="AI34" s="47">
        <v>0.001695</v>
      </c>
      <c r="AJ34" s="47">
        <v>0.001616</v>
      </c>
      <c r="AK34" s="47">
        <v>0.001543</v>
      </c>
    </row>
    <row r="35" ht="12.75" customHeight="1">
      <c r="A35" s="53">
        <v>-0.01358</v>
      </c>
      <c r="B35" s="47">
        <v>-0.012909</v>
      </c>
      <c r="C35" s="47">
        <v>-0.011761</v>
      </c>
      <c r="D35" s="47">
        <v>-0.010921</v>
      </c>
      <c r="E35" s="47">
        <v>-0.010179</v>
      </c>
      <c r="F35" s="47">
        <v>-0.009458</v>
      </c>
      <c r="G35" s="47">
        <v>-0.008883</v>
      </c>
      <c r="H35" s="47">
        <v>-0.008291</v>
      </c>
      <c r="I35" s="47">
        <v>-0.007926</v>
      </c>
      <c r="J35" s="47">
        <v>-0.007438</v>
      </c>
      <c r="K35" s="47">
        <v>-0.006862</v>
      </c>
      <c r="L35" s="47">
        <v>-0.006196</v>
      </c>
      <c r="M35" s="47">
        <v>-0.005641</v>
      </c>
      <c r="N35" s="47">
        <v>-0.005168</v>
      </c>
      <c r="O35" s="47">
        <v>-0.004695</v>
      </c>
      <c r="P35" s="47">
        <v>-0.004272</v>
      </c>
      <c r="Q35" s="47">
        <v>-0.003834</v>
      </c>
      <c r="R35" s="47">
        <v>-0.003323</v>
      </c>
      <c r="S35" s="47">
        <v>-0.002865</v>
      </c>
      <c r="T35" s="47">
        <v>-0.002585</v>
      </c>
      <c r="U35" s="47">
        <v>-0.002261</v>
      </c>
      <c r="V35" s="47">
        <v>-0.00183</v>
      </c>
      <c r="W35" s="47">
        <v>-0.001243</v>
      </c>
      <c r="X35" s="47">
        <v>-4.95E-4</v>
      </c>
      <c r="Y35" s="47">
        <v>0.0</v>
      </c>
      <c r="Z35" s="47">
        <v>2.7E-4</v>
      </c>
      <c r="AA35" s="47">
        <v>4.01E-4</v>
      </c>
      <c r="AB35" s="47">
        <v>5.24E-4</v>
      </c>
      <c r="AC35" s="47">
        <v>5.43E-4</v>
      </c>
      <c r="AD35" s="47">
        <v>8.12E-4</v>
      </c>
      <c r="AE35" s="47">
        <v>0.001046</v>
      </c>
      <c r="AF35" s="47">
        <v>0.001292</v>
      </c>
      <c r="AG35" s="47">
        <v>0.001446</v>
      </c>
      <c r="AH35" s="47">
        <v>0.001743</v>
      </c>
      <c r="AI35" s="47">
        <v>0.00184</v>
      </c>
      <c r="AJ35" s="47">
        <v>0.00177</v>
      </c>
      <c r="AK35" s="47">
        <v>0.001662</v>
      </c>
    </row>
    <row r="36" ht="12.75" customHeight="1">
      <c r="A36" s="53">
        <v>-0.01393</v>
      </c>
      <c r="B36" s="47">
        <v>-0.013251</v>
      </c>
      <c r="C36" s="47">
        <v>-0.01208</v>
      </c>
      <c r="D36" s="47">
        <v>-0.011233</v>
      </c>
      <c r="E36" s="47">
        <v>-0.010477</v>
      </c>
      <c r="F36" s="47">
        <v>-0.009762</v>
      </c>
      <c r="G36" s="47">
        <v>-0.00923</v>
      </c>
      <c r="H36" s="47">
        <v>-0.008652</v>
      </c>
      <c r="I36" s="47">
        <v>-0.00825</v>
      </c>
      <c r="J36" s="47">
        <v>-0.007747</v>
      </c>
      <c r="K36" s="47">
        <v>-0.007133</v>
      </c>
      <c r="L36" s="47">
        <v>-0.006499</v>
      </c>
      <c r="M36" s="47">
        <v>-0.005912</v>
      </c>
      <c r="N36" s="47">
        <v>-0.005402</v>
      </c>
      <c r="O36" s="47">
        <v>-0.004885</v>
      </c>
      <c r="P36" s="47">
        <v>-0.004487</v>
      </c>
      <c r="Q36" s="47">
        <v>-0.003947</v>
      </c>
      <c r="R36" s="47">
        <v>-0.003422</v>
      </c>
      <c r="S36" s="47">
        <v>-0.002965</v>
      </c>
      <c r="T36" s="47">
        <v>-0.002575</v>
      </c>
      <c r="U36" s="47">
        <v>-0.002266</v>
      </c>
      <c r="V36" s="47">
        <v>-0.001914</v>
      </c>
      <c r="W36" s="47">
        <v>-0.001249</v>
      </c>
      <c r="X36" s="47">
        <v>-5.14E-4</v>
      </c>
      <c r="Y36" s="47">
        <v>0.0</v>
      </c>
      <c r="Z36" s="47">
        <v>3.74E-4</v>
      </c>
      <c r="AA36" s="47">
        <v>4.76E-4</v>
      </c>
      <c r="AB36" s="47">
        <v>6.1E-4</v>
      </c>
      <c r="AC36" s="47">
        <v>7.36E-4</v>
      </c>
      <c r="AD36" s="47">
        <v>9.22E-4</v>
      </c>
      <c r="AE36" s="47">
        <v>0.001116</v>
      </c>
      <c r="AF36" s="47">
        <v>0.001438</v>
      </c>
      <c r="AG36" s="47">
        <v>0.001559</v>
      </c>
      <c r="AH36" s="47">
        <v>0.001804</v>
      </c>
      <c r="AI36" s="47">
        <v>0.001958</v>
      </c>
      <c r="AJ36" s="47">
        <v>0.001878</v>
      </c>
      <c r="AK36" s="47">
        <v>0.001799</v>
      </c>
    </row>
    <row r="37" ht="12.75" customHeight="1">
      <c r="A37" s="53">
        <v>-0.013918</v>
      </c>
      <c r="B37" s="47">
        <v>-0.013214</v>
      </c>
      <c r="C37" s="47">
        <v>-0.012037</v>
      </c>
      <c r="D37" s="47">
        <v>-0.011236</v>
      </c>
      <c r="E37" s="47">
        <v>-0.010563</v>
      </c>
      <c r="F37" s="47">
        <v>-0.009874</v>
      </c>
      <c r="G37" s="47">
        <v>-0.009366</v>
      </c>
      <c r="H37" s="47">
        <v>-0.008732</v>
      </c>
      <c r="I37" s="47">
        <v>-0.008374</v>
      </c>
      <c r="J37" s="47">
        <v>-0.007874</v>
      </c>
      <c r="K37" s="47">
        <v>-0.007253</v>
      </c>
      <c r="L37" s="47">
        <v>-0.00656</v>
      </c>
      <c r="M37" s="47">
        <v>-0.006042</v>
      </c>
      <c r="N37" s="47">
        <v>-0.005509</v>
      </c>
      <c r="O37" s="47">
        <v>-0.004991</v>
      </c>
      <c r="P37" s="47">
        <v>-0.004513</v>
      </c>
      <c r="Q37" s="47">
        <v>-0.004096</v>
      </c>
      <c r="R37" s="47">
        <v>-0.003556</v>
      </c>
      <c r="S37" s="47">
        <v>-0.003109</v>
      </c>
      <c r="T37" s="47">
        <v>-0.002727</v>
      </c>
      <c r="U37" s="47">
        <v>-0.002359</v>
      </c>
      <c r="V37" s="47">
        <v>-0.001916</v>
      </c>
      <c r="W37" s="47">
        <v>-0.001347</v>
      </c>
      <c r="X37" s="47">
        <v>-5.95E-4</v>
      </c>
      <c r="Y37" s="47">
        <v>0.0</v>
      </c>
      <c r="Z37" s="47">
        <v>3.27E-4</v>
      </c>
      <c r="AA37" s="47">
        <v>4.13E-4</v>
      </c>
      <c r="AB37" s="47">
        <v>6.22E-4</v>
      </c>
      <c r="AC37" s="47">
        <v>6.3E-4</v>
      </c>
      <c r="AD37" s="47">
        <v>8.69E-4</v>
      </c>
      <c r="AE37" s="47">
        <v>0.001157</v>
      </c>
      <c r="AF37" s="47">
        <v>0.001389</v>
      </c>
      <c r="AG37" s="47">
        <v>0.001546</v>
      </c>
      <c r="AH37" s="47">
        <v>0.00185</v>
      </c>
      <c r="AI37" s="47">
        <v>0.001889</v>
      </c>
      <c r="AJ37" s="47">
        <v>0.001885</v>
      </c>
      <c r="AK37" s="47">
        <v>0.001826</v>
      </c>
    </row>
    <row r="38" ht="12.75" customHeight="1">
      <c r="A38" s="53">
        <v>-0.01376</v>
      </c>
      <c r="B38" s="47">
        <v>-0.013092</v>
      </c>
      <c r="C38" s="47">
        <v>-0.012004</v>
      </c>
      <c r="D38" s="47">
        <v>-0.01122</v>
      </c>
      <c r="E38" s="47">
        <v>-0.010531</v>
      </c>
      <c r="F38" s="47">
        <v>-0.009839</v>
      </c>
      <c r="G38" s="47">
        <v>-0.009312</v>
      </c>
      <c r="H38" s="47">
        <v>-0.00873</v>
      </c>
      <c r="I38" s="47">
        <v>-0.008331</v>
      </c>
      <c r="J38" s="47">
        <v>-0.007856</v>
      </c>
      <c r="K38" s="47">
        <v>-0.007253</v>
      </c>
      <c r="L38" s="47">
        <v>-0.006638</v>
      </c>
      <c r="M38" s="47">
        <v>-0.006016</v>
      </c>
      <c r="N38" s="47">
        <v>-0.005498</v>
      </c>
      <c r="O38" s="47">
        <v>-0.00498</v>
      </c>
      <c r="P38" s="47">
        <v>-0.004538</v>
      </c>
      <c r="Q38" s="47">
        <v>-0.00404</v>
      </c>
      <c r="R38" s="47">
        <v>-0.003535</v>
      </c>
      <c r="S38" s="47">
        <v>-0.003044</v>
      </c>
      <c r="T38" s="47">
        <v>-0.002677</v>
      </c>
      <c r="U38" s="47">
        <v>-0.00232</v>
      </c>
      <c r="V38" s="47">
        <v>-0.001897</v>
      </c>
      <c r="W38" s="47">
        <v>-0.001301</v>
      </c>
      <c r="X38" s="47">
        <v>-4.87E-4</v>
      </c>
      <c r="Y38" s="47">
        <v>0.0</v>
      </c>
      <c r="Z38" s="47">
        <v>3.91E-4</v>
      </c>
      <c r="AA38" s="47">
        <v>4.9E-4</v>
      </c>
      <c r="AB38" s="47">
        <v>6.63E-4</v>
      </c>
      <c r="AC38" s="47">
        <v>7.86E-4</v>
      </c>
      <c r="AD38" s="47">
        <v>0.001001</v>
      </c>
      <c r="AE38" s="47">
        <v>0.001224</v>
      </c>
      <c r="AF38" s="47">
        <v>0.001489</v>
      </c>
      <c r="AG38" s="47">
        <v>0.001675</v>
      </c>
      <c r="AH38" s="47">
        <v>0.001951</v>
      </c>
      <c r="AI38" s="47">
        <v>0.002081</v>
      </c>
      <c r="AJ38" s="47">
        <v>0.001989</v>
      </c>
      <c r="AK38" s="47">
        <v>0.00193</v>
      </c>
    </row>
    <row r="39" ht="12.75" customHeight="1">
      <c r="A39" s="53">
        <v>-0.013846</v>
      </c>
      <c r="B39" s="47">
        <v>-0.013138</v>
      </c>
      <c r="C39" s="47">
        <v>-0.011994</v>
      </c>
      <c r="D39" s="47">
        <v>-0.011223</v>
      </c>
      <c r="E39" s="47">
        <v>-0.010573</v>
      </c>
      <c r="F39" s="47">
        <v>-0.009875</v>
      </c>
      <c r="G39" s="47">
        <v>-0.009331</v>
      </c>
      <c r="H39" s="47">
        <v>-0.008815</v>
      </c>
      <c r="I39" s="47">
        <v>-0.008372</v>
      </c>
      <c r="J39" s="47">
        <v>-0.007907</v>
      </c>
      <c r="K39" s="47">
        <v>-0.007302</v>
      </c>
      <c r="L39" s="47">
        <v>-0.006664</v>
      </c>
      <c r="M39" s="47">
        <v>-0.00607</v>
      </c>
      <c r="N39" s="47">
        <v>-0.005543</v>
      </c>
      <c r="O39" s="47">
        <v>-0.005019</v>
      </c>
      <c r="P39" s="47">
        <v>-0.004579</v>
      </c>
      <c r="Q39" s="47">
        <v>-0.004061</v>
      </c>
      <c r="R39" s="47">
        <v>-0.003549</v>
      </c>
      <c r="S39" s="47">
        <v>-0.003093</v>
      </c>
      <c r="T39" s="47">
        <v>-0.002668</v>
      </c>
      <c r="U39" s="47">
        <v>-0.002398</v>
      </c>
      <c r="V39" s="47">
        <v>-0.001916</v>
      </c>
      <c r="W39" s="47">
        <v>-0.001301</v>
      </c>
      <c r="X39" s="47">
        <v>-5.35E-4</v>
      </c>
      <c r="Y39" s="47">
        <v>0.0</v>
      </c>
      <c r="Z39" s="47">
        <v>3.59E-4</v>
      </c>
      <c r="AA39" s="47">
        <v>4.83E-4</v>
      </c>
      <c r="AB39" s="47">
        <v>6.65E-4</v>
      </c>
      <c r="AC39" s="47">
        <v>7.69E-4</v>
      </c>
      <c r="AD39" s="47">
        <v>9.83E-4</v>
      </c>
      <c r="AE39" s="47">
        <v>0.001209</v>
      </c>
      <c r="AF39" s="47">
        <v>0.001441</v>
      </c>
      <c r="AG39" s="47">
        <v>0.001655</v>
      </c>
      <c r="AH39" s="47">
        <v>0.001943</v>
      </c>
      <c r="AI39" s="47">
        <v>0.002036</v>
      </c>
      <c r="AJ39" s="47">
        <v>0.001984</v>
      </c>
      <c r="AK39" s="47">
        <v>0.00194</v>
      </c>
    </row>
    <row r="40" ht="12.75" customHeight="1">
      <c r="A40" s="53">
        <v>-0.013856</v>
      </c>
      <c r="B40" s="47">
        <v>-0.013156</v>
      </c>
      <c r="C40" s="47">
        <v>-0.012039</v>
      </c>
      <c r="D40" s="47">
        <v>-0.011314</v>
      </c>
      <c r="E40" s="47">
        <v>-0.010663</v>
      </c>
      <c r="F40" s="47">
        <v>-0.010019</v>
      </c>
      <c r="G40" s="47">
        <v>-0.009481</v>
      </c>
      <c r="H40" s="47">
        <v>-0.008889</v>
      </c>
      <c r="I40" s="47">
        <v>-0.008471</v>
      </c>
      <c r="J40" s="47">
        <v>-0.008002</v>
      </c>
      <c r="K40" s="47">
        <v>-0.007383</v>
      </c>
      <c r="L40" s="47">
        <v>-0.006727</v>
      </c>
      <c r="M40" s="47">
        <v>-0.006111</v>
      </c>
      <c r="N40" s="47">
        <v>-0.005567</v>
      </c>
      <c r="O40" s="47">
        <v>-0.005034</v>
      </c>
      <c r="P40" s="47">
        <v>-0.004602</v>
      </c>
      <c r="Q40" s="47">
        <v>-0.004126</v>
      </c>
      <c r="R40" s="47">
        <v>-0.003546</v>
      </c>
      <c r="S40" s="47">
        <v>-0.003096</v>
      </c>
      <c r="T40" s="47">
        <v>-0.002679</v>
      </c>
      <c r="U40" s="47">
        <v>-0.00239</v>
      </c>
      <c r="V40" s="47">
        <v>-0.001928</v>
      </c>
      <c r="W40" s="47">
        <v>-0.001295</v>
      </c>
      <c r="X40" s="47">
        <v>-5.41E-4</v>
      </c>
      <c r="Y40" s="47">
        <v>0.0</v>
      </c>
      <c r="Z40" s="47">
        <v>4.32E-4</v>
      </c>
      <c r="AA40" s="47">
        <v>5.22E-4</v>
      </c>
      <c r="AB40" s="47">
        <v>7.07E-4</v>
      </c>
      <c r="AC40" s="47">
        <v>8.19E-4</v>
      </c>
      <c r="AD40" s="47">
        <v>0.001015</v>
      </c>
      <c r="AE40" s="47">
        <v>0.001217</v>
      </c>
      <c r="AF40" s="47">
        <v>0.001515</v>
      </c>
      <c r="AG40" s="47">
        <v>0.001694</v>
      </c>
      <c r="AH40" s="47">
        <v>0.001934</v>
      </c>
      <c r="AI40" s="47">
        <v>0.002125</v>
      </c>
      <c r="AJ40" s="47">
        <v>0.002042</v>
      </c>
      <c r="AK40" s="47">
        <v>0.001991</v>
      </c>
    </row>
    <row r="41" ht="12.75" customHeight="1">
      <c r="A41" s="53">
        <v>-0.01334</v>
      </c>
      <c r="B41" s="47">
        <v>-0.012701</v>
      </c>
      <c r="C41" s="47">
        <v>-0.011614</v>
      </c>
      <c r="D41" s="47">
        <v>-0.010841</v>
      </c>
      <c r="E41" s="47">
        <v>-0.010205</v>
      </c>
      <c r="F41" s="47">
        <v>-0.009555</v>
      </c>
      <c r="G41" s="47">
        <v>-0.009098</v>
      </c>
      <c r="H41" s="47">
        <v>-0.008561</v>
      </c>
      <c r="I41" s="47">
        <v>-0.008216</v>
      </c>
      <c r="J41" s="47">
        <v>-0.007759</v>
      </c>
      <c r="K41" s="47">
        <v>-0.0072</v>
      </c>
      <c r="L41" s="47">
        <v>-0.006617</v>
      </c>
      <c r="M41" s="47">
        <v>-0.006027</v>
      </c>
      <c r="N41" s="47">
        <v>-0.005568</v>
      </c>
      <c r="O41" s="47">
        <v>-0.005013</v>
      </c>
      <c r="P41" s="47">
        <v>-0.004631</v>
      </c>
      <c r="Q41" s="47">
        <v>-0.004139</v>
      </c>
      <c r="R41" s="47">
        <v>-0.003595</v>
      </c>
      <c r="S41" s="47">
        <v>-0.003218</v>
      </c>
      <c r="T41" s="47">
        <v>-0.002846</v>
      </c>
      <c r="U41" s="47">
        <v>-0.002499</v>
      </c>
      <c r="V41" s="47">
        <v>-0.002058</v>
      </c>
      <c r="W41" s="47">
        <v>-0.001435</v>
      </c>
      <c r="X41" s="47">
        <v>-6.16E-4</v>
      </c>
      <c r="Y41" s="47">
        <v>0.0</v>
      </c>
      <c r="Z41" s="47">
        <v>4.93E-4</v>
      </c>
      <c r="AA41" s="47">
        <v>6.89E-4</v>
      </c>
      <c r="AB41" s="47">
        <v>9.36E-4</v>
      </c>
      <c r="AC41" s="47">
        <v>0.001094</v>
      </c>
      <c r="AD41" s="47">
        <v>0.001418</v>
      </c>
      <c r="AE41" s="47">
        <v>0.001756</v>
      </c>
      <c r="AF41" s="47">
        <v>0.002092</v>
      </c>
      <c r="AG41" s="47">
        <v>0.00237</v>
      </c>
      <c r="AH41" s="47">
        <v>0.002672</v>
      </c>
      <c r="AI41" s="47">
        <v>0.002809</v>
      </c>
      <c r="AJ41" s="47">
        <v>0.00273</v>
      </c>
      <c r="AK41" s="47">
        <v>0.002666</v>
      </c>
    </row>
    <row r="42" ht="12.75" customHeight="1">
      <c r="A42" s="53">
        <v>-0.013202</v>
      </c>
      <c r="B42" s="47">
        <v>-0.012573</v>
      </c>
      <c r="C42" s="47">
        <v>-0.011514</v>
      </c>
      <c r="D42" s="47">
        <v>-0.010813</v>
      </c>
      <c r="E42" s="47">
        <v>-0.010142</v>
      </c>
      <c r="F42" s="47">
        <v>-0.00948</v>
      </c>
      <c r="G42" s="47">
        <v>-0.008958</v>
      </c>
      <c r="H42" s="47">
        <v>-0.008415</v>
      </c>
      <c r="I42" s="47">
        <v>-0.008045</v>
      </c>
      <c r="J42" s="47">
        <v>-0.007599</v>
      </c>
      <c r="K42" s="47">
        <v>-0.007063</v>
      </c>
      <c r="L42" s="47">
        <v>-0.006496</v>
      </c>
      <c r="M42" s="47">
        <v>-0.00597</v>
      </c>
      <c r="N42" s="47">
        <v>-0.005519</v>
      </c>
      <c r="O42" s="47">
        <v>-0.005014</v>
      </c>
      <c r="P42" s="47">
        <v>-0.004596</v>
      </c>
      <c r="Q42" s="47">
        <v>-0.004144</v>
      </c>
      <c r="R42" s="47">
        <v>-0.003629</v>
      </c>
      <c r="S42" s="47">
        <v>-0.003192</v>
      </c>
      <c r="T42" s="47">
        <v>-0.0028</v>
      </c>
      <c r="U42" s="47">
        <v>-0.00248</v>
      </c>
      <c r="V42" s="47">
        <v>-0.002054</v>
      </c>
      <c r="W42" s="47">
        <v>-0.001402</v>
      </c>
      <c r="X42" s="47">
        <v>-6.1E-4</v>
      </c>
      <c r="Y42" s="47">
        <v>0.0</v>
      </c>
      <c r="Z42" s="47">
        <v>4.53E-4</v>
      </c>
      <c r="AA42" s="47">
        <v>6.71E-4</v>
      </c>
      <c r="AB42" s="47">
        <v>9.44E-4</v>
      </c>
      <c r="AC42" s="47">
        <v>0.001103</v>
      </c>
      <c r="AD42" s="47">
        <v>0.001399</v>
      </c>
      <c r="AE42" s="47">
        <v>0.001754</v>
      </c>
      <c r="AF42" s="47">
        <v>0.002087</v>
      </c>
      <c r="AG42" s="47">
        <v>0.00237</v>
      </c>
      <c r="AH42" s="47">
        <v>0.002686</v>
      </c>
      <c r="AI42" s="47">
        <v>0.00272</v>
      </c>
      <c r="AJ42" s="47">
        <v>0.002711</v>
      </c>
      <c r="AK42" s="47">
        <v>0.002645</v>
      </c>
    </row>
    <row r="43" ht="12.75" customHeight="1">
      <c r="A43" s="53">
        <v>-0.013365</v>
      </c>
      <c r="B43" s="47">
        <v>-0.012715</v>
      </c>
      <c r="C43" s="47">
        <v>-0.011594</v>
      </c>
      <c r="D43" s="47">
        <v>-0.010819</v>
      </c>
      <c r="E43" s="47">
        <v>-0.010122</v>
      </c>
      <c r="F43" s="47">
        <v>-0.009434</v>
      </c>
      <c r="G43" s="47">
        <v>-0.008947</v>
      </c>
      <c r="H43" s="47">
        <v>-0.008418</v>
      </c>
      <c r="I43" s="47">
        <v>-0.008072</v>
      </c>
      <c r="J43" s="47">
        <v>-0.007626</v>
      </c>
      <c r="K43" s="47">
        <v>-0.007079</v>
      </c>
      <c r="L43" s="47">
        <v>-0.006457</v>
      </c>
      <c r="M43" s="47">
        <v>-0.005879</v>
      </c>
      <c r="N43" s="47">
        <v>-0.005385</v>
      </c>
      <c r="O43" s="47">
        <v>-0.004902</v>
      </c>
      <c r="P43" s="47">
        <v>-0.00448</v>
      </c>
      <c r="Q43" s="47">
        <v>-0.00398</v>
      </c>
      <c r="R43" s="47">
        <v>-0.003501</v>
      </c>
      <c r="S43" s="47">
        <v>-0.003071</v>
      </c>
      <c r="T43" s="47">
        <v>-0.00271</v>
      </c>
      <c r="U43" s="47">
        <v>-0.002389</v>
      </c>
      <c r="V43" s="47">
        <v>-0.002003</v>
      </c>
      <c r="W43" s="47">
        <v>-0.001381</v>
      </c>
      <c r="X43" s="47">
        <v>-6.4E-4</v>
      </c>
      <c r="Y43" s="47">
        <v>0.0</v>
      </c>
      <c r="Z43" s="47">
        <v>4.19E-4</v>
      </c>
      <c r="AA43" s="47">
        <v>6.25E-4</v>
      </c>
      <c r="AB43" s="47">
        <v>9.09E-4</v>
      </c>
      <c r="AC43" s="47">
        <v>0.001111</v>
      </c>
      <c r="AD43" s="47">
        <v>0.00141</v>
      </c>
      <c r="AE43" s="47">
        <v>0.001757</v>
      </c>
      <c r="AF43" s="47">
        <v>0.00211</v>
      </c>
      <c r="AG43" s="47">
        <v>0.002399</v>
      </c>
      <c r="AH43" s="47">
        <v>0.002662</v>
      </c>
      <c r="AI43" s="47">
        <v>0.002828</v>
      </c>
      <c r="AJ43" s="47">
        <v>0.002764</v>
      </c>
      <c r="AK43" s="47">
        <v>0.002734</v>
      </c>
    </row>
    <row r="44" ht="12.75" customHeight="1">
      <c r="A44" s="53">
        <v>-0.012933</v>
      </c>
      <c r="B44" s="47">
        <v>-0.012332</v>
      </c>
      <c r="C44" s="47">
        <v>-0.01128</v>
      </c>
      <c r="D44" s="47">
        <v>-0.01057</v>
      </c>
      <c r="E44" s="47">
        <v>-0.009912</v>
      </c>
      <c r="F44" s="47">
        <v>-0.009309</v>
      </c>
      <c r="G44" s="47">
        <v>-0.008823</v>
      </c>
      <c r="H44" s="47">
        <v>-0.00833</v>
      </c>
      <c r="I44" s="47">
        <v>-0.007933</v>
      </c>
      <c r="J44" s="47">
        <v>-0.007493</v>
      </c>
      <c r="K44" s="47">
        <v>-0.00694</v>
      </c>
      <c r="L44" s="47">
        <v>-0.00637</v>
      </c>
      <c r="M44" s="47">
        <v>-0.005825</v>
      </c>
      <c r="N44" s="47">
        <v>-0.005381</v>
      </c>
      <c r="O44" s="47">
        <v>-0.004914</v>
      </c>
      <c r="P44" s="47">
        <v>-0.004505</v>
      </c>
      <c r="Q44" s="47">
        <v>-0.004093</v>
      </c>
      <c r="R44" s="47">
        <v>-0.00359</v>
      </c>
      <c r="S44" s="47">
        <v>-0.003164</v>
      </c>
      <c r="T44" s="47">
        <v>-0.002772</v>
      </c>
      <c r="U44" s="47">
        <v>-0.002486</v>
      </c>
      <c r="V44" s="47">
        <v>-0.00205</v>
      </c>
      <c r="W44" s="47">
        <v>-0.00144</v>
      </c>
      <c r="X44" s="47">
        <v>-6.37E-4</v>
      </c>
      <c r="Y44" s="47">
        <v>0.0</v>
      </c>
      <c r="Z44" s="47">
        <v>5.01E-4</v>
      </c>
      <c r="AA44" s="47">
        <v>7.39E-4</v>
      </c>
      <c r="AB44" s="47">
        <v>0.001036</v>
      </c>
      <c r="AC44" s="47">
        <v>0.001246</v>
      </c>
      <c r="AD44" s="47">
        <v>0.00157</v>
      </c>
      <c r="AE44" s="47">
        <v>0.001949</v>
      </c>
      <c r="AF44" s="47">
        <v>0.002299</v>
      </c>
      <c r="AG44" s="47">
        <v>0.002616</v>
      </c>
      <c r="AH44" s="47">
        <v>0.002887</v>
      </c>
      <c r="AI44" s="47">
        <v>0.002968</v>
      </c>
      <c r="AJ44" s="47">
        <v>0.002963</v>
      </c>
      <c r="AK44" s="47">
        <v>0.002895</v>
      </c>
    </row>
    <row r="45" ht="12.75" customHeight="1">
      <c r="A45" s="53">
        <v>-0.012616</v>
      </c>
      <c r="B45" s="47">
        <v>-0.012007</v>
      </c>
      <c r="C45" s="47">
        <v>-0.010981</v>
      </c>
      <c r="D45" s="47">
        <v>-0.010305</v>
      </c>
      <c r="E45" s="47">
        <v>-0.009682</v>
      </c>
      <c r="F45" s="47">
        <v>-0.009025</v>
      </c>
      <c r="G45" s="47">
        <v>-0.008543</v>
      </c>
      <c r="H45" s="47">
        <v>-0.008057</v>
      </c>
      <c r="I45" s="47">
        <v>-0.007671</v>
      </c>
      <c r="J45" s="47">
        <v>-0.007253</v>
      </c>
      <c r="K45" s="47">
        <v>-0.00673</v>
      </c>
      <c r="L45" s="47">
        <v>-0.006188</v>
      </c>
      <c r="M45" s="47">
        <v>-0.005684</v>
      </c>
      <c r="N45" s="47">
        <v>-0.005277</v>
      </c>
      <c r="O45" s="47">
        <v>-0.004794</v>
      </c>
      <c r="P45" s="47">
        <v>-0.004402</v>
      </c>
      <c r="Q45" s="47">
        <v>-0.003943</v>
      </c>
      <c r="R45" s="47">
        <v>-0.003436</v>
      </c>
      <c r="S45" s="47">
        <v>-0.003013</v>
      </c>
      <c r="T45" s="47">
        <v>-0.002706</v>
      </c>
      <c r="U45" s="47">
        <v>-0.002356</v>
      </c>
      <c r="V45" s="47">
        <v>-0.00196</v>
      </c>
      <c r="W45" s="47">
        <v>-0.00135</v>
      </c>
      <c r="X45" s="47">
        <v>-6.2E-4</v>
      </c>
      <c r="Y45" s="47">
        <v>0.0</v>
      </c>
      <c r="Z45" s="47">
        <v>4.76E-4</v>
      </c>
      <c r="AA45" s="47">
        <v>7.29E-4</v>
      </c>
      <c r="AB45" s="47">
        <v>9.93E-4</v>
      </c>
      <c r="AC45" s="47">
        <v>0.001212</v>
      </c>
      <c r="AD45" s="47">
        <v>0.001513</v>
      </c>
      <c r="AE45" s="47">
        <v>0.001849</v>
      </c>
      <c r="AF45" s="47">
        <v>0.002247</v>
      </c>
      <c r="AG45" s="47">
        <v>0.002528</v>
      </c>
      <c r="AH45" s="47">
        <v>0.002802</v>
      </c>
      <c r="AI45" s="47">
        <v>0.002927</v>
      </c>
      <c r="AJ45" s="47">
        <v>0.002897</v>
      </c>
      <c r="AK45" s="47">
        <v>0.002828</v>
      </c>
    </row>
    <row r="46" ht="12.75" customHeight="1">
      <c r="A46" s="53">
        <v>-0.012196</v>
      </c>
      <c r="B46" s="47">
        <v>-0.011608</v>
      </c>
      <c r="C46" s="47">
        <v>-0.010664</v>
      </c>
      <c r="D46" s="47">
        <v>-0.009995</v>
      </c>
      <c r="E46" s="47">
        <v>-0.009375</v>
      </c>
      <c r="F46" s="47">
        <v>-0.008756</v>
      </c>
      <c r="G46" s="47">
        <v>-0.008316</v>
      </c>
      <c r="H46" s="47">
        <v>-0.007852</v>
      </c>
      <c r="I46" s="47">
        <v>-0.007498</v>
      </c>
      <c r="J46" s="47">
        <v>-0.007137</v>
      </c>
      <c r="K46" s="47">
        <v>-0.006627</v>
      </c>
      <c r="L46" s="47">
        <v>-0.006066</v>
      </c>
      <c r="M46" s="47">
        <v>-0.005539</v>
      </c>
      <c r="N46" s="47">
        <v>-0.005099</v>
      </c>
      <c r="O46" s="47">
        <v>-0.004633</v>
      </c>
      <c r="P46" s="47">
        <v>-0.004251</v>
      </c>
      <c r="Q46" s="47">
        <v>-0.003842</v>
      </c>
      <c r="R46" s="47">
        <v>-0.00337</v>
      </c>
      <c r="S46" s="47">
        <v>-0.002974</v>
      </c>
      <c r="T46" s="47">
        <v>-0.002626</v>
      </c>
      <c r="U46" s="47">
        <v>-0.002321</v>
      </c>
      <c r="V46" s="47">
        <v>-0.001928</v>
      </c>
      <c r="W46" s="47">
        <v>-0.001356</v>
      </c>
      <c r="X46" s="47">
        <v>-6.03E-4</v>
      </c>
      <c r="Y46" s="47">
        <v>0.0</v>
      </c>
      <c r="Z46" s="47">
        <v>4.53E-4</v>
      </c>
      <c r="AA46" s="47">
        <v>6.96E-4</v>
      </c>
      <c r="AB46" s="47">
        <v>9.92E-4</v>
      </c>
      <c r="AC46" s="47">
        <v>0.001238</v>
      </c>
      <c r="AD46" s="47">
        <v>0.001545</v>
      </c>
      <c r="AE46" s="47">
        <v>0.001924</v>
      </c>
      <c r="AF46" s="47">
        <v>0.00232</v>
      </c>
      <c r="AG46" s="47">
        <v>0.002643</v>
      </c>
      <c r="AH46" s="47">
        <v>0.002908</v>
      </c>
      <c r="AI46" s="47">
        <v>0.003025</v>
      </c>
      <c r="AJ46" s="47">
        <v>0.003018</v>
      </c>
      <c r="AK46" s="47">
        <v>0.00297</v>
      </c>
    </row>
    <row r="47" ht="12.75" customHeight="1">
      <c r="A47" s="53">
        <v>-0.011993</v>
      </c>
      <c r="B47" s="47">
        <v>-0.011428</v>
      </c>
      <c r="C47" s="47">
        <v>-0.010447</v>
      </c>
      <c r="D47" s="47">
        <v>-0.00977</v>
      </c>
      <c r="E47" s="47">
        <v>-0.009192</v>
      </c>
      <c r="F47" s="47">
        <v>-0.008597</v>
      </c>
      <c r="G47" s="47">
        <v>-0.008144</v>
      </c>
      <c r="H47" s="47">
        <v>-0.007663</v>
      </c>
      <c r="I47" s="47">
        <v>-0.007287</v>
      </c>
      <c r="J47" s="47">
        <v>-0.006889</v>
      </c>
      <c r="K47" s="47">
        <v>-0.006412</v>
      </c>
      <c r="L47" s="47">
        <v>-0.005899</v>
      </c>
      <c r="M47" s="47">
        <v>-0.005413</v>
      </c>
      <c r="N47" s="47">
        <v>-0.005033</v>
      </c>
      <c r="O47" s="47">
        <v>-0.004576</v>
      </c>
      <c r="P47" s="47">
        <v>-0.004222</v>
      </c>
      <c r="Q47" s="47">
        <v>-0.003816</v>
      </c>
      <c r="R47" s="47">
        <v>-0.003351</v>
      </c>
      <c r="S47" s="47">
        <v>-0.002969</v>
      </c>
      <c r="T47" s="47">
        <v>-0.002644</v>
      </c>
      <c r="U47" s="47">
        <v>-0.002255</v>
      </c>
      <c r="V47" s="47">
        <v>-0.001939</v>
      </c>
      <c r="W47" s="47">
        <v>-0.001368</v>
      </c>
      <c r="X47" s="47">
        <v>-6.16E-4</v>
      </c>
      <c r="Y47" s="47">
        <v>0.0</v>
      </c>
      <c r="Z47" s="47">
        <v>4.74E-4</v>
      </c>
      <c r="AA47" s="47">
        <v>6.99E-4</v>
      </c>
      <c r="AB47" s="47">
        <v>9.93E-4</v>
      </c>
      <c r="AC47" s="47">
        <v>0.001235</v>
      </c>
      <c r="AD47" s="47">
        <v>0.001549</v>
      </c>
      <c r="AE47" s="47">
        <v>0.001924</v>
      </c>
      <c r="AF47" s="47">
        <v>0.002314</v>
      </c>
      <c r="AG47" s="47">
        <v>0.002607</v>
      </c>
      <c r="AH47" s="47">
        <v>0.00289</v>
      </c>
      <c r="AI47" s="47">
        <v>0.003035</v>
      </c>
      <c r="AJ47" s="47">
        <v>0.003027</v>
      </c>
      <c r="AK47" s="47">
        <v>0.00297</v>
      </c>
    </row>
    <row r="48" ht="12.75" customHeight="1">
      <c r="A48" s="53">
        <v>-0.012044</v>
      </c>
      <c r="B48" s="47">
        <v>-0.011533</v>
      </c>
      <c r="C48" s="47">
        <v>-0.010664</v>
      </c>
      <c r="D48" s="47">
        <v>-0.009993</v>
      </c>
      <c r="E48" s="47">
        <v>-0.00936</v>
      </c>
      <c r="F48" s="47">
        <v>-0.008747</v>
      </c>
      <c r="G48" s="47">
        <v>-0.008298</v>
      </c>
      <c r="H48" s="47">
        <v>-0.007811</v>
      </c>
      <c r="I48" s="47">
        <v>-0.007472</v>
      </c>
      <c r="J48" s="47">
        <v>-0.007104</v>
      </c>
      <c r="K48" s="47">
        <v>-0.006624</v>
      </c>
      <c r="L48" s="47">
        <v>-0.006061</v>
      </c>
      <c r="M48" s="47">
        <v>-0.005541</v>
      </c>
      <c r="N48" s="47">
        <v>-0.005103</v>
      </c>
      <c r="O48" s="47">
        <v>-0.00468</v>
      </c>
      <c r="P48" s="47">
        <v>-0.004297</v>
      </c>
      <c r="Q48" s="47">
        <v>-0.003876</v>
      </c>
      <c r="R48" s="47">
        <v>-0.003411</v>
      </c>
      <c r="S48" s="47">
        <v>-0.003025</v>
      </c>
      <c r="T48" s="47">
        <v>-0.002684</v>
      </c>
      <c r="U48" s="47">
        <v>-0.002391</v>
      </c>
      <c r="V48" s="47">
        <v>-0.001984</v>
      </c>
      <c r="W48" s="47">
        <v>-0.00139</v>
      </c>
      <c r="X48" s="47">
        <v>-6.08E-4</v>
      </c>
      <c r="Y48" s="47">
        <v>0.0</v>
      </c>
      <c r="Z48" s="47">
        <v>4.57E-4</v>
      </c>
      <c r="AA48" s="47">
        <v>7.38E-4</v>
      </c>
      <c r="AB48" s="47">
        <v>0.001027</v>
      </c>
      <c r="AC48" s="47">
        <v>0.001282</v>
      </c>
      <c r="AD48" s="47">
        <v>0.001637</v>
      </c>
      <c r="AE48" s="47">
        <v>0.002004</v>
      </c>
      <c r="AF48" s="47">
        <v>0.002404</v>
      </c>
      <c r="AG48" s="47">
        <v>0.002683</v>
      </c>
      <c r="AH48" s="47">
        <v>0.002974</v>
      </c>
      <c r="AI48" s="47">
        <v>0.003108</v>
      </c>
      <c r="AJ48" s="47">
        <v>0.003083</v>
      </c>
      <c r="AK48" s="47">
        <v>0.003053</v>
      </c>
    </row>
    <row r="49" ht="12.75" customHeight="1">
      <c r="A49" s="53">
        <v>-0.011797</v>
      </c>
      <c r="B49" s="47">
        <v>-0.011254</v>
      </c>
      <c r="C49" s="47">
        <v>-0.010353</v>
      </c>
      <c r="D49" s="47">
        <v>-0.009685</v>
      </c>
      <c r="E49" s="47">
        <v>-0.009112</v>
      </c>
      <c r="F49" s="47">
        <v>-0.008527</v>
      </c>
      <c r="G49" s="47">
        <v>-0.008094</v>
      </c>
      <c r="H49" s="47">
        <v>-0.007636</v>
      </c>
      <c r="I49" s="47">
        <v>-0.007304</v>
      </c>
      <c r="J49" s="47">
        <v>-0.006898</v>
      </c>
      <c r="K49" s="47">
        <v>-0.006422</v>
      </c>
      <c r="L49" s="47">
        <v>-0.005923</v>
      </c>
      <c r="M49" s="47">
        <v>-0.005424</v>
      </c>
      <c r="N49" s="47">
        <v>-0.005008</v>
      </c>
      <c r="O49" s="47">
        <v>-0.004545</v>
      </c>
      <c r="P49" s="47">
        <v>-0.004227</v>
      </c>
      <c r="Q49" s="47">
        <v>-0.003791</v>
      </c>
      <c r="R49" s="47">
        <v>-0.003377</v>
      </c>
      <c r="S49" s="47">
        <v>-0.002979</v>
      </c>
      <c r="T49" s="47">
        <v>-0.002665</v>
      </c>
      <c r="U49" s="47">
        <v>-0.002332</v>
      </c>
      <c r="V49" s="47">
        <v>-0.001987</v>
      </c>
      <c r="W49" s="47">
        <v>-0.001387</v>
      </c>
      <c r="X49" s="47">
        <v>-6.28E-4</v>
      </c>
      <c r="Y49" s="47">
        <v>0.0</v>
      </c>
      <c r="Z49" s="47">
        <v>4.46E-4</v>
      </c>
      <c r="AA49" s="47">
        <v>7.37E-4</v>
      </c>
      <c r="AB49" s="47">
        <v>0.001016</v>
      </c>
      <c r="AC49" s="47">
        <v>0.0013</v>
      </c>
      <c r="AD49" s="47">
        <v>0.00167</v>
      </c>
      <c r="AE49" s="47">
        <v>0.002055</v>
      </c>
      <c r="AF49" s="47">
        <v>0.002454</v>
      </c>
      <c r="AG49" s="47">
        <v>0.002778</v>
      </c>
      <c r="AH49" s="47">
        <v>0.003031</v>
      </c>
      <c r="AI49" s="47">
        <v>0.003191</v>
      </c>
      <c r="AJ49" s="47">
        <v>0.003165</v>
      </c>
      <c r="AK49" s="47">
        <v>0.003131</v>
      </c>
    </row>
    <row r="50" ht="12.75" customHeight="1">
      <c r="A50" s="53">
        <v>-0.011926</v>
      </c>
      <c r="B50" s="47">
        <v>-0.011401</v>
      </c>
      <c r="C50" s="47">
        <v>-0.010481</v>
      </c>
      <c r="D50" s="47">
        <v>-0.009823</v>
      </c>
      <c r="E50" s="47">
        <v>-0.009234</v>
      </c>
      <c r="F50" s="47">
        <v>-0.008651</v>
      </c>
      <c r="G50" s="47">
        <v>-0.008184</v>
      </c>
      <c r="H50" s="47">
        <v>-0.00773</v>
      </c>
      <c r="I50" s="47">
        <v>-0.007348</v>
      </c>
      <c r="J50" s="47">
        <v>-0.006963</v>
      </c>
      <c r="K50" s="47">
        <v>-0.006481</v>
      </c>
      <c r="L50" s="47">
        <v>-0.005949</v>
      </c>
      <c r="M50" s="47">
        <v>-0.005445</v>
      </c>
      <c r="N50" s="47">
        <v>-0.005058</v>
      </c>
      <c r="O50" s="47">
        <v>-0.00459</v>
      </c>
      <c r="P50" s="47">
        <v>-0.004225</v>
      </c>
      <c r="Q50" s="47">
        <v>-0.003826</v>
      </c>
      <c r="R50" s="47">
        <v>-0.003365</v>
      </c>
      <c r="S50" s="47">
        <v>-0.002969</v>
      </c>
      <c r="T50" s="47">
        <v>-0.002632</v>
      </c>
      <c r="U50" s="47">
        <v>-0.002302</v>
      </c>
      <c r="V50" s="47">
        <v>-0.001943</v>
      </c>
      <c r="W50" s="47">
        <v>-0.001372</v>
      </c>
      <c r="X50" s="47">
        <v>-6.05E-4</v>
      </c>
      <c r="Y50" s="47">
        <v>0.0</v>
      </c>
      <c r="Z50" s="47">
        <v>4.59E-4</v>
      </c>
      <c r="AA50" s="47">
        <v>7.46E-4</v>
      </c>
      <c r="AB50" s="47">
        <v>0.001042</v>
      </c>
      <c r="AC50" s="47">
        <v>0.001341</v>
      </c>
      <c r="AD50" s="47">
        <v>0.001679</v>
      </c>
      <c r="AE50" s="47">
        <v>0.002085</v>
      </c>
      <c r="AF50" s="47">
        <v>0.002493</v>
      </c>
      <c r="AG50" s="47">
        <v>0.002801</v>
      </c>
      <c r="AH50" s="47">
        <v>0.003081</v>
      </c>
      <c r="AI50" s="47">
        <v>0.003226</v>
      </c>
      <c r="AJ50" s="47">
        <v>0.003238</v>
      </c>
      <c r="AK50" s="47">
        <v>0.00317</v>
      </c>
    </row>
    <row r="51" ht="12.75" customHeight="1">
      <c r="A51" s="53">
        <v>-0.012146</v>
      </c>
      <c r="B51" s="47">
        <v>-0.011589</v>
      </c>
      <c r="C51" s="47">
        <v>-0.010635</v>
      </c>
      <c r="D51" s="47">
        <v>-0.009961</v>
      </c>
      <c r="E51" s="47">
        <v>-0.009349</v>
      </c>
      <c r="F51" s="47">
        <v>-0.008744</v>
      </c>
      <c r="G51" s="47">
        <v>-0.008271</v>
      </c>
      <c r="H51" s="47">
        <v>-0.007818</v>
      </c>
      <c r="I51" s="47">
        <v>-0.007421</v>
      </c>
      <c r="J51" s="47">
        <v>-0.007067</v>
      </c>
      <c r="K51" s="47">
        <v>-0.006577</v>
      </c>
      <c r="L51" s="47">
        <v>-0.006023</v>
      </c>
      <c r="M51" s="47">
        <v>-0.005519</v>
      </c>
      <c r="N51" s="47">
        <v>-0.005114</v>
      </c>
      <c r="O51" s="47">
        <v>-0.004655</v>
      </c>
      <c r="P51" s="47">
        <v>-0.00432</v>
      </c>
      <c r="Q51" s="47">
        <v>-0.00387</v>
      </c>
      <c r="R51" s="47">
        <v>-0.003396</v>
      </c>
      <c r="S51" s="47">
        <v>-0.00305</v>
      </c>
      <c r="T51" s="47">
        <v>-0.002692</v>
      </c>
      <c r="U51" s="47">
        <v>-0.002375</v>
      </c>
      <c r="V51" s="47">
        <v>-0.001981</v>
      </c>
      <c r="W51" s="47">
        <v>-0.001422</v>
      </c>
      <c r="X51" s="47">
        <v>-6.44E-4</v>
      </c>
      <c r="Y51" s="47">
        <v>0.0</v>
      </c>
      <c r="Z51" s="47">
        <v>4.78E-4</v>
      </c>
      <c r="AA51" s="47">
        <v>7.53E-4</v>
      </c>
      <c r="AB51" s="47">
        <v>0.001006</v>
      </c>
      <c r="AC51" s="47">
        <v>0.001315</v>
      </c>
      <c r="AD51" s="47">
        <v>0.001687</v>
      </c>
      <c r="AE51" s="47">
        <v>0.002072</v>
      </c>
      <c r="AF51" s="47">
        <v>0.00246</v>
      </c>
      <c r="AG51" s="47">
        <v>0.002798</v>
      </c>
      <c r="AH51" s="47">
        <v>0.003085</v>
      </c>
      <c r="AI51" s="47">
        <v>0.003231</v>
      </c>
      <c r="AJ51" s="47">
        <v>0.003228</v>
      </c>
      <c r="AK51" s="47">
        <v>0.003197</v>
      </c>
    </row>
    <row r="52" ht="12.75" customHeight="1">
      <c r="A52" s="53">
        <v>-0.012327</v>
      </c>
      <c r="B52" s="47">
        <v>-0.011728</v>
      </c>
      <c r="C52" s="47">
        <v>-0.010766</v>
      </c>
      <c r="D52" s="47">
        <v>-0.010092</v>
      </c>
      <c r="E52" s="47">
        <v>-0.009503</v>
      </c>
      <c r="F52" s="47">
        <v>-0.008902</v>
      </c>
      <c r="G52" s="47">
        <v>-0.008393</v>
      </c>
      <c r="H52" s="47">
        <v>-0.007912</v>
      </c>
      <c r="I52" s="47">
        <v>-0.007531</v>
      </c>
      <c r="J52" s="47">
        <v>-0.007119</v>
      </c>
      <c r="K52" s="47">
        <v>-0.006607</v>
      </c>
      <c r="L52" s="47">
        <v>-0.006035</v>
      </c>
      <c r="M52" s="47">
        <v>-0.005537</v>
      </c>
      <c r="N52" s="47">
        <v>-0.005097</v>
      </c>
      <c r="O52" s="47">
        <v>-0.004662</v>
      </c>
      <c r="P52" s="47">
        <v>-0.004279</v>
      </c>
      <c r="Q52" s="47">
        <v>-0.003866</v>
      </c>
      <c r="R52" s="47">
        <v>-0.003434</v>
      </c>
      <c r="S52" s="47">
        <v>-0.003058</v>
      </c>
      <c r="T52" s="47">
        <v>-0.002716</v>
      </c>
      <c r="U52" s="47">
        <v>-0.002392</v>
      </c>
      <c r="V52" s="47">
        <v>-0.001969</v>
      </c>
      <c r="W52" s="47">
        <v>-0.001438</v>
      </c>
      <c r="X52" s="47">
        <v>-6.41E-4</v>
      </c>
      <c r="Y52" s="47">
        <v>0.0</v>
      </c>
      <c r="Z52" s="47">
        <v>4.59E-4</v>
      </c>
      <c r="AA52" s="47">
        <v>7.37E-4</v>
      </c>
      <c r="AB52" s="47">
        <v>0.001036</v>
      </c>
      <c r="AC52" s="47">
        <v>0.001336</v>
      </c>
      <c r="AD52" s="47">
        <v>0.001663</v>
      </c>
      <c r="AE52" s="47">
        <v>0.002072</v>
      </c>
      <c r="AF52" s="47">
        <v>0.00249</v>
      </c>
      <c r="AG52" s="47">
        <v>0.002792</v>
      </c>
      <c r="AH52" s="47">
        <v>0.003096</v>
      </c>
      <c r="AI52" s="47">
        <v>0.003236</v>
      </c>
      <c r="AJ52" s="47">
        <v>0.003257</v>
      </c>
      <c r="AK52" s="47">
        <v>0.003198</v>
      </c>
    </row>
    <row r="53" ht="12.75" customHeight="1">
      <c r="A53" s="53">
        <v>-0.012701</v>
      </c>
      <c r="B53" s="47">
        <v>-0.012134</v>
      </c>
      <c r="C53" s="47">
        <v>-0.011153</v>
      </c>
      <c r="D53" s="47">
        <v>-0.01043</v>
      </c>
      <c r="E53" s="47">
        <v>-0.009743</v>
      </c>
      <c r="F53" s="47">
        <v>-0.009115</v>
      </c>
      <c r="G53" s="47">
        <v>-0.008585</v>
      </c>
      <c r="H53" s="47">
        <v>-0.00805</v>
      </c>
      <c r="I53" s="47">
        <v>-0.007646</v>
      </c>
      <c r="J53" s="47">
        <v>-0.007218</v>
      </c>
      <c r="K53" s="47">
        <v>-0.006694</v>
      </c>
      <c r="L53" s="47">
        <v>-0.006084</v>
      </c>
      <c r="M53" s="47">
        <v>-0.00551</v>
      </c>
      <c r="N53" s="47">
        <v>-0.005074</v>
      </c>
      <c r="O53" s="47">
        <v>-0.00462</v>
      </c>
      <c r="P53" s="47">
        <v>-0.004256</v>
      </c>
      <c r="Q53" s="47">
        <v>-0.003842</v>
      </c>
      <c r="R53" s="47">
        <v>-0.003381</v>
      </c>
      <c r="S53" s="47">
        <v>-0.00301</v>
      </c>
      <c r="T53" s="47">
        <v>-0.002699</v>
      </c>
      <c r="U53" s="47">
        <v>-0.00234</v>
      </c>
      <c r="V53" s="47">
        <v>-0.001972</v>
      </c>
      <c r="W53" s="47">
        <v>-0.001422</v>
      </c>
      <c r="X53" s="47">
        <v>-6.63E-4</v>
      </c>
      <c r="Y53" s="47">
        <v>0.0</v>
      </c>
      <c r="Z53" s="47">
        <v>4.08E-4</v>
      </c>
      <c r="AA53" s="47">
        <v>6.71E-4</v>
      </c>
      <c r="AB53" s="47">
        <v>9.49E-4</v>
      </c>
      <c r="AC53" s="47">
        <v>0.001248</v>
      </c>
      <c r="AD53" s="47">
        <v>0.001548</v>
      </c>
      <c r="AE53" s="47">
        <v>0.001955</v>
      </c>
      <c r="AF53" s="47">
        <v>0.002348</v>
      </c>
      <c r="AG53" s="47">
        <v>0.002657</v>
      </c>
      <c r="AH53" s="47">
        <v>0.002983</v>
      </c>
      <c r="AI53" s="47">
        <v>0.003106</v>
      </c>
      <c r="AJ53" s="47">
        <v>0.003112</v>
      </c>
      <c r="AK53" s="47">
        <v>0.00308</v>
      </c>
    </row>
    <row r="54" ht="12.75" customHeight="1">
      <c r="A54" s="53">
        <v>-0.012287</v>
      </c>
      <c r="B54" s="47">
        <v>-0.011694</v>
      </c>
      <c r="C54" s="47">
        <v>-0.010708</v>
      </c>
      <c r="D54" s="47">
        <v>-0.01002</v>
      </c>
      <c r="E54" s="47">
        <v>-0.00937</v>
      </c>
      <c r="F54" s="47">
        <v>-0.008754</v>
      </c>
      <c r="G54" s="47">
        <v>-0.008247</v>
      </c>
      <c r="H54" s="47">
        <v>-0.007724</v>
      </c>
      <c r="I54" s="47">
        <v>-0.007373</v>
      </c>
      <c r="J54" s="47">
        <v>-0.006971</v>
      </c>
      <c r="K54" s="47">
        <v>-0.006442</v>
      </c>
      <c r="L54" s="47">
        <v>-0.005893</v>
      </c>
      <c r="M54" s="47">
        <v>-0.00535</v>
      </c>
      <c r="N54" s="47">
        <v>-0.004921</v>
      </c>
      <c r="O54" s="47">
        <v>-0.004465</v>
      </c>
      <c r="P54" s="47">
        <v>-0.004105</v>
      </c>
      <c r="Q54" s="47">
        <v>-0.003713</v>
      </c>
      <c r="R54" s="47">
        <v>-0.003295</v>
      </c>
      <c r="S54" s="47">
        <v>-0.002875</v>
      </c>
      <c r="T54" s="47">
        <v>-0.00252</v>
      </c>
      <c r="U54" s="47">
        <v>-0.002217</v>
      </c>
      <c r="V54" s="47">
        <v>-0.001875</v>
      </c>
      <c r="W54" s="47">
        <v>-0.00132</v>
      </c>
      <c r="X54" s="47">
        <v>-6.04E-4</v>
      </c>
      <c r="Y54" s="47">
        <v>0.0</v>
      </c>
      <c r="Z54" s="47">
        <v>4.66E-4</v>
      </c>
      <c r="AA54" s="47">
        <v>7.31E-4</v>
      </c>
      <c r="AB54" s="47">
        <v>0.00102</v>
      </c>
      <c r="AC54" s="47">
        <v>0.001263</v>
      </c>
      <c r="AD54" s="47">
        <v>0.001608</v>
      </c>
      <c r="AE54" s="47">
        <v>0.002007</v>
      </c>
      <c r="AF54" s="47">
        <v>0.002353</v>
      </c>
      <c r="AG54" s="47">
        <v>0.002665</v>
      </c>
      <c r="AH54" s="47">
        <v>0.002965</v>
      </c>
      <c r="AI54" s="47">
        <v>0.003101</v>
      </c>
      <c r="AJ54" s="47">
        <v>0.003125</v>
      </c>
      <c r="AK54" s="47">
        <v>0.003093</v>
      </c>
    </row>
    <row r="55" ht="12.75" customHeight="1">
      <c r="A55" s="53">
        <v>-0.012041</v>
      </c>
      <c r="B55" s="47">
        <v>-0.011463</v>
      </c>
      <c r="C55" s="47">
        <v>-0.010518</v>
      </c>
      <c r="D55" s="47">
        <v>-0.009809</v>
      </c>
      <c r="E55" s="47">
        <v>-0.009186</v>
      </c>
      <c r="F55" s="47">
        <v>-0.008527</v>
      </c>
      <c r="G55" s="47">
        <v>-0.008036</v>
      </c>
      <c r="H55" s="47">
        <v>-0.007548</v>
      </c>
      <c r="I55" s="47">
        <v>-0.007146</v>
      </c>
      <c r="J55" s="47">
        <v>-0.006748</v>
      </c>
      <c r="K55" s="47">
        <v>-0.006216</v>
      </c>
      <c r="L55" s="47">
        <v>-0.00567</v>
      </c>
      <c r="M55" s="47">
        <v>-0.005183</v>
      </c>
      <c r="N55" s="47">
        <v>-0.004778</v>
      </c>
      <c r="O55" s="47">
        <v>-0.004318</v>
      </c>
      <c r="P55" s="47">
        <v>-0.003985</v>
      </c>
      <c r="Q55" s="47">
        <v>-0.003573</v>
      </c>
      <c r="R55" s="47">
        <v>-0.003155</v>
      </c>
      <c r="S55" s="47">
        <v>-0.002772</v>
      </c>
      <c r="T55" s="47">
        <v>-0.002461</v>
      </c>
      <c r="U55" s="47">
        <v>-0.002144</v>
      </c>
      <c r="V55" s="47">
        <v>-0.001809</v>
      </c>
      <c r="W55" s="47">
        <v>-0.001278</v>
      </c>
      <c r="X55" s="47">
        <v>-6.02E-4</v>
      </c>
      <c r="Y55" s="47">
        <v>0.0</v>
      </c>
      <c r="Z55" s="47">
        <v>4.09E-4</v>
      </c>
      <c r="AA55" s="47">
        <v>6.39E-4</v>
      </c>
      <c r="AB55" s="47">
        <v>8.68E-4</v>
      </c>
      <c r="AC55" s="47">
        <v>0.001164</v>
      </c>
      <c r="AD55" s="47">
        <v>0.001478</v>
      </c>
      <c r="AE55" s="47">
        <v>0.001844</v>
      </c>
      <c r="AF55" s="47">
        <v>0.00221</v>
      </c>
      <c r="AG55" s="47">
        <v>0.002475</v>
      </c>
      <c r="AH55" s="47">
        <v>0.002787</v>
      </c>
      <c r="AI55" s="47">
        <v>0.002904</v>
      </c>
      <c r="AJ55" s="47">
        <v>0.002944</v>
      </c>
      <c r="AK55" s="47">
        <v>0.002908</v>
      </c>
    </row>
    <row r="56" ht="12.75" customHeight="1">
      <c r="A56" s="53">
        <v>-0.011728</v>
      </c>
      <c r="B56" s="47">
        <v>-0.01113</v>
      </c>
      <c r="C56" s="47">
        <v>-0.010167</v>
      </c>
      <c r="D56" s="47">
        <v>-0.009522</v>
      </c>
      <c r="E56" s="47">
        <v>-0.008879</v>
      </c>
      <c r="F56" s="47">
        <v>-0.008236</v>
      </c>
      <c r="G56" s="47">
        <v>-0.007746</v>
      </c>
      <c r="H56" s="47">
        <v>-0.007279</v>
      </c>
      <c r="I56" s="47">
        <v>-0.006881</v>
      </c>
      <c r="J56" s="47">
        <v>-0.006478</v>
      </c>
      <c r="K56" s="47">
        <v>-0.005993</v>
      </c>
      <c r="L56" s="47">
        <v>-0.005461</v>
      </c>
      <c r="M56" s="47">
        <v>-0.004941</v>
      </c>
      <c r="N56" s="47">
        <v>-0.00456</v>
      </c>
      <c r="O56" s="47">
        <v>-0.004136</v>
      </c>
      <c r="P56" s="47">
        <v>-0.003772</v>
      </c>
      <c r="Q56" s="47">
        <v>-0.0034</v>
      </c>
      <c r="R56" s="47">
        <v>-0.002979</v>
      </c>
      <c r="S56" s="47">
        <v>-0.002645</v>
      </c>
      <c r="T56" s="47">
        <v>-0.002336</v>
      </c>
      <c r="U56" s="47">
        <v>-0.002016</v>
      </c>
      <c r="V56" s="47">
        <v>-0.001651</v>
      </c>
      <c r="W56" s="47">
        <v>-0.001176</v>
      </c>
      <c r="X56" s="47">
        <v>-5.14E-4</v>
      </c>
      <c r="Y56" s="47">
        <v>0.0</v>
      </c>
      <c r="Z56" s="47">
        <v>4.01E-4</v>
      </c>
      <c r="AA56" s="47">
        <v>6.17E-4</v>
      </c>
      <c r="AB56" s="47">
        <v>8.37E-4</v>
      </c>
      <c r="AC56" s="47">
        <v>0.001108</v>
      </c>
      <c r="AD56" s="47">
        <v>0.001384</v>
      </c>
      <c r="AE56" s="47">
        <v>0.001717</v>
      </c>
      <c r="AF56" s="47">
        <v>0.002068</v>
      </c>
      <c r="AG56" s="47">
        <v>0.002342</v>
      </c>
      <c r="AH56" s="47">
        <v>0.002633</v>
      </c>
      <c r="AI56" s="47">
        <v>0.002777</v>
      </c>
      <c r="AJ56" s="47">
        <v>0.00279</v>
      </c>
      <c r="AK56" s="47">
        <v>0.00277</v>
      </c>
    </row>
    <row r="57" ht="12.75" customHeight="1">
      <c r="A57" s="53">
        <v>-0.011338</v>
      </c>
      <c r="B57" s="47">
        <v>-0.010741</v>
      </c>
      <c r="C57" s="47">
        <v>-0.009806</v>
      </c>
      <c r="D57" s="47">
        <v>-0.009193</v>
      </c>
      <c r="E57" s="47">
        <v>-0.008585</v>
      </c>
      <c r="F57" s="47">
        <v>-0.007997</v>
      </c>
      <c r="G57" s="47">
        <v>-0.007491</v>
      </c>
      <c r="H57" s="47">
        <v>-0.007039</v>
      </c>
      <c r="I57" s="47">
        <v>-0.006673</v>
      </c>
      <c r="J57" s="47">
        <v>-0.006284</v>
      </c>
      <c r="K57" s="47">
        <v>-0.005791</v>
      </c>
      <c r="L57" s="47">
        <v>-0.005238</v>
      </c>
      <c r="M57" s="47">
        <v>-0.004716</v>
      </c>
      <c r="N57" s="47">
        <v>-0.004378</v>
      </c>
      <c r="O57" s="47">
        <v>-0.003939</v>
      </c>
      <c r="P57" s="47">
        <v>-0.003615</v>
      </c>
      <c r="Q57" s="47">
        <v>-0.003261</v>
      </c>
      <c r="R57" s="47">
        <v>-0.002861</v>
      </c>
      <c r="S57" s="47">
        <v>-0.002568</v>
      </c>
      <c r="T57" s="47">
        <v>-0.002226</v>
      </c>
      <c r="U57" s="47">
        <v>-0.001928</v>
      </c>
      <c r="V57" s="47">
        <v>-0.001577</v>
      </c>
      <c r="W57" s="47">
        <v>-0.001124</v>
      </c>
      <c r="X57" s="47">
        <v>-5.28E-4</v>
      </c>
      <c r="Y57" s="47">
        <v>0.0</v>
      </c>
      <c r="Z57" s="47">
        <v>3.63E-4</v>
      </c>
      <c r="AA57" s="47">
        <v>5.55E-4</v>
      </c>
      <c r="AB57" s="47">
        <v>7.83E-4</v>
      </c>
      <c r="AC57" s="47">
        <v>0.001026</v>
      </c>
      <c r="AD57" s="47">
        <v>0.001312</v>
      </c>
      <c r="AE57" s="47">
        <v>0.001622</v>
      </c>
      <c r="AF57" s="47">
        <v>0.001965</v>
      </c>
      <c r="AG57" s="47">
        <v>0.002222</v>
      </c>
      <c r="AH57" s="47">
        <v>0.002507</v>
      </c>
      <c r="AI57" s="47">
        <v>0.002661</v>
      </c>
      <c r="AJ57" s="47">
        <v>0.002669</v>
      </c>
      <c r="AK57" s="47">
        <v>0.002663</v>
      </c>
    </row>
    <row r="58" ht="12.75" customHeight="1">
      <c r="A58" s="53">
        <v>-0.011016</v>
      </c>
      <c r="B58" s="47">
        <v>-0.010463</v>
      </c>
      <c r="C58" s="47">
        <v>-0.009621</v>
      </c>
      <c r="D58" s="47">
        <v>-0.009015</v>
      </c>
      <c r="E58" s="47">
        <v>-0.00842</v>
      </c>
      <c r="F58" s="47">
        <v>-0.007826</v>
      </c>
      <c r="G58" s="47">
        <v>-0.007381</v>
      </c>
      <c r="H58" s="47">
        <v>-0.006888</v>
      </c>
      <c r="I58" s="47">
        <v>-0.006548</v>
      </c>
      <c r="J58" s="47">
        <v>-0.006163</v>
      </c>
      <c r="K58" s="47">
        <v>-0.005701</v>
      </c>
      <c r="L58" s="47">
        <v>-0.005187</v>
      </c>
      <c r="M58" s="47">
        <v>-0.004696</v>
      </c>
      <c r="N58" s="47">
        <v>-0.00437</v>
      </c>
      <c r="O58" s="47">
        <v>-0.003922</v>
      </c>
      <c r="P58" s="47">
        <v>-0.003569</v>
      </c>
      <c r="Q58" s="47">
        <v>-0.003225</v>
      </c>
      <c r="R58" s="47">
        <v>-0.002849</v>
      </c>
      <c r="S58" s="47">
        <v>-0.00252</v>
      </c>
      <c r="T58" s="47">
        <v>-0.002183</v>
      </c>
      <c r="U58" s="47">
        <v>-0.001904</v>
      </c>
      <c r="V58" s="47">
        <v>-0.001565</v>
      </c>
      <c r="W58" s="47">
        <v>-0.001109</v>
      </c>
      <c r="X58" s="47">
        <v>-5.11E-4</v>
      </c>
      <c r="Y58" s="47">
        <v>0.0</v>
      </c>
      <c r="Z58" s="47">
        <v>3.49E-4</v>
      </c>
      <c r="AA58" s="47">
        <v>5.56E-4</v>
      </c>
      <c r="AB58" s="47">
        <v>7.53E-4</v>
      </c>
      <c r="AC58" s="47">
        <v>9.79E-4</v>
      </c>
      <c r="AD58" s="47">
        <v>0.001256</v>
      </c>
      <c r="AE58" s="47">
        <v>0.001556</v>
      </c>
      <c r="AF58" s="47">
        <v>0.001887</v>
      </c>
      <c r="AG58" s="47">
        <v>0.002164</v>
      </c>
      <c r="AH58" s="47">
        <v>0.002453</v>
      </c>
      <c r="AI58" s="47">
        <v>0.002612</v>
      </c>
      <c r="AJ58" s="47">
        <v>0.002604</v>
      </c>
      <c r="AK58" s="47">
        <v>0.0026</v>
      </c>
    </row>
    <row r="59" ht="12.75" customHeight="1">
      <c r="A59" s="53">
        <v>-0.010921</v>
      </c>
      <c r="B59" s="47">
        <v>-0.010403</v>
      </c>
      <c r="C59" s="47">
        <v>-0.009563</v>
      </c>
      <c r="D59" s="47">
        <v>-0.008976</v>
      </c>
      <c r="E59" s="47">
        <v>-0.008431</v>
      </c>
      <c r="F59" s="47">
        <v>-0.007845</v>
      </c>
      <c r="G59" s="47">
        <v>-0.007394</v>
      </c>
      <c r="H59" s="47">
        <v>-0.006939</v>
      </c>
      <c r="I59" s="47">
        <v>-0.006605</v>
      </c>
      <c r="J59" s="47">
        <v>-0.006222</v>
      </c>
      <c r="K59" s="47">
        <v>-0.005758</v>
      </c>
      <c r="L59" s="47">
        <v>-0.005238</v>
      </c>
      <c r="M59" s="47">
        <v>-0.004732</v>
      </c>
      <c r="N59" s="47">
        <v>-0.004411</v>
      </c>
      <c r="O59" s="47">
        <v>-0.003967</v>
      </c>
      <c r="P59" s="47">
        <v>-0.003614</v>
      </c>
      <c r="Q59" s="47">
        <v>-0.003233</v>
      </c>
      <c r="R59" s="47">
        <v>-0.002898</v>
      </c>
      <c r="S59" s="47">
        <v>-0.002563</v>
      </c>
      <c r="T59" s="47">
        <v>-0.002252</v>
      </c>
      <c r="U59" s="47">
        <v>-0.00191</v>
      </c>
      <c r="V59" s="47">
        <v>-0.001582</v>
      </c>
      <c r="W59" s="47">
        <v>-0.001108</v>
      </c>
      <c r="X59" s="47">
        <v>-4.9E-4</v>
      </c>
      <c r="Y59" s="47">
        <v>0.0</v>
      </c>
      <c r="Z59" s="47">
        <v>3.67E-4</v>
      </c>
      <c r="AA59" s="47">
        <v>5.6E-4</v>
      </c>
      <c r="AB59" s="47">
        <v>7.89E-4</v>
      </c>
      <c r="AC59" s="47">
        <v>0.001036</v>
      </c>
      <c r="AD59" s="47">
        <v>0.001309</v>
      </c>
      <c r="AE59" s="47">
        <v>0.001632</v>
      </c>
      <c r="AF59" s="47">
        <v>0.001972</v>
      </c>
      <c r="AG59" s="47">
        <v>0.002251</v>
      </c>
      <c r="AH59" s="47">
        <v>0.002559</v>
      </c>
      <c r="AI59" s="47">
        <v>0.002705</v>
      </c>
      <c r="AJ59" s="47">
        <v>0.002745</v>
      </c>
      <c r="AK59" s="47">
        <v>0.00272</v>
      </c>
    </row>
    <row r="60" ht="12.75" customHeight="1">
      <c r="A60" s="53">
        <v>-0.011044</v>
      </c>
      <c r="B60" s="47">
        <v>-0.010547</v>
      </c>
      <c r="C60" s="47">
        <v>-0.009751</v>
      </c>
      <c r="D60" s="47">
        <v>-0.009209</v>
      </c>
      <c r="E60" s="47">
        <v>-0.008656</v>
      </c>
      <c r="F60" s="47">
        <v>-0.008096</v>
      </c>
      <c r="G60" s="47">
        <v>-0.007679</v>
      </c>
      <c r="H60" s="47">
        <v>-0.007214</v>
      </c>
      <c r="I60" s="47">
        <v>-0.006859</v>
      </c>
      <c r="J60" s="47">
        <v>-0.006455</v>
      </c>
      <c r="K60" s="47">
        <v>-0.006</v>
      </c>
      <c r="L60" s="47">
        <v>-0.00547</v>
      </c>
      <c r="M60" s="47">
        <v>-0.00494</v>
      </c>
      <c r="N60" s="47">
        <v>-0.004582</v>
      </c>
      <c r="O60" s="47">
        <v>-0.004143</v>
      </c>
      <c r="P60" s="47">
        <v>-0.003764</v>
      </c>
      <c r="Q60" s="47">
        <v>-0.003437</v>
      </c>
      <c r="R60" s="47">
        <v>-0.003036</v>
      </c>
      <c r="S60" s="47">
        <v>-0.002682</v>
      </c>
      <c r="T60" s="47">
        <v>-0.002388</v>
      </c>
      <c r="U60" s="47">
        <v>-0.002061</v>
      </c>
      <c r="V60" s="47">
        <v>-0.00167</v>
      </c>
      <c r="W60" s="47">
        <v>-0.001173</v>
      </c>
      <c r="X60" s="47">
        <v>-5.36E-4</v>
      </c>
      <c r="Y60" s="47">
        <v>0.0</v>
      </c>
      <c r="Z60" s="47">
        <v>3.81E-4</v>
      </c>
      <c r="AA60" s="47">
        <v>6.2E-4</v>
      </c>
      <c r="AB60" s="47">
        <v>8.35E-4</v>
      </c>
      <c r="AC60" s="47">
        <v>0.00111</v>
      </c>
      <c r="AD60" s="47">
        <v>0.001405</v>
      </c>
      <c r="AE60" s="47">
        <v>0.001743</v>
      </c>
      <c r="AF60" s="47">
        <v>0.002078</v>
      </c>
      <c r="AG60" s="47">
        <v>0.002382</v>
      </c>
      <c r="AH60" s="47">
        <v>0.002685</v>
      </c>
      <c r="AI60" s="47">
        <v>0.002871</v>
      </c>
      <c r="AJ60" s="47">
        <v>0.002862</v>
      </c>
      <c r="AK60" s="47">
        <v>0.002848</v>
      </c>
    </row>
    <row r="61" ht="12.75" customHeight="1">
      <c r="A61" s="53">
        <v>-0.011351</v>
      </c>
      <c r="B61" s="47">
        <v>-0.010894</v>
      </c>
      <c r="C61" s="47">
        <v>-0.010127</v>
      </c>
      <c r="D61" s="47">
        <v>-0.009574</v>
      </c>
      <c r="E61" s="47">
        <v>-0.009028</v>
      </c>
      <c r="F61" s="47">
        <v>-0.008461</v>
      </c>
      <c r="G61" s="47">
        <v>-0.008008</v>
      </c>
      <c r="H61" s="47">
        <v>-0.007518</v>
      </c>
      <c r="I61" s="47">
        <v>-0.007171</v>
      </c>
      <c r="J61" s="47">
        <v>-0.006763</v>
      </c>
      <c r="K61" s="47">
        <v>-0.006275</v>
      </c>
      <c r="L61" s="47">
        <v>-0.005742</v>
      </c>
      <c r="M61" s="47">
        <v>-0.00521</v>
      </c>
      <c r="N61" s="47">
        <v>-0.004822</v>
      </c>
      <c r="O61" s="47">
        <v>-0.00441</v>
      </c>
      <c r="P61" s="47">
        <v>-0.004021</v>
      </c>
      <c r="Q61" s="47">
        <v>-0.003622</v>
      </c>
      <c r="R61" s="47">
        <v>-0.003247</v>
      </c>
      <c r="S61" s="47">
        <v>-0.002857</v>
      </c>
      <c r="T61" s="47">
        <v>-0.002513</v>
      </c>
      <c r="U61" s="47">
        <v>-0.00218</v>
      </c>
      <c r="V61" s="47">
        <v>-0.001782</v>
      </c>
      <c r="W61" s="47">
        <v>-0.001261</v>
      </c>
      <c r="X61" s="47">
        <v>-5.71E-4</v>
      </c>
      <c r="Y61" s="47">
        <v>0.0</v>
      </c>
      <c r="Z61" s="47">
        <v>3.87E-4</v>
      </c>
      <c r="AA61" s="47">
        <v>6.21E-4</v>
      </c>
      <c r="AB61" s="47">
        <v>8.92E-4</v>
      </c>
      <c r="AC61" s="47">
        <v>0.001169</v>
      </c>
      <c r="AD61" s="47">
        <v>0.001462</v>
      </c>
      <c r="AE61" s="47">
        <v>0.001805</v>
      </c>
      <c r="AF61" s="47">
        <v>0.002164</v>
      </c>
      <c r="AG61" s="47">
        <v>0.002458</v>
      </c>
      <c r="AH61" s="47">
        <v>0.002761</v>
      </c>
      <c r="AI61" s="47">
        <v>0.002934</v>
      </c>
      <c r="AJ61" s="47">
        <v>0.00294</v>
      </c>
      <c r="AK61" s="47">
        <v>0.002924</v>
      </c>
    </row>
    <row r="62" ht="12.75" customHeight="1">
      <c r="A62" s="53">
        <v>-0.011684</v>
      </c>
      <c r="B62" s="47">
        <v>-0.01121</v>
      </c>
      <c r="C62" s="47">
        <v>-0.010428</v>
      </c>
      <c r="D62" s="47">
        <v>-0.009855</v>
      </c>
      <c r="E62" s="47">
        <v>-0.009305</v>
      </c>
      <c r="F62" s="47">
        <v>-0.008732</v>
      </c>
      <c r="G62" s="47">
        <v>-0.008281</v>
      </c>
      <c r="H62" s="47">
        <v>-0.007803</v>
      </c>
      <c r="I62" s="47">
        <v>-0.007471</v>
      </c>
      <c r="J62" s="47">
        <v>-0.007049</v>
      </c>
      <c r="K62" s="47">
        <v>-0.006539</v>
      </c>
      <c r="L62" s="47">
        <v>-0.005977</v>
      </c>
      <c r="M62" s="47">
        <v>-0.005428</v>
      </c>
      <c r="N62" s="47">
        <v>-0.00503</v>
      </c>
      <c r="O62" s="47">
        <v>-0.00456</v>
      </c>
      <c r="P62" s="47">
        <v>-0.004181</v>
      </c>
      <c r="Q62" s="47">
        <v>-0.003781</v>
      </c>
      <c r="R62" s="47">
        <v>-0.003359</v>
      </c>
      <c r="S62" s="47">
        <v>-0.002959</v>
      </c>
      <c r="T62" s="47">
        <v>-0.002636</v>
      </c>
      <c r="U62" s="47">
        <v>-0.002304</v>
      </c>
      <c r="V62" s="47">
        <v>-0.001852</v>
      </c>
      <c r="W62" s="47">
        <v>-0.001304</v>
      </c>
      <c r="X62" s="47">
        <v>-5.93E-4</v>
      </c>
      <c r="Y62" s="47">
        <v>0.0</v>
      </c>
      <c r="Z62" s="47">
        <v>4.54E-4</v>
      </c>
      <c r="AA62" s="47">
        <v>7.38E-4</v>
      </c>
      <c r="AB62" s="47">
        <v>0.001006</v>
      </c>
      <c r="AC62" s="47">
        <v>0.001282</v>
      </c>
      <c r="AD62" s="47">
        <v>0.001604</v>
      </c>
      <c r="AE62" s="47">
        <v>0.001958</v>
      </c>
      <c r="AF62" s="47">
        <v>0.002301</v>
      </c>
      <c r="AG62" s="47">
        <v>0.002625</v>
      </c>
      <c r="AH62" s="47">
        <v>0.002937</v>
      </c>
      <c r="AI62" s="47">
        <v>0.003101</v>
      </c>
      <c r="AJ62" s="47">
        <v>0.003095</v>
      </c>
      <c r="AK62" s="47">
        <v>0.003095</v>
      </c>
    </row>
    <row r="63" ht="12.75" customHeight="1">
      <c r="A63" s="53">
        <v>-0.012086</v>
      </c>
      <c r="B63" s="47">
        <v>-0.011621</v>
      </c>
      <c r="C63" s="47">
        <v>-0.010856</v>
      </c>
      <c r="D63" s="47">
        <v>-0.010281</v>
      </c>
      <c r="E63" s="47">
        <v>-0.009696</v>
      </c>
      <c r="F63" s="47">
        <v>-0.00911</v>
      </c>
      <c r="G63" s="47">
        <v>-0.00863</v>
      </c>
      <c r="H63" s="47">
        <v>-0.00815</v>
      </c>
      <c r="I63" s="47">
        <v>-0.007767</v>
      </c>
      <c r="J63" s="47">
        <v>-0.007338</v>
      </c>
      <c r="K63" s="47">
        <v>-0.006806</v>
      </c>
      <c r="L63" s="47">
        <v>-0.006241</v>
      </c>
      <c r="M63" s="47">
        <v>-0.00567</v>
      </c>
      <c r="N63" s="47">
        <v>-0.005255</v>
      </c>
      <c r="O63" s="47">
        <v>-0.004768</v>
      </c>
      <c r="P63" s="47">
        <v>-0.004411</v>
      </c>
      <c r="Q63" s="47">
        <v>-0.003983</v>
      </c>
      <c r="R63" s="47">
        <v>-0.00354</v>
      </c>
      <c r="S63" s="47">
        <v>-0.003142</v>
      </c>
      <c r="T63" s="47">
        <v>-0.002778</v>
      </c>
      <c r="U63" s="47">
        <v>-0.00242</v>
      </c>
      <c r="V63" s="47">
        <v>-0.002013</v>
      </c>
      <c r="W63" s="47">
        <v>-0.001382</v>
      </c>
      <c r="X63" s="47">
        <v>-6.27E-4</v>
      </c>
      <c r="Y63" s="47">
        <v>0.0</v>
      </c>
      <c r="Z63" s="47">
        <v>4.41E-4</v>
      </c>
      <c r="AA63" s="47">
        <v>7.05E-4</v>
      </c>
      <c r="AB63" s="47">
        <v>9.96E-4</v>
      </c>
      <c r="AC63" s="47">
        <v>0.001282</v>
      </c>
      <c r="AD63" s="47">
        <v>0.001611</v>
      </c>
      <c r="AE63" s="47">
        <v>0.001923</v>
      </c>
      <c r="AF63" s="47">
        <v>0.002275</v>
      </c>
      <c r="AG63" s="47">
        <v>0.002554</v>
      </c>
      <c r="AH63" s="47">
        <v>0.002842</v>
      </c>
      <c r="AI63" s="47">
        <v>0.003035</v>
      </c>
      <c r="AJ63" s="47">
        <v>0.003036</v>
      </c>
      <c r="AK63" s="47">
        <v>0.003053</v>
      </c>
    </row>
    <row r="64" ht="12.75" customHeight="1">
      <c r="A64" s="53">
        <v>-0.012175</v>
      </c>
      <c r="B64" s="47">
        <v>-0.011696</v>
      </c>
      <c r="C64" s="47">
        <v>-0.010865</v>
      </c>
      <c r="D64" s="47">
        <v>-0.010248</v>
      </c>
      <c r="E64" s="47">
        <v>-0.009667</v>
      </c>
      <c r="F64" s="47">
        <v>-0.009057</v>
      </c>
      <c r="G64" s="47">
        <v>-0.008614</v>
      </c>
      <c r="H64" s="47">
        <v>-0.008128</v>
      </c>
      <c r="I64" s="47">
        <v>-0.007764</v>
      </c>
      <c r="J64" s="47">
        <v>-0.007323</v>
      </c>
      <c r="K64" s="47">
        <v>-0.006832</v>
      </c>
      <c r="L64" s="47">
        <v>-0.006255</v>
      </c>
      <c r="M64" s="47">
        <v>-0.005704</v>
      </c>
      <c r="N64" s="47">
        <v>-0.00523</v>
      </c>
      <c r="O64" s="47">
        <v>-0.004783</v>
      </c>
      <c r="P64" s="47">
        <v>-0.004395</v>
      </c>
      <c r="Q64" s="47">
        <v>-0.003972</v>
      </c>
      <c r="R64" s="47">
        <v>-0.00351</v>
      </c>
      <c r="S64" s="47">
        <v>-0.003087</v>
      </c>
      <c r="T64" s="47">
        <v>-0.002744</v>
      </c>
      <c r="U64" s="47">
        <v>-0.002374</v>
      </c>
      <c r="V64" s="47">
        <v>-0.001942</v>
      </c>
      <c r="W64" s="47">
        <v>-0.001363</v>
      </c>
      <c r="X64" s="47">
        <v>-5.98E-4</v>
      </c>
      <c r="Y64" s="47">
        <v>0.0</v>
      </c>
      <c r="Z64" s="47">
        <v>4.63E-4</v>
      </c>
      <c r="AA64" s="47">
        <v>7.13E-4</v>
      </c>
      <c r="AB64" s="47">
        <v>0.001001</v>
      </c>
      <c r="AC64" s="47">
        <v>0.001233</v>
      </c>
      <c r="AD64" s="47">
        <v>0.001537</v>
      </c>
      <c r="AE64" s="47">
        <v>0.001868</v>
      </c>
      <c r="AF64" s="47">
        <v>0.002218</v>
      </c>
      <c r="AG64" s="47">
        <v>0.002482</v>
      </c>
      <c r="AH64" s="47">
        <v>0.002738</v>
      </c>
      <c r="AI64" s="47">
        <v>0.002936</v>
      </c>
      <c r="AJ64" s="47">
        <v>0.002928</v>
      </c>
      <c r="AK64" s="47">
        <v>0.002913</v>
      </c>
    </row>
    <row r="65" ht="12.75" customHeight="1">
      <c r="A65" s="53">
        <v>-0.012197</v>
      </c>
      <c r="B65" s="47">
        <v>-0.011699</v>
      </c>
      <c r="C65" s="47">
        <v>-0.010825</v>
      </c>
      <c r="D65" s="47">
        <v>-0.010192</v>
      </c>
      <c r="E65" s="47">
        <v>-0.009617</v>
      </c>
      <c r="F65" s="47">
        <v>-0.009</v>
      </c>
      <c r="G65" s="47">
        <v>-0.008574</v>
      </c>
      <c r="H65" s="47">
        <v>-0.008064</v>
      </c>
      <c r="I65" s="47">
        <v>-0.007686</v>
      </c>
      <c r="J65" s="47">
        <v>-0.007273</v>
      </c>
      <c r="K65" s="47">
        <v>-0.006745</v>
      </c>
      <c r="L65" s="47">
        <v>-0.006177</v>
      </c>
      <c r="M65" s="47">
        <v>-0.005596</v>
      </c>
      <c r="N65" s="47">
        <v>-0.005205</v>
      </c>
      <c r="O65" s="47">
        <v>-0.004708</v>
      </c>
      <c r="P65" s="47">
        <v>-0.004324</v>
      </c>
      <c r="Q65" s="47">
        <v>-0.003897</v>
      </c>
      <c r="R65" s="47">
        <v>-0.003436</v>
      </c>
      <c r="S65" s="47">
        <v>-0.003053</v>
      </c>
      <c r="T65" s="47">
        <v>-0.002707</v>
      </c>
      <c r="U65" s="47">
        <v>-0.002363</v>
      </c>
      <c r="V65" s="47">
        <v>-0.001947</v>
      </c>
      <c r="W65" s="47">
        <v>-0.001348</v>
      </c>
      <c r="X65" s="47">
        <v>-6.16E-4</v>
      </c>
      <c r="Y65" s="47">
        <v>0.0</v>
      </c>
      <c r="Z65" s="47">
        <v>4.33E-4</v>
      </c>
      <c r="AA65" s="47">
        <v>6.73E-4</v>
      </c>
      <c r="AB65" s="47">
        <v>9.68E-4</v>
      </c>
      <c r="AC65" s="47">
        <v>0.001227</v>
      </c>
      <c r="AD65" s="47">
        <v>0.001495</v>
      </c>
      <c r="AE65" s="47">
        <v>0.001792</v>
      </c>
      <c r="AF65" s="47">
        <v>0.002111</v>
      </c>
      <c r="AG65" s="47">
        <v>0.002315</v>
      </c>
      <c r="AH65" s="47">
        <v>0.002629</v>
      </c>
      <c r="AI65" s="47">
        <v>0.002806</v>
      </c>
      <c r="AJ65" s="47">
        <v>0.002791</v>
      </c>
      <c r="AK65" s="47">
        <v>0.002806</v>
      </c>
    </row>
    <row r="66" ht="12.75" customHeight="1">
      <c r="A66" s="53">
        <v>-0.012231</v>
      </c>
      <c r="B66" s="47">
        <v>-0.011716</v>
      </c>
      <c r="C66" s="47">
        <v>-0.010813</v>
      </c>
      <c r="D66" s="47">
        <v>-0.010169</v>
      </c>
      <c r="E66" s="47">
        <v>-0.009581</v>
      </c>
      <c r="F66" s="47">
        <v>-0.008971</v>
      </c>
      <c r="G66" s="47">
        <v>-0.00852</v>
      </c>
      <c r="H66" s="47">
        <v>-0.008</v>
      </c>
      <c r="I66" s="47">
        <v>-0.007611</v>
      </c>
      <c r="J66" s="47">
        <v>-0.007216</v>
      </c>
      <c r="K66" s="47">
        <v>-0.006668</v>
      </c>
      <c r="L66" s="47">
        <v>-0.00612</v>
      </c>
      <c r="M66" s="47">
        <v>-0.005562</v>
      </c>
      <c r="N66" s="47">
        <v>-0.005125</v>
      </c>
      <c r="O66" s="47">
        <v>-0.004704</v>
      </c>
      <c r="P66" s="47">
        <v>-0.004279</v>
      </c>
      <c r="Q66" s="47">
        <v>-0.003889</v>
      </c>
      <c r="R66" s="47">
        <v>-0.003411</v>
      </c>
      <c r="S66" s="47">
        <v>-0.002999</v>
      </c>
      <c r="T66" s="47">
        <v>-0.002698</v>
      </c>
      <c r="U66" s="47">
        <v>-0.002336</v>
      </c>
      <c r="V66" s="47">
        <v>-0.00189</v>
      </c>
      <c r="W66" s="47">
        <v>-0.001302</v>
      </c>
      <c r="X66" s="47">
        <v>-5.87E-4</v>
      </c>
      <c r="Y66" s="47">
        <v>0.0</v>
      </c>
      <c r="Z66" s="47">
        <v>3.96E-4</v>
      </c>
      <c r="AA66" s="47">
        <v>6.37E-4</v>
      </c>
      <c r="AB66" s="47">
        <v>9.25E-4</v>
      </c>
      <c r="AC66" s="47">
        <v>0.001118</v>
      </c>
      <c r="AD66" s="47">
        <v>0.001385</v>
      </c>
      <c r="AE66" s="47">
        <v>0.001634</v>
      </c>
      <c r="AF66" s="47">
        <v>0.001916</v>
      </c>
      <c r="AG66" s="47">
        <v>0.002169</v>
      </c>
      <c r="AH66" s="47">
        <v>0.002411</v>
      </c>
      <c r="AI66" s="47">
        <v>0.002585</v>
      </c>
      <c r="AJ66" s="47">
        <v>0.002597</v>
      </c>
      <c r="AK66" s="47">
        <v>0.002605</v>
      </c>
    </row>
    <row r="67" ht="12.75" customHeight="1">
      <c r="A67" s="53">
        <v>-0.012406</v>
      </c>
      <c r="B67" s="47">
        <v>-0.01186</v>
      </c>
      <c r="C67" s="47">
        <v>-0.010896</v>
      </c>
      <c r="D67" s="47">
        <v>-0.010216</v>
      </c>
      <c r="E67" s="47">
        <v>-0.009632</v>
      </c>
      <c r="F67" s="47">
        <v>-0.008985</v>
      </c>
      <c r="G67" s="47">
        <v>-0.00854</v>
      </c>
      <c r="H67" s="47">
        <v>-0.008028</v>
      </c>
      <c r="I67" s="47">
        <v>-0.007662</v>
      </c>
      <c r="J67" s="47">
        <v>-0.00725</v>
      </c>
      <c r="K67" s="47">
        <v>-0.006685</v>
      </c>
      <c r="L67" s="47">
        <v>-0.006134</v>
      </c>
      <c r="M67" s="47">
        <v>-0.005569</v>
      </c>
      <c r="N67" s="47">
        <v>-0.005096</v>
      </c>
      <c r="O67" s="47">
        <v>-0.004667</v>
      </c>
      <c r="P67" s="47">
        <v>-0.004286</v>
      </c>
      <c r="Q67" s="47">
        <v>-0.003852</v>
      </c>
      <c r="R67" s="47">
        <v>-0.003423</v>
      </c>
      <c r="S67" s="47">
        <v>-0.00301</v>
      </c>
      <c r="T67" s="47">
        <v>-0.002669</v>
      </c>
      <c r="U67" s="47">
        <v>-0.00235</v>
      </c>
      <c r="V67" s="47">
        <v>-0.00192</v>
      </c>
      <c r="W67" s="47">
        <v>-0.001341</v>
      </c>
      <c r="X67" s="47">
        <v>-5.92E-4</v>
      </c>
      <c r="Y67" s="47">
        <v>0.0</v>
      </c>
      <c r="Z67" s="47">
        <v>3.72E-4</v>
      </c>
      <c r="AA67" s="47">
        <v>5.88E-4</v>
      </c>
      <c r="AB67" s="47">
        <v>8.56E-4</v>
      </c>
      <c r="AC67" s="47">
        <v>0.001071</v>
      </c>
      <c r="AD67" s="47">
        <v>0.001302</v>
      </c>
      <c r="AE67" s="47">
        <v>0.001517</v>
      </c>
      <c r="AF67" s="47">
        <v>0.001806</v>
      </c>
      <c r="AG67" s="47">
        <v>0.001966</v>
      </c>
      <c r="AH67" s="47">
        <v>0.002256</v>
      </c>
      <c r="AI67" s="47">
        <v>0.002424</v>
      </c>
      <c r="AJ67" s="47">
        <v>0.002421</v>
      </c>
      <c r="AK67" s="47">
        <v>0.00241</v>
      </c>
    </row>
    <row r="68" ht="12.75" customHeight="1">
      <c r="A68" s="53">
        <v>-0.012218</v>
      </c>
      <c r="B68" s="47">
        <v>-0.01164</v>
      </c>
      <c r="C68" s="47">
        <v>-0.010643</v>
      </c>
      <c r="D68" s="47">
        <v>-0.009949</v>
      </c>
      <c r="E68" s="47">
        <v>-0.009365</v>
      </c>
      <c r="F68" s="47">
        <v>-0.008716</v>
      </c>
      <c r="G68" s="47">
        <v>-0.00825</v>
      </c>
      <c r="H68" s="47">
        <v>-0.007746</v>
      </c>
      <c r="I68" s="47">
        <v>-0.007382</v>
      </c>
      <c r="J68" s="47">
        <v>-0.006967</v>
      </c>
      <c r="K68" s="47">
        <v>-0.006439</v>
      </c>
      <c r="L68" s="47">
        <v>-0.00585</v>
      </c>
      <c r="M68" s="47">
        <v>-0.005293</v>
      </c>
      <c r="N68" s="47">
        <v>-0.004888</v>
      </c>
      <c r="O68" s="47">
        <v>-0.004451</v>
      </c>
      <c r="P68" s="47">
        <v>-0.004095</v>
      </c>
      <c r="Q68" s="47">
        <v>-0.003715</v>
      </c>
      <c r="R68" s="47">
        <v>-0.003227</v>
      </c>
      <c r="S68" s="47">
        <v>-0.002876</v>
      </c>
      <c r="T68" s="47">
        <v>-0.002513</v>
      </c>
      <c r="U68" s="47">
        <v>-0.002214</v>
      </c>
      <c r="V68" s="47">
        <v>-0.001815</v>
      </c>
      <c r="W68" s="47">
        <v>-0.001235</v>
      </c>
      <c r="X68" s="47">
        <v>-5.03E-4</v>
      </c>
      <c r="Y68" s="47">
        <v>0.0</v>
      </c>
      <c r="Z68" s="47">
        <v>3.63E-4</v>
      </c>
      <c r="AA68" s="47">
        <v>6.19E-4</v>
      </c>
      <c r="AB68" s="47">
        <v>8.04E-4</v>
      </c>
      <c r="AC68" s="47">
        <v>0.001</v>
      </c>
      <c r="AD68" s="47">
        <v>0.001197</v>
      </c>
      <c r="AE68" s="47">
        <v>0.001432</v>
      </c>
      <c r="AF68" s="47">
        <v>0.001676</v>
      </c>
      <c r="AG68" s="47">
        <v>0.001862</v>
      </c>
      <c r="AH68" s="47">
        <v>0.002125</v>
      </c>
      <c r="AI68" s="47">
        <v>0.002269</v>
      </c>
      <c r="AJ68" s="47">
        <v>0.002281</v>
      </c>
      <c r="AK68" s="47">
        <v>0.002284</v>
      </c>
    </row>
    <row r="69" ht="12.75" customHeight="1">
      <c r="A69" s="53">
        <v>-0.011973</v>
      </c>
      <c r="B69" s="47">
        <v>-0.011393</v>
      </c>
      <c r="C69" s="47">
        <v>-0.010423</v>
      </c>
      <c r="D69" s="47">
        <v>-0.009721</v>
      </c>
      <c r="E69" s="47">
        <v>-0.009101</v>
      </c>
      <c r="F69" s="47">
        <v>-0.008491</v>
      </c>
      <c r="G69" s="47">
        <v>-0.008038</v>
      </c>
      <c r="H69" s="47">
        <v>-0.007541</v>
      </c>
      <c r="I69" s="47">
        <v>-0.007158</v>
      </c>
      <c r="J69" s="47">
        <v>-0.006804</v>
      </c>
      <c r="K69" s="47">
        <v>-0.006243</v>
      </c>
      <c r="L69" s="47">
        <v>-0.005685</v>
      </c>
      <c r="M69" s="47">
        <v>-0.005132</v>
      </c>
      <c r="N69" s="47">
        <v>-0.004734</v>
      </c>
      <c r="O69" s="47">
        <v>-0.004288</v>
      </c>
      <c r="P69" s="47">
        <v>-0.003957</v>
      </c>
      <c r="Q69" s="47">
        <v>-0.003591</v>
      </c>
      <c r="R69" s="47">
        <v>-0.003131</v>
      </c>
      <c r="S69" s="47">
        <v>-0.002764</v>
      </c>
      <c r="T69" s="47">
        <v>-0.002462</v>
      </c>
      <c r="U69" s="47">
        <v>-0.002137</v>
      </c>
      <c r="V69" s="47">
        <v>-0.001737</v>
      </c>
      <c r="W69" s="47">
        <v>-0.001189</v>
      </c>
      <c r="X69" s="47">
        <v>-4.68E-4</v>
      </c>
      <c r="Y69" s="47">
        <v>0.0</v>
      </c>
      <c r="Z69" s="47">
        <v>3.95E-4</v>
      </c>
      <c r="AA69" s="47">
        <v>5.83E-4</v>
      </c>
      <c r="AB69" s="47">
        <v>8.48E-4</v>
      </c>
      <c r="AC69" s="47">
        <v>9.74E-4</v>
      </c>
      <c r="AD69" s="47">
        <v>0.001143</v>
      </c>
      <c r="AE69" s="47">
        <v>0.001367</v>
      </c>
      <c r="AF69" s="47">
        <v>0.001554</v>
      </c>
      <c r="AG69" s="47">
        <v>0.001709</v>
      </c>
      <c r="AH69" s="47">
        <v>0.001994</v>
      </c>
      <c r="AI69" s="47">
        <v>0.002154</v>
      </c>
      <c r="AJ69" s="47">
        <v>0.00218</v>
      </c>
      <c r="AK69" s="47">
        <v>0.00215</v>
      </c>
    </row>
    <row r="70" ht="12.75" customHeight="1">
      <c r="A70" s="53">
        <v>-0.011931</v>
      </c>
      <c r="B70" s="47">
        <v>-0.011339</v>
      </c>
      <c r="C70" s="47">
        <v>-0.01035</v>
      </c>
      <c r="D70" s="47">
        <v>-0.009625</v>
      </c>
      <c r="E70" s="47">
        <v>-0.009061</v>
      </c>
      <c r="F70" s="47">
        <v>-0.008407</v>
      </c>
      <c r="G70" s="47">
        <v>-0.007969</v>
      </c>
      <c r="H70" s="47">
        <v>-0.007446</v>
      </c>
      <c r="I70" s="47">
        <v>-0.007086</v>
      </c>
      <c r="J70" s="47">
        <v>-0.006683</v>
      </c>
      <c r="K70" s="47">
        <v>-0.006167</v>
      </c>
      <c r="L70" s="47">
        <v>-0.005583</v>
      </c>
      <c r="M70" s="47">
        <v>-0.005084</v>
      </c>
      <c r="N70" s="47">
        <v>-0.004688</v>
      </c>
      <c r="O70" s="47">
        <v>-0.004258</v>
      </c>
      <c r="P70" s="47">
        <v>-0.00388</v>
      </c>
      <c r="Q70" s="47">
        <v>-0.003554</v>
      </c>
      <c r="R70" s="47">
        <v>-0.003075</v>
      </c>
      <c r="S70" s="47">
        <v>-0.002756</v>
      </c>
      <c r="T70" s="47">
        <v>-0.002418</v>
      </c>
      <c r="U70" s="47">
        <v>-0.002099</v>
      </c>
      <c r="V70" s="47">
        <v>-0.001764</v>
      </c>
      <c r="W70" s="47">
        <v>-0.001181</v>
      </c>
      <c r="X70" s="47">
        <v>-4.88E-4</v>
      </c>
      <c r="Y70" s="47">
        <v>0.0</v>
      </c>
      <c r="Z70" s="47">
        <v>3.18E-4</v>
      </c>
      <c r="AA70" s="47">
        <v>5.08E-4</v>
      </c>
      <c r="AB70" s="47">
        <v>7.02E-4</v>
      </c>
      <c r="AC70" s="47">
        <v>8.24E-4</v>
      </c>
      <c r="AD70" s="47">
        <v>0.00105</v>
      </c>
      <c r="AE70" s="47">
        <v>0.001245</v>
      </c>
      <c r="AF70" s="47">
        <v>0.001464</v>
      </c>
      <c r="AG70" s="47">
        <v>0.001568</v>
      </c>
      <c r="AH70" s="47">
        <v>0.001864</v>
      </c>
      <c r="AI70" s="47">
        <v>0.001991</v>
      </c>
      <c r="AJ70" s="47">
        <v>0.001994</v>
      </c>
      <c r="AK70" s="47">
        <v>0.001985</v>
      </c>
    </row>
    <row r="71" ht="12.75" customHeight="1">
      <c r="A71" s="53">
        <v>-0.011607</v>
      </c>
      <c r="B71" s="47">
        <v>-0.011009</v>
      </c>
      <c r="C71" s="47">
        <v>-0.009995</v>
      </c>
      <c r="D71" s="47">
        <v>-0.009294</v>
      </c>
      <c r="E71" s="47">
        <v>-0.008695</v>
      </c>
      <c r="F71" s="47">
        <v>-0.008101</v>
      </c>
      <c r="G71" s="47">
        <v>-0.007644</v>
      </c>
      <c r="H71" s="47">
        <v>-0.007127</v>
      </c>
      <c r="I71" s="47">
        <v>-0.006834</v>
      </c>
      <c r="J71" s="47">
        <v>-0.006382</v>
      </c>
      <c r="K71" s="47">
        <v>-0.005901</v>
      </c>
      <c r="L71" s="47">
        <v>-0.005344</v>
      </c>
      <c r="M71" s="47">
        <v>-0.004827</v>
      </c>
      <c r="N71" s="47">
        <v>-0.004482</v>
      </c>
      <c r="O71" s="47">
        <v>-0.00408</v>
      </c>
      <c r="P71" s="47">
        <v>-0.003699</v>
      </c>
      <c r="Q71" s="47">
        <v>-0.003358</v>
      </c>
      <c r="R71" s="47">
        <v>-0.002959</v>
      </c>
      <c r="S71" s="47">
        <v>-0.002602</v>
      </c>
      <c r="T71" s="47">
        <v>-0.002306</v>
      </c>
      <c r="U71" s="47">
        <v>-0.001992</v>
      </c>
      <c r="V71" s="47">
        <v>-0.001649</v>
      </c>
      <c r="W71" s="47">
        <v>-0.001108</v>
      </c>
      <c r="X71" s="47">
        <v>-4.43E-4</v>
      </c>
      <c r="Y71" s="47">
        <v>0.0</v>
      </c>
      <c r="Z71" s="47">
        <v>3.88E-4</v>
      </c>
      <c r="AA71" s="47">
        <v>5.29E-4</v>
      </c>
      <c r="AB71" s="47">
        <v>7.58E-4</v>
      </c>
      <c r="AC71" s="47">
        <v>8.17E-4</v>
      </c>
      <c r="AD71" s="47">
        <v>9.71E-4</v>
      </c>
      <c r="AE71" s="47">
        <v>0.001176</v>
      </c>
      <c r="AF71" s="47">
        <v>0.001354</v>
      </c>
      <c r="AG71" s="47">
        <v>0.001469</v>
      </c>
      <c r="AH71" s="47">
        <v>0.001709</v>
      </c>
      <c r="AI71" s="47">
        <v>0.001878</v>
      </c>
      <c r="AJ71" s="47">
        <v>0.001866</v>
      </c>
      <c r="AK71" s="47">
        <v>0.00189</v>
      </c>
    </row>
    <row r="72" ht="12.75" customHeight="1">
      <c r="A72" s="53">
        <v>-0.011645</v>
      </c>
      <c r="B72" s="47">
        <v>-0.011049</v>
      </c>
      <c r="C72" s="47">
        <v>-0.010033</v>
      </c>
      <c r="D72" s="47">
        <v>-0.009331</v>
      </c>
      <c r="E72" s="47">
        <v>-0.008715</v>
      </c>
      <c r="F72" s="47">
        <v>-0.00807</v>
      </c>
      <c r="G72" s="47">
        <v>-0.007662</v>
      </c>
      <c r="H72" s="47">
        <v>-0.00712</v>
      </c>
      <c r="I72" s="47">
        <v>-0.00679</v>
      </c>
      <c r="J72" s="47">
        <v>-0.006392</v>
      </c>
      <c r="K72" s="47">
        <v>-0.005884</v>
      </c>
      <c r="L72" s="47">
        <v>-0.005363</v>
      </c>
      <c r="M72" s="47">
        <v>-0.004811</v>
      </c>
      <c r="N72" s="47">
        <v>-0.004465</v>
      </c>
      <c r="O72" s="47">
        <v>-0.00405</v>
      </c>
      <c r="P72" s="47">
        <v>-0.003723</v>
      </c>
      <c r="Q72" s="47">
        <v>-0.003357</v>
      </c>
      <c r="R72" s="47">
        <v>-0.00295</v>
      </c>
      <c r="S72" s="47">
        <v>-0.002633</v>
      </c>
      <c r="T72" s="47">
        <v>-0.00231</v>
      </c>
      <c r="U72" s="47">
        <v>-0.002002</v>
      </c>
      <c r="V72" s="47">
        <v>-0.001635</v>
      </c>
      <c r="W72" s="47">
        <v>-0.001099</v>
      </c>
      <c r="X72" s="47">
        <v>-4.74E-4</v>
      </c>
      <c r="Y72" s="47">
        <v>0.0</v>
      </c>
      <c r="Z72" s="47">
        <v>4.03E-4</v>
      </c>
      <c r="AA72" s="47">
        <v>5.66E-4</v>
      </c>
      <c r="AB72" s="47">
        <v>7.14E-4</v>
      </c>
      <c r="AC72" s="47">
        <v>7.82E-4</v>
      </c>
      <c r="AD72" s="47">
        <v>9.73E-4</v>
      </c>
      <c r="AE72" s="47">
        <v>0.00112</v>
      </c>
      <c r="AF72" s="47">
        <v>0.001329</v>
      </c>
      <c r="AG72" s="47">
        <v>0.001501</v>
      </c>
      <c r="AH72" s="47">
        <v>0.001687</v>
      </c>
      <c r="AI72" s="47">
        <v>0.001869</v>
      </c>
      <c r="AJ72" s="47">
        <v>0.001855</v>
      </c>
      <c r="AK72" s="47">
        <v>0.001837</v>
      </c>
    </row>
    <row r="73" ht="12.75" customHeight="1">
      <c r="A73" s="53">
        <v>-0.011607</v>
      </c>
      <c r="B73" s="47">
        <v>-0.010984</v>
      </c>
      <c r="C73" s="47">
        <v>-0.009962</v>
      </c>
      <c r="D73" s="47">
        <v>-0.009267</v>
      </c>
      <c r="E73" s="47">
        <v>-0.008703</v>
      </c>
      <c r="F73" s="47">
        <v>-0.008028</v>
      </c>
      <c r="G73" s="47">
        <v>-0.007627</v>
      </c>
      <c r="H73" s="47">
        <v>-0.007112</v>
      </c>
      <c r="I73" s="47">
        <v>-0.006743</v>
      </c>
      <c r="J73" s="47">
        <v>-0.006375</v>
      </c>
      <c r="K73" s="47">
        <v>-0.005887</v>
      </c>
      <c r="L73" s="47">
        <v>-0.005318</v>
      </c>
      <c r="M73" s="47">
        <v>-0.004792</v>
      </c>
      <c r="N73" s="47">
        <v>-0.004443</v>
      </c>
      <c r="O73" s="47">
        <v>-0.004026</v>
      </c>
      <c r="P73" s="47">
        <v>-0.003703</v>
      </c>
      <c r="Q73" s="47">
        <v>-0.003334</v>
      </c>
      <c r="R73" s="47">
        <v>-0.002966</v>
      </c>
      <c r="S73" s="47">
        <v>-0.002594</v>
      </c>
      <c r="T73" s="47">
        <v>-0.002316</v>
      </c>
      <c r="U73" s="47">
        <v>-0.001985</v>
      </c>
      <c r="V73" s="47">
        <v>-0.001658</v>
      </c>
      <c r="W73" s="47">
        <v>-0.001133</v>
      </c>
      <c r="X73" s="47">
        <v>-4.61E-4</v>
      </c>
      <c r="Y73" s="47">
        <v>0.0</v>
      </c>
      <c r="Z73" s="47">
        <v>3.73E-4</v>
      </c>
      <c r="AA73" s="47">
        <v>4.83E-4</v>
      </c>
      <c r="AB73" s="47">
        <v>6.54E-4</v>
      </c>
      <c r="AC73" s="47">
        <v>7.83E-4</v>
      </c>
      <c r="AD73" s="47">
        <v>9.62E-4</v>
      </c>
      <c r="AE73" s="47">
        <v>0.001101</v>
      </c>
      <c r="AF73" s="47">
        <v>0.001326</v>
      </c>
      <c r="AG73" s="47">
        <v>0.001407</v>
      </c>
      <c r="AH73" s="47">
        <v>0.001648</v>
      </c>
      <c r="AI73" s="47">
        <v>0.001798</v>
      </c>
      <c r="AJ73" s="47">
        <v>0.001784</v>
      </c>
      <c r="AK73" s="47">
        <v>0.001762</v>
      </c>
    </row>
    <row r="74" ht="12.75" customHeight="1">
      <c r="A74" s="53">
        <v>-0.011548</v>
      </c>
      <c r="B74" s="47">
        <v>-0.010916</v>
      </c>
      <c r="C74" s="47">
        <v>-0.00989</v>
      </c>
      <c r="D74" s="47">
        <v>-0.009187</v>
      </c>
      <c r="E74" s="47">
        <v>-0.008543</v>
      </c>
      <c r="F74" s="47">
        <v>-0.007924</v>
      </c>
      <c r="G74" s="47">
        <v>-0.007523</v>
      </c>
      <c r="H74" s="47">
        <v>-0.006962</v>
      </c>
      <c r="I74" s="47">
        <v>-0.006677</v>
      </c>
      <c r="J74" s="47">
        <v>-0.006289</v>
      </c>
      <c r="K74" s="47">
        <v>-0.005733</v>
      </c>
      <c r="L74" s="47">
        <v>-0.005241</v>
      </c>
      <c r="M74" s="47">
        <v>-0.004724</v>
      </c>
      <c r="N74" s="47">
        <v>-0.004372</v>
      </c>
      <c r="O74" s="47">
        <v>-0.003991</v>
      </c>
      <c r="P74" s="47">
        <v>-0.003648</v>
      </c>
      <c r="Q74" s="47">
        <v>-0.003324</v>
      </c>
      <c r="R74" s="47">
        <v>-0.00293</v>
      </c>
      <c r="S74" s="47">
        <v>-0.002607</v>
      </c>
      <c r="T74" s="47">
        <v>-0.00227</v>
      </c>
      <c r="U74" s="47">
        <v>-0.00203</v>
      </c>
      <c r="V74" s="47">
        <v>-0.001621</v>
      </c>
      <c r="W74" s="47">
        <v>-0.001091</v>
      </c>
      <c r="X74" s="47">
        <v>-4.39E-4</v>
      </c>
      <c r="Y74" s="47">
        <v>0.0</v>
      </c>
      <c r="Z74" s="47">
        <v>4.11E-4</v>
      </c>
      <c r="AA74" s="47">
        <v>5.12E-4</v>
      </c>
      <c r="AB74" s="47">
        <v>7.0E-4</v>
      </c>
      <c r="AC74" s="47">
        <v>7.86E-4</v>
      </c>
      <c r="AD74" s="47">
        <v>9.1E-4</v>
      </c>
      <c r="AE74" s="47">
        <v>0.001085</v>
      </c>
      <c r="AF74" s="47">
        <v>0.001256</v>
      </c>
      <c r="AG74" s="47">
        <v>0.001411</v>
      </c>
      <c r="AH74" s="47">
        <v>0.001618</v>
      </c>
      <c r="AI74" s="47">
        <v>0.001808</v>
      </c>
      <c r="AJ74" s="47">
        <v>0.001781</v>
      </c>
      <c r="AK74" s="47">
        <v>0.001793</v>
      </c>
    </row>
    <row r="75" ht="12.75" customHeight="1">
      <c r="A75" s="53">
        <v>-0.011668</v>
      </c>
      <c r="B75" s="47">
        <v>-0.011026</v>
      </c>
      <c r="C75" s="47">
        <v>-0.009966</v>
      </c>
      <c r="D75" s="47">
        <v>-0.009243</v>
      </c>
      <c r="E75" s="47">
        <v>-0.008618</v>
      </c>
      <c r="F75" s="47">
        <v>-0.007993</v>
      </c>
      <c r="G75" s="47">
        <v>-0.007564</v>
      </c>
      <c r="H75" s="47">
        <v>-0.007023</v>
      </c>
      <c r="I75" s="47">
        <v>-0.006692</v>
      </c>
      <c r="J75" s="47">
        <v>-0.006255</v>
      </c>
      <c r="K75" s="47">
        <v>-0.0057540000000000004</v>
      </c>
      <c r="L75" s="47">
        <v>-0.005269</v>
      </c>
      <c r="M75" s="47">
        <v>-0.004749</v>
      </c>
      <c r="N75" s="47">
        <v>-0.004331</v>
      </c>
      <c r="O75" s="47">
        <v>-0.004009</v>
      </c>
      <c r="P75" s="47">
        <v>-0.003671</v>
      </c>
      <c r="Q75" s="47">
        <v>-0.003278</v>
      </c>
      <c r="R75" s="47">
        <v>-0.002904</v>
      </c>
      <c r="S75" s="47">
        <v>-0.002573</v>
      </c>
      <c r="T75" s="47">
        <v>-0.002304</v>
      </c>
      <c r="U75" s="47">
        <v>-0.002006</v>
      </c>
      <c r="V75" s="47">
        <v>-0.001627</v>
      </c>
      <c r="W75" s="47">
        <v>-0.001107</v>
      </c>
      <c r="X75" s="47">
        <v>-4.09E-4</v>
      </c>
      <c r="Y75" s="47">
        <v>0.0</v>
      </c>
      <c r="Z75" s="47">
        <v>4.08E-4</v>
      </c>
      <c r="AA75" s="47">
        <v>5.48E-4</v>
      </c>
      <c r="AB75" s="47">
        <v>7.55E-4</v>
      </c>
      <c r="AC75" s="47">
        <v>8.31E-4</v>
      </c>
      <c r="AD75" s="47">
        <v>9.71E-4</v>
      </c>
      <c r="AE75" s="47">
        <v>0.001085</v>
      </c>
      <c r="AF75" s="47">
        <v>0.001316</v>
      </c>
      <c r="AG75" s="47">
        <v>0.001427</v>
      </c>
      <c r="AH75" s="47">
        <v>0.001725</v>
      </c>
      <c r="AI75" s="47">
        <v>0.001845</v>
      </c>
      <c r="AJ75" s="47">
        <v>0.001803</v>
      </c>
      <c r="AK75" s="47">
        <v>0.001818</v>
      </c>
    </row>
    <row r="76" ht="12.75" customHeight="1">
      <c r="A76" s="53">
        <v>-0.011806</v>
      </c>
      <c r="B76" s="47">
        <v>-0.011155</v>
      </c>
      <c r="C76" s="47">
        <v>-0.010103</v>
      </c>
      <c r="D76" s="47">
        <v>-0.009397</v>
      </c>
      <c r="E76" s="47">
        <v>-0.008729</v>
      </c>
      <c r="F76" s="47">
        <v>-0.008067</v>
      </c>
      <c r="G76" s="47">
        <v>-0.007647</v>
      </c>
      <c r="H76" s="47">
        <v>-0.00709</v>
      </c>
      <c r="I76" s="47">
        <v>-0.00672</v>
      </c>
      <c r="J76" s="47">
        <v>-0.006351</v>
      </c>
      <c r="K76" s="47">
        <v>-0.005771</v>
      </c>
      <c r="L76" s="47">
        <v>-0.005308</v>
      </c>
      <c r="M76" s="47">
        <v>-0.004747</v>
      </c>
      <c r="N76" s="47">
        <v>-0.004409</v>
      </c>
      <c r="O76" s="47">
        <v>-0.004003</v>
      </c>
      <c r="P76" s="47">
        <v>-0.003715</v>
      </c>
      <c r="Q76" s="47">
        <v>-0.003391</v>
      </c>
      <c r="R76" s="47">
        <v>-0.002935</v>
      </c>
      <c r="S76" s="47">
        <v>-0.002591</v>
      </c>
      <c r="T76" s="47">
        <v>-0.002339</v>
      </c>
      <c r="U76" s="47">
        <v>-0.002049</v>
      </c>
      <c r="V76" s="47">
        <v>-0.001675</v>
      </c>
      <c r="W76" s="47">
        <v>-0.001145</v>
      </c>
      <c r="X76" s="47">
        <v>-4.63E-4</v>
      </c>
      <c r="Y76" s="47">
        <v>0.0</v>
      </c>
      <c r="Z76" s="47">
        <v>4.18E-4</v>
      </c>
      <c r="AA76" s="47">
        <v>5.87E-4</v>
      </c>
      <c r="AB76" s="47">
        <v>7.86E-4</v>
      </c>
      <c r="AC76" s="47">
        <v>8.5E-4</v>
      </c>
      <c r="AD76" s="47">
        <v>0.001037</v>
      </c>
      <c r="AE76" s="47">
        <v>0.001182</v>
      </c>
      <c r="AF76" s="47">
        <v>0.001423</v>
      </c>
      <c r="AG76" s="47">
        <v>0.001469</v>
      </c>
      <c r="AH76" s="47">
        <v>0.001734</v>
      </c>
      <c r="AI76" s="47">
        <v>0.001944</v>
      </c>
      <c r="AJ76" s="47">
        <v>0.001917</v>
      </c>
      <c r="AK76" s="47">
        <v>0.001944</v>
      </c>
    </row>
    <row r="77" ht="12.75" customHeight="1">
      <c r="A77" s="53">
        <v>-0.011991</v>
      </c>
      <c r="B77" s="47">
        <v>-0.01133</v>
      </c>
      <c r="C77" s="47">
        <v>-0.010251</v>
      </c>
      <c r="D77" s="47">
        <v>-0.009512</v>
      </c>
      <c r="E77" s="47">
        <v>-0.008844</v>
      </c>
      <c r="F77" s="47">
        <v>-0.008172</v>
      </c>
      <c r="G77" s="47">
        <v>-0.007687</v>
      </c>
      <c r="H77" s="47">
        <v>-0.007114</v>
      </c>
      <c r="I77" s="47">
        <v>-0.006804</v>
      </c>
      <c r="J77" s="47">
        <v>-0.006353</v>
      </c>
      <c r="K77" s="47">
        <v>-0.005807</v>
      </c>
      <c r="L77" s="47">
        <v>-0.005275</v>
      </c>
      <c r="M77" s="47">
        <v>-0.00477</v>
      </c>
      <c r="N77" s="47">
        <v>-0.004432</v>
      </c>
      <c r="O77" s="47">
        <v>-0.004015</v>
      </c>
      <c r="P77" s="47">
        <v>-0.003699</v>
      </c>
      <c r="Q77" s="47">
        <v>-0.003341</v>
      </c>
      <c r="R77" s="47">
        <v>-0.00294</v>
      </c>
      <c r="S77" s="47">
        <v>-0.002617</v>
      </c>
      <c r="T77" s="47">
        <v>-0.00228</v>
      </c>
      <c r="U77" s="47">
        <v>-0.002087</v>
      </c>
      <c r="V77" s="47">
        <v>-0.001709</v>
      </c>
      <c r="W77" s="47">
        <v>-0.001146</v>
      </c>
      <c r="X77" s="47">
        <v>-4.25E-4</v>
      </c>
      <c r="Y77" s="47">
        <v>0.0</v>
      </c>
      <c r="Z77" s="47">
        <v>4.13E-4</v>
      </c>
      <c r="AA77" s="47">
        <v>5.86E-4</v>
      </c>
      <c r="AB77" s="47">
        <v>7.79E-4</v>
      </c>
      <c r="AC77" s="47">
        <v>8.2E-4</v>
      </c>
      <c r="AD77" s="47">
        <v>0.001045</v>
      </c>
      <c r="AE77" s="47">
        <v>0.00118</v>
      </c>
      <c r="AF77" s="47">
        <v>0.00146</v>
      </c>
      <c r="AG77" s="47">
        <v>0.001501</v>
      </c>
      <c r="AH77" s="47">
        <v>0.001786</v>
      </c>
      <c r="AI77" s="47">
        <v>0.001931</v>
      </c>
      <c r="AJ77" s="47">
        <v>0.001956</v>
      </c>
      <c r="AK77" s="47">
        <v>0.001976</v>
      </c>
    </row>
    <row r="78" ht="12.75" customHeight="1">
      <c r="A78" s="53">
        <v>-0.011928</v>
      </c>
      <c r="B78" s="47">
        <v>-0.011244</v>
      </c>
      <c r="C78" s="47">
        <v>-0.010165</v>
      </c>
      <c r="D78" s="47">
        <v>-0.009444</v>
      </c>
      <c r="E78" s="47">
        <v>-0.008802</v>
      </c>
      <c r="F78" s="47">
        <v>-0.0081</v>
      </c>
      <c r="G78" s="47">
        <v>-0.007657</v>
      </c>
      <c r="H78" s="47">
        <v>-0.007122</v>
      </c>
      <c r="I78" s="47">
        <v>-0.006794</v>
      </c>
      <c r="J78" s="47">
        <v>-0.006329</v>
      </c>
      <c r="K78" s="47">
        <v>-0.005801</v>
      </c>
      <c r="L78" s="47">
        <v>-0.005232</v>
      </c>
      <c r="M78" s="47">
        <v>-0.004714</v>
      </c>
      <c r="N78" s="47">
        <v>-0.004413</v>
      </c>
      <c r="O78" s="47">
        <v>-0.003945</v>
      </c>
      <c r="P78" s="47">
        <v>-0.003601</v>
      </c>
      <c r="Q78" s="47">
        <v>-0.003354</v>
      </c>
      <c r="R78" s="47">
        <v>-0.002926</v>
      </c>
      <c r="S78" s="47">
        <v>-0.002525</v>
      </c>
      <c r="T78" s="47">
        <v>-0.002278</v>
      </c>
      <c r="U78" s="47">
        <v>-0.001968</v>
      </c>
      <c r="V78" s="47">
        <v>-0.001608</v>
      </c>
      <c r="W78" s="47">
        <v>-0.001161</v>
      </c>
      <c r="X78" s="47">
        <v>-4.65E-4</v>
      </c>
      <c r="Y78" s="47">
        <v>0.0</v>
      </c>
      <c r="Z78" s="47">
        <v>4.49E-4</v>
      </c>
      <c r="AA78" s="47">
        <v>6.59E-4</v>
      </c>
      <c r="AB78" s="47">
        <v>8.78E-4</v>
      </c>
      <c r="AC78" s="47">
        <v>9.02E-4</v>
      </c>
      <c r="AD78" s="47">
        <v>0.001087</v>
      </c>
      <c r="AE78" s="47">
        <v>0.001258</v>
      </c>
      <c r="AF78" s="47">
        <v>0.001506</v>
      </c>
      <c r="AG78" s="47">
        <v>0.001638</v>
      </c>
      <c r="AH78" s="47">
        <v>0.001899</v>
      </c>
      <c r="AI78" s="47">
        <v>0.002035</v>
      </c>
      <c r="AJ78" s="47">
        <v>0.002083</v>
      </c>
      <c r="AK78" s="47">
        <v>0.002101</v>
      </c>
    </row>
    <row r="79" ht="12.75" customHeight="1">
      <c r="A79" s="53">
        <v>-0.011999</v>
      </c>
      <c r="B79" s="47">
        <v>-0.01131</v>
      </c>
      <c r="C79" s="47">
        <v>-0.010247</v>
      </c>
      <c r="D79" s="47">
        <v>-0.009463</v>
      </c>
      <c r="E79" s="47">
        <v>-0.008801</v>
      </c>
      <c r="F79" s="47">
        <v>-0.008079</v>
      </c>
      <c r="G79" s="47">
        <v>-0.007676</v>
      </c>
      <c r="H79" s="47">
        <v>-0.007038</v>
      </c>
      <c r="I79" s="47">
        <v>-0.006676</v>
      </c>
      <c r="J79" s="47">
        <v>-0.006219</v>
      </c>
      <c r="K79" s="47">
        <v>-0.005647</v>
      </c>
      <c r="L79" s="47">
        <v>-0.005145</v>
      </c>
      <c r="M79" s="47">
        <v>-0.004636</v>
      </c>
      <c r="N79" s="47">
        <v>-0.00431</v>
      </c>
      <c r="O79" s="47">
        <v>-0.003885</v>
      </c>
      <c r="P79" s="47">
        <v>-0.003659</v>
      </c>
      <c r="Q79" s="47">
        <v>-0.003249</v>
      </c>
      <c r="R79" s="47">
        <v>-0.00282</v>
      </c>
      <c r="S79" s="47">
        <v>-0.002505</v>
      </c>
      <c r="T79" s="47">
        <v>-0.002181</v>
      </c>
      <c r="U79" s="47">
        <v>-0.002021</v>
      </c>
      <c r="V79" s="47">
        <v>-0.00155</v>
      </c>
      <c r="W79" s="47">
        <v>-0.001016</v>
      </c>
      <c r="X79" s="47">
        <v>-4.2E-4</v>
      </c>
      <c r="Y79" s="47">
        <v>0.0</v>
      </c>
      <c r="Z79" s="47">
        <v>4.42E-4</v>
      </c>
      <c r="AA79" s="47">
        <v>6.32E-4</v>
      </c>
      <c r="AB79" s="47">
        <v>8.83E-4</v>
      </c>
      <c r="AC79" s="47">
        <v>8.97E-4</v>
      </c>
      <c r="AD79" s="47">
        <v>0.001126</v>
      </c>
      <c r="AE79" s="47">
        <v>0.001209</v>
      </c>
      <c r="AF79" s="47">
        <v>0.001512</v>
      </c>
      <c r="AG79" s="47">
        <v>0.001711</v>
      </c>
      <c r="AH79" s="47">
        <v>0.001918</v>
      </c>
      <c r="AI79" s="47">
        <v>0.002081</v>
      </c>
      <c r="AJ79" s="47">
        <v>0.002082</v>
      </c>
      <c r="AK79" s="47">
        <v>0.002023</v>
      </c>
    </row>
    <row r="80" ht="12.75" customHeight="1">
      <c r="A80" s="53">
        <v>-0.012161</v>
      </c>
      <c r="B80" s="47">
        <v>-0.011474</v>
      </c>
      <c r="C80" s="47">
        <v>-0.010366</v>
      </c>
      <c r="D80" s="47">
        <v>-0.009558</v>
      </c>
      <c r="E80" s="47">
        <v>-0.008871</v>
      </c>
      <c r="F80" s="47">
        <v>-0.008157</v>
      </c>
      <c r="G80" s="47">
        <v>-0.007719</v>
      </c>
      <c r="H80" s="47">
        <v>-0.007061</v>
      </c>
      <c r="I80" s="47">
        <v>-0.006671</v>
      </c>
      <c r="J80" s="47">
        <v>-0.00633</v>
      </c>
      <c r="K80" s="47">
        <v>-0.005774</v>
      </c>
      <c r="L80" s="47">
        <v>-0.005174</v>
      </c>
      <c r="M80" s="47">
        <v>-0.004674</v>
      </c>
      <c r="N80" s="47">
        <v>-0.00435</v>
      </c>
      <c r="O80" s="47">
        <v>-0.0038</v>
      </c>
      <c r="P80" s="47">
        <v>-0.003536</v>
      </c>
      <c r="Q80" s="47">
        <v>-0.003136</v>
      </c>
      <c r="R80" s="47">
        <v>-0.002814</v>
      </c>
      <c r="S80" s="47">
        <v>-0.002472</v>
      </c>
      <c r="T80" s="47">
        <v>-0.002203</v>
      </c>
      <c r="U80" s="47">
        <v>-0.001854</v>
      </c>
      <c r="V80" s="47">
        <v>-0.001452</v>
      </c>
      <c r="W80" s="47">
        <v>-0.00102</v>
      </c>
      <c r="X80" s="47">
        <v>-3.79E-4</v>
      </c>
      <c r="Y80" s="47">
        <v>0.0</v>
      </c>
      <c r="Z80" s="47">
        <v>5.4E-4</v>
      </c>
      <c r="AA80" s="47">
        <v>7.36E-4</v>
      </c>
      <c r="AB80" s="47">
        <v>9.46E-4</v>
      </c>
      <c r="AC80" s="47">
        <v>9.77E-4</v>
      </c>
      <c r="AD80" s="47">
        <v>0.001121</v>
      </c>
      <c r="AE80" s="47">
        <v>0.001275</v>
      </c>
      <c r="AF80" s="47">
        <v>0.001568</v>
      </c>
      <c r="AG80" s="47">
        <v>0.001741</v>
      </c>
      <c r="AH80" s="47">
        <v>0.00206</v>
      </c>
      <c r="AI80" s="47">
        <v>0.002184</v>
      </c>
      <c r="AJ80" s="47">
        <v>0.002162</v>
      </c>
      <c r="AK80" s="47">
        <v>0.002218</v>
      </c>
    </row>
    <row r="81" ht="12.75" customHeight="1">
      <c r="A81" s="53">
        <v>-0.012338</v>
      </c>
      <c r="B81" s="47">
        <v>-0.011564</v>
      </c>
      <c r="C81" s="47">
        <v>-0.010402</v>
      </c>
      <c r="D81" s="47">
        <v>-0.009602</v>
      </c>
      <c r="E81" s="47">
        <v>-0.008894</v>
      </c>
      <c r="F81" s="47">
        <v>-0.008139</v>
      </c>
      <c r="G81" s="47">
        <v>-0.007688</v>
      </c>
      <c r="H81" s="47">
        <v>-0.007127</v>
      </c>
      <c r="I81" s="47">
        <v>-0.006798</v>
      </c>
      <c r="J81" s="47">
        <v>-0.006314</v>
      </c>
      <c r="K81" s="47">
        <v>-0.005687</v>
      </c>
      <c r="L81" s="47">
        <v>-0.005217</v>
      </c>
      <c r="M81" s="47">
        <v>-0.004611</v>
      </c>
      <c r="N81" s="47">
        <v>-0.004286</v>
      </c>
      <c r="O81" s="47">
        <v>-0.003904</v>
      </c>
      <c r="P81" s="47">
        <v>-0.003594</v>
      </c>
      <c r="Q81" s="47">
        <v>-0.003231</v>
      </c>
      <c r="R81" s="47">
        <v>-0.00288</v>
      </c>
      <c r="S81" s="47">
        <v>-0.002431</v>
      </c>
      <c r="T81" s="47">
        <v>-0.002175</v>
      </c>
      <c r="U81" s="47">
        <v>-0.001896</v>
      </c>
      <c r="V81" s="47">
        <v>-0.001485</v>
      </c>
      <c r="W81" s="47">
        <v>-9.97E-4</v>
      </c>
      <c r="X81" s="47">
        <v>-3.48E-4</v>
      </c>
      <c r="Y81" s="47">
        <v>0.0</v>
      </c>
      <c r="Z81" s="47">
        <v>4.67E-4</v>
      </c>
      <c r="AA81" s="47">
        <v>6.52E-4</v>
      </c>
      <c r="AB81" s="47">
        <v>9.44E-4</v>
      </c>
      <c r="AC81" s="47">
        <v>9.63E-4</v>
      </c>
      <c r="AD81" s="47">
        <v>0.001222</v>
      </c>
      <c r="AE81" s="47">
        <v>0.001356</v>
      </c>
      <c r="AF81" s="47">
        <v>0.001662</v>
      </c>
      <c r="AG81" s="47">
        <v>0.001792</v>
      </c>
      <c r="AH81" s="47">
        <v>0.002072</v>
      </c>
      <c r="AI81" s="47">
        <v>0.002218</v>
      </c>
      <c r="AJ81" s="47">
        <v>0.002227</v>
      </c>
      <c r="AK81" s="47">
        <v>0.002259</v>
      </c>
    </row>
    <row r="82" ht="12.75" customHeight="1">
      <c r="A82" s="53">
        <v>-0.012394</v>
      </c>
      <c r="B82" s="47">
        <v>-0.011652</v>
      </c>
      <c r="C82" s="47">
        <v>-0.010521</v>
      </c>
      <c r="D82" s="47">
        <v>-0.00966</v>
      </c>
      <c r="E82" s="47">
        <v>-0.008971</v>
      </c>
      <c r="F82" s="47">
        <v>-0.008155</v>
      </c>
      <c r="G82" s="47">
        <v>-0.007793</v>
      </c>
      <c r="H82" s="47">
        <v>-0.00708</v>
      </c>
      <c r="I82" s="47">
        <v>-0.006792</v>
      </c>
      <c r="J82" s="47">
        <v>-0.006309</v>
      </c>
      <c r="K82" s="47">
        <v>-0.005702</v>
      </c>
      <c r="L82" s="47">
        <v>-0.005138</v>
      </c>
      <c r="M82" s="47">
        <v>-0.004706</v>
      </c>
      <c r="N82" s="47">
        <v>-0.004434</v>
      </c>
      <c r="O82" s="47">
        <v>-0.003942</v>
      </c>
      <c r="P82" s="47">
        <v>-0.003569</v>
      </c>
      <c r="Q82" s="47">
        <v>-0.003287</v>
      </c>
      <c r="R82" s="47">
        <v>-0.002882</v>
      </c>
      <c r="S82" s="47">
        <v>-0.002497</v>
      </c>
      <c r="T82" s="47">
        <v>-0.002238</v>
      </c>
      <c r="U82" s="47">
        <v>-0.001978</v>
      </c>
      <c r="V82" s="47">
        <v>-0.001642</v>
      </c>
      <c r="W82" s="47">
        <v>-0.001071</v>
      </c>
      <c r="X82" s="47">
        <v>-4.32E-4</v>
      </c>
      <c r="Y82" s="47">
        <v>0.0</v>
      </c>
      <c r="Z82" s="47">
        <v>4.84E-4</v>
      </c>
      <c r="AA82" s="47">
        <v>6.87E-4</v>
      </c>
      <c r="AB82" s="47">
        <v>9.45E-4</v>
      </c>
      <c r="AC82" s="47">
        <v>9.82E-4</v>
      </c>
      <c r="AD82" s="47">
        <v>0.001133</v>
      </c>
      <c r="AE82" s="47">
        <v>0.00129</v>
      </c>
      <c r="AF82" s="47">
        <v>0.001659</v>
      </c>
      <c r="AG82" s="47">
        <v>0.001772</v>
      </c>
      <c r="AH82" s="47">
        <v>0.002054</v>
      </c>
      <c r="AI82" s="47">
        <v>0.002149</v>
      </c>
      <c r="AJ82" s="47">
        <v>0.002242</v>
      </c>
      <c r="AK82" s="47">
        <v>0.002302</v>
      </c>
    </row>
    <row r="83" ht="12.75" customHeight="1">
      <c r="A83" s="53">
        <v>-0.012436</v>
      </c>
      <c r="B83" s="47">
        <v>-0.01167</v>
      </c>
      <c r="C83" s="47">
        <v>-0.010483</v>
      </c>
      <c r="D83" s="47">
        <v>-0.00965</v>
      </c>
      <c r="E83" s="47">
        <v>-0.008889</v>
      </c>
      <c r="F83" s="47">
        <v>-0.008103</v>
      </c>
      <c r="G83" s="47">
        <v>-0.007722</v>
      </c>
      <c r="H83" s="47">
        <v>-0.007136</v>
      </c>
      <c r="I83" s="47">
        <v>-0.00674</v>
      </c>
      <c r="J83" s="47">
        <v>-0.00628</v>
      </c>
      <c r="K83" s="47">
        <v>-0.005618</v>
      </c>
      <c r="L83" s="47">
        <v>-0.005139</v>
      </c>
      <c r="M83" s="47">
        <v>-0.004514</v>
      </c>
      <c r="N83" s="47">
        <v>-0.004312</v>
      </c>
      <c r="O83" s="47">
        <v>-0.003704</v>
      </c>
      <c r="P83" s="47">
        <v>-0.003473</v>
      </c>
      <c r="Q83" s="47">
        <v>-0.003194</v>
      </c>
      <c r="R83" s="47">
        <v>-0.002618</v>
      </c>
      <c r="S83" s="47">
        <v>-0.002375</v>
      </c>
      <c r="T83" s="47">
        <v>-0.002033</v>
      </c>
      <c r="U83" s="47">
        <v>-0.00184</v>
      </c>
      <c r="V83" s="47">
        <v>-0.001385</v>
      </c>
      <c r="W83" s="47">
        <v>-9.14E-4</v>
      </c>
      <c r="X83" s="47">
        <v>-1.96E-4</v>
      </c>
      <c r="Y83" s="47">
        <v>0.0</v>
      </c>
      <c r="Z83" s="47">
        <v>5.83E-4</v>
      </c>
      <c r="AA83" s="47">
        <v>8.39E-4</v>
      </c>
      <c r="AB83" s="47">
        <v>0.001123</v>
      </c>
      <c r="AC83" s="47">
        <v>0.001147</v>
      </c>
      <c r="AD83" s="47">
        <v>0.001386</v>
      </c>
      <c r="AE83" s="47">
        <v>0.001436</v>
      </c>
      <c r="AF83" s="47">
        <v>0.001921</v>
      </c>
      <c r="AG83" s="47">
        <v>0.001999</v>
      </c>
      <c r="AH83" s="47">
        <v>0.002283</v>
      </c>
      <c r="AI83" s="47">
        <v>0.002379</v>
      </c>
      <c r="AJ83" s="47">
        <v>0.002512</v>
      </c>
      <c r="AK83" s="47">
        <v>0.00247</v>
      </c>
    </row>
    <row r="84" ht="12.75" customHeight="1">
      <c r="A84" s="53">
        <v>-0.012541</v>
      </c>
      <c r="B84" s="47">
        <v>-0.011785</v>
      </c>
      <c r="C84" s="47">
        <v>-0.010646</v>
      </c>
      <c r="D84" s="47">
        <v>-0.009825</v>
      </c>
      <c r="E84" s="47">
        <v>-0.009178</v>
      </c>
      <c r="F84" s="47">
        <v>-0.008388</v>
      </c>
      <c r="G84" s="47">
        <v>-0.008014</v>
      </c>
      <c r="H84" s="47">
        <v>-0.007328</v>
      </c>
      <c r="I84" s="47">
        <v>-0.006878</v>
      </c>
      <c r="J84" s="47">
        <v>-0.006483</v>
      </c>
      <c r="K84" s="47">
        <v>-0.005891</v>
      </c>
      <c r="L84" s="47">
        <v>-0.005235</v>
      </c>
      <c r="M84" s="47">
        <v>-0.004663</v>
      </c>
      <c r="N84" s="47">
        <v>-0.00443</v>
      </c>
      <c r="O84" s="47">
        <v>-0.003842</v>
      </c>
      <c r="P84" s="47">
        <v>-0.003624</v>
      </c>
      <c r="Q84" s="47">
        <v>-0.003245</v>
      </c>
      <c r="R84" s="47">
        <v>-0.002872</v>
      </c>
      <c r="S84" s="47">
        <v>-0.002414</v>
      </c>
      <c r="T84" s="47">
        <v>-0.002216</v>
      </c>
      <c r="U84" s="47">
        <v>-0.00194</v>
      </c>
      <c r="V84" s="47">
        <v>-0.001576</v>
      </c>
      <c r="W84" s="47">
        <v>-0.001013</v>
      </c>
      <c r="X84" s="47">
        <v>-2.65E-4</v>
      </c>
      <c r="Y84" s="47">
        <v>0.0</v>
      </c>
      <c r="Z84" s="47">
        <v>5.33E-4</v>
      </c>
      <c r="AA84" s="47">
        <v>8.5E-4</v>
      </c>
      <c r="AB84" s="47">
        <v>0.001162</v>
      </c>
      <c r="AC84" s="47">
        <v>0.001188</v>
      </c>
      <c r="AD84" s="47">
        <v>0.001364</v>
      </c>
      <c r="AE84" s="47">
        <v>0.001654</v>
      </c>
      <c r="AF84" s="47">
        <v>0.001957</v>
      </c>
      <c r="AG84" s="47">
        <v>0.002015</v>
      </c>
      <c r="AH84" s="47">
        <v>0.002453</v>
      </c>
      <c r="AI84" s="47">
        <v>0.002474</v>
      </c>
      <c r="AJ84" s="47">
        <v>0.002501</v>
      </c>
      <c r="AK84" s="47">
        <v>0.002647</v>
      </c>
    </row>
    <row r="85" ht="12.7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</row>
    <row r="86" ht="12.7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</row>
    <row r="87" ht="12.7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69">
        <v>-0.062692</v>
      </c>
      <c r="B1" s="69">
        <v>-0.057189</v>
      </c>
      <c r="C1" s="69">
        <v>-0.052531</v>
      </c>
      <c r="D1" s="69">
        <v>-0.047396</v>
      </c>
      <c r="E1" s="69">
        <v>-0.043416</v>
      </c>
      <c r="F1" s="69">
        <v>-0.041194</v>
      </c>
      <c r="G1" s="69">
        <v>-0.035238</v>
      </c>
      <c r="H1" s="69">
        <v>-0.035991</v>
      </c>
      <c r="I1" s="69">
        <v>-0.030839</v>
      </c>
      <c r="J1" s="69">
        <v>-0.029112</v>
      </c>
      <c r="K1" s="69">
        <v>-0.027861</v>
      </c>
      <c r="L1" s="69">
        <v>-0.024129</v>
      </c>
      <c r="M1" s="69">
        <v>-0.025883</v>
      </c>
      <c r="N1" s="69">
        <v>-0.02322</v>
      </c>
      <c r="O1" s="69">
        <v>-0.022861</v>
      </c>
      <c r="P1" s="69">
        <v>-0.019752</v>
      </c>
      <c r="Q1" s="69">
        <v>-0.018685</v>
      </c>
      <c r="R1" s="69">
        <v>-0.01703</v>
      </c>
      <c r="S1" s="69">
        <v>-0.012412</v>
      </c>
      <c r="T1" s="69">
        <v>-0.013087</v>
      </c>
      <c r="U1" s="69">
        <v>-0.010523</v>
      </c>
      <c r="V1" s="69">
        <v>-0.010342</v>
      </c>
      <c r="W1" s="69">
        <v>-0.008342</v>
      </c>
      <c r="X1" s="69">
        <v>-0.004053</v>
      </c>
      <c r="Y1" s="69">
        <v>-6.54E-4</v>
      </c>
      <c r="Z1" s="69">
        <v>0.0</v>
      </c>
      <c r="AA1" s="69">
        <v>0.001077</v>
      </c>
      <c r="AB1" s="69">
        <v>0.002607</v>
      </c>
      <c r="AC1" s="69">
        <v>0.005453</v>
      </c>
      <c r="AD1" s="69">
        <v>0.008256</v>
      </c>
      <c r="AE1" s="69">
        <v>0.008333</v>
      </c>
      <c r="AF1" s="69">
        <v>0.009948</v>
      </c>
      <c r="AG1" s="69">
        <v>0.009148</v>
      </c>
      <c r="AH1" s="69">
        <v>0.007394</v>
      </c>
      <c r="AI1" s="69">
        <v>0.004515</v>
      </c>
      <c r="AJ1" s="69">
        <v>0.009644</v>
      </c>
    </row>
    <row r="2">
      <c r="A2" s="69">
        <v>-0.050176</v>
      </c>
      <c r="B2" s="69">
        <v>-0.043573</v>
      </c>
      <c r="C2" s="69">
        <v>-0.038415</v>
      </c>
      <c r="D2" s="69">
        <v>-0.033052</v>
      </c>
      <c r="E2" s="69">
        <v>-0.029875</v>
      </c>
      <c r="F2" s="69">
        <v>-0.028417</v>
      </c>
      <c r="G2" s="69">
        <v>-0.022714</v>
      </c>
      <c r="H2" s="69">
        <v>-0.024892</v>
      </c>
      <c r="I2" s="69">
        <v>-0.019587</v>
      </c>
      <c r="J2" s="69">
        <v>-0.020067</v>
      </c>
      <c r="K2" s="69">
        <v>-0.018585</v>
      </c>
      <c r="L2" s="69">
        <v>-0.014349</v>
      </c>
      <c r="M2" s="69">
        <v>-0.015902</v>
      </c>
      <c r="N2" s="69">
        <v>-0.014967</v>
      </c>
      <c r="O2" s="69">
        <v>-0.014907</v>
      </c>
      <c r="P2" s="69">
        <v>-0.012123</v>
      </c>
      <c r="Q2" s="69">
        <v>-0.012965</v>
      </c>
      <c r="R2" s="69">
        <v>-0.010293</v>
      </c>
      <c r="S2" s="69">
        <v>-0.008062</v>
      </c>
      <c r="T2" s="69">
        <v>-0.009443</v>
      </c>
      <c r="U2" s="69">
        <v>-0.00657</v>
      </c>
      <c r="V2" s="69">
        <v>-0.007284</v>
      </c>
      <c r="W2" s="69">
        <v>-0.004472</v>
      </c>
      <c r="X2" s="69">
        <v>-0.002596</v>
      </c>
      <c r="Y2" s="69">
        <v>6.43E-4</v>
      </c>
      <c r="Z2" s="69">
        <v>0.0</v>
      </c>
      <c r="AA2" s="69">
        <v>8.94E-4</v>
      </c>
      <c r="AB2" s="69">
        <v>1.35E-4</v>
      </c>
      <c r="AC2" s="69">
        <v>0.002838</v>
      </c>
      <c r="AD2" s="69">
        <v>0.005033</v>
      </c>
      <c r="AE2" s="69">
        <v>0.003667</v>
      </c>
      <c r="AF2" s="69">
        <v>0.004824</v>
      </c>
      <c r="AG2" s="69">
        <v>0.003255</v>
      </c>
      <c r="AH2" s="69">
        <v>0.003062</v>
      </c>
      <c r="AI2" s="69">
        <v>-9.18E-4</v>
      </c>
      <c r="AJ2" s="69">
        <v>0.001667</v>
      </c>
    </row>
    <row r="3">
      <c r="A3" s="69">
        <v>-0.035977</v>
      </c>
      <c r="B3" s="69">
        <v>-0.029592</v>
      </c>
      <c r="C3" s="69">
        <v>-0.025394</v>
      </c>
      <c r="D3" s="69">
        <v>-0.02132</v>
      </c>
      <c r="E3" s="69">
        <v>-0.018529</v>
      </c>
      <c r="F3" s="69">
        <v>-0.017323</v>
      </c>
      <c r="G3" s="69">
        <v>-0.013994</v>
      </c>
      <c r="H3" s="69">
        <v>-0.015379</v>
      </c>
      <c r="I3" s="69">
        <v>-0.012169</v>
      </c>
      <c r="J3" s="69">
        <v>-0.012454</v>
      </c>
      <c r="K3" s="69">
        <v>-0.01121</v>
      </c>
      <c r="L3" s="69">
        <v>-0.009312</v>
      </c>
      <c r="M3" s="69">
        <v>-0.010207</v>
      </c>
      <c r="N3" s="69">
        <v>-0.010296</v>
      </c>
      <c r="O3" s="69">
        <v>-0.00985</v>
      </c>
      <c r="P3" s="69">
        <v>-0.008001</v>
      </c>
      <c r="Q3" s="69">
        <v>-0.008331</v>
      </c>
      <c r="R3" s="69">
        <v>-0.006791</v>
      </c>
      <c r="S3" s="69">
        <v>-0.004549</v>
      </c>
      <c r="T3" s="69">
        <v>-0.006439</v>
      </c>
      <c r="U3" s="69">
        <v>-0.004923</v>
      </c>
      <c r="V3" s="69">
        <v>-0.00517</v>
      </c>
      <c r="W3" s="69">
        <v>-0.003608</v>
      </c>
      <c r="X3" s="69">
        <v>-0.002101</v>
      </c>
      <c r="Y3" s="69">
        <v>-2.71E-4</v>
      </c>
      <c r="Z3" s="69">
        <v>0.0</v>
      </c>
      <c r="AA3" s="69">
        <v>-0.001028</v>
      </c>
      <c r="AB3" s="69">
        <v>-0.00182</v>
      </c>
      <c r="AC3" s="70">
        <v>5.4E-5</v>
      </c>
      <c r="AD3" s="69">
        <v>0.001545</v>
      </c>
      <c r="AE3" s="69">
        <v>-5.26E-4</v>
      </c>
      <c r="AF3" s="69">
        <v>3.79E-4</v>
      </c>
      <c r="AG3" s="69">
        <v>-0.002291</v>
      </c>
      <c r="AH3" s="69">
        <v>-0.003758</v>
      </c>
      <c r="AI3" s="69">
        <v>-0.006466</v>
      </c>
      <c r="AJ3" s="69">
        <v>-0.006979</v>
      </c>
    </row>
    <row r="4">
      <c r="A4" s="69">
        <v>-0.025988</v>
      </c>
      <c r="B4" s="69">
        <v>-0.019874</v>
      </c>
      <c r="C4" s="69">
        <v>-0.015623</v>
      </c>
      <c r="D4" s="69">
        <v>-0.011652</v>
      </c>
      <c r="E4" s="69">
        <v>-0.009708</v>
      </c>
      <c r="F4" s="69">
        <v>-0.008305</v>
      </c>
      <c r="G4" s="69">
        <v>-0.005428</v>
      </c>
      <c r="H4" s="69">
        <v>-0.006536</v>
      </c>
      <c r="I4" s="69">
        <v>-0.003757</v>
      </c>
      <c r="J4" s="69">
        <v>-0.003798</v>
      </c>
      <c r="K4" s="69">
        <v>-0.003286</v>
      </c>
      <c r="L4" s="69">
        <v>-0.002297</v>
      </c>
      <c r="M4" s="69">
        <v>-0.003381</v>
      </c>
      <c r="N4" s="69">
        <v>-0.003437</v>
      </c>
      <c r="O4" s="69">
        <v>-0.004132</v>
      </c>
      <c r="P4" s="69">
        <v>-0.002619</v>
      </c>
      <c r="Q4" s="69">
        <v>-0.003163</v>
      </c>
      <c r="R4" s="69">
        <v>-0.002762</v>
      </c>
      <c r="S4" s="69">
        <v>-0.001794</v>
      </c>
      <c r="T4" s="69">
        <v>-0.003333</v>
      </c>
      <c r="U4" s="69">
        <v>-0.002349</v>
      </c>
      <c r="V4" s="69">
        <v>-0.003366</v>
      </c>
      <c r="W4" s="69">
        <v>-0.001886</v>
      </c>
      <c r="X4" s="69">
        <v>-7.12E-4</v>
      </c>
      <c r="Y4" s="69">
        <v>2.99E-4</v>
      </c>
      <c r="Z4" s="69">
        <v>0.0</v>
      </c>
      <c r="AA4" s="69">
        <v>-9.29E-4</v>
      </c>
      <c r="AB4" s="69">
        <v>-0.001747</v>
      </c>
      <c r="AC4" s="69">
        <v>-0.00151</v>
      </c>
      <c r="AD4" s="69">
        <v>-3.96E-4</v>
      </c>
      <c r="AE4" s="69">
        <v>-0.001988</v>
      </c>
      <c r="AF4" s="69">
        <v>-0.001973</v>
      </c>
      <c r="AG4" s="69">
        <v>-0.00515</v>
      </c>
      <c r="AH4" s="69">
        <v>-0.005192</v>
      </c>
      <c r="AI4" s="69">
        <v>-0.009142</v>
      </c>
      <c r="AJ4" s="69">
        <v>-0.008515</v>
      </c>
    </row>
    <row r="5">
      <c r="A5" s="69">
        <v>-0.016121</v>
      </c>
      <c r="B5" s="69">
        <v>-0.010201</v>
      </c>
      <c r="C5" s="69">
        <v>-0.007126</v>
      </c>
      <c r="D5" s="69">
        <v>-0.003967</v>
      </c>
      <c r="E5" s="69">
        <v>-0.001939</v>
      </c>
      <c r="F5" s="69">
        <v>-0.001389</v>
      </c>
      <c r="G5" s="69">
        <v>6.46E-4</v>
      </c>
      <c r="H5" s="69">
        <v>1.29E-4</v>
      </c>
      <c r="I5" s="69">
        <v>0.001501</v>
      </c>
      <c r="J5" s="69">
        <v>0.001817</v>
      </c>
      <c r="K5" s="69">
        <v>0.00122</v>
      </c>
      <c r="L5" s="69">
        <v>0.001692</v>
      </c>
      <c r="M5" s="69">
        <v>3.0E-4</v>
      </c>
      <c r="N5" s="69">
        <v>7.02E-4</v>
      </c>
      <c r="O5" s="70">
        <v>8.7E-5</v>
      </c>
      <c r="P5" s="69">
        <v>9.61E-4</v>
      </c>
      <c r="Q5" s="70">
        <v>5.0E-6</v>
      </c>
      <c r="R5" s="69">
        <v>2.09E-4</v>
      </c>
      <c r="S5" s="69">
        <v>7.82E-4</v>
      </c>
      <c r="T5" s="69">
        <v>-9.73E-4</v>
      </c>
      <c r="U5" s="69">
        <v>-8.65E-4</v>
      </c>
      <c r="V5" s="69">
        <v>-0.00128</v>
      </c>
      <c r="W5" s="69">
        <v>-6.71E-4</v>
      </c>
      <c r="X5" s="69">
        <v>-3.82E-4</v>
      </c>
      <c r="Y5" s="69">
        <v>3.92E-4</v>
      </c>
      <c r="Z5" s="69">
        <v>0.0</v>
      </c>
      <c r="AA5" s="69">
        <v>-0.001353</v>
      </c>
      <c r="AB5" s="69">
        <v>-0.001953</v>
      </c>
      <c r="AC5" s="69">
        <v>-0.002756</v>
      </c>
      <c r="AD5" s="69">
        <v>-0.001434</v>
      </c>
      <c r="AE5" s="69">
        <v>-0.003006</v>
      </c>
      <c r="AF5" s="69">
        <v>-0.003778</v>
      </c>
      <c r="AG5" s="69">
        <v>-0.006952</v>
      </c>
      <c r="AH5" s="69">
        <v>-0.007348</v>
      </c>
      <c r="AI5" s="69">
        <v>-0.011159</v>
      </c>
      <c r="AJ5" s="69">
        <v>-0.009366</v>
      </c>
    </row>
    <row r="6">
      <c r="A6" s="69">
        <v>-0.011041</v>
      </c>
      <c r="B6" s="69">
        <v>-0.004086</v>
      </c>
      <c r="C6" s="69">
        <v>-0.001014</v>
      </c>
      <c r="D6" s="69">
        <v>0.001501</v>
      </c>
      <c r="E6" s="69">
        <v>0.003043</v>
      </c>
      <c r="F6" s="69">
        <v>0.002882</v>
      </c>
      <c r="G6" s="69">
        <v>0.004186</v>
      </c>
      <c r="H6" s="69">
        <v>0.003202</v>
      </c>
      <c r="I6" s="69">
        <v>0.004809</v>
      </c>
      <c r="J6" s="69">
        <v>0.00505</v>
      </c>
      <c r="K6" s="69">
        <v>0.004101</v>
      </c>
      <c r="L6" s="69">
        <v>0.004308</v>
      </c>
      <c r="M6" s="69">
        <v>0.002887</v>
      </c>
      <c r="N6" s="69">
        <v>0.002923</v>
      </c>
      <c r="O6" s="69">
        <v>0.002524</v>
      </c>
      <c r="P6" s="69">
        <v>0.002997</v>
      </c>
      <c r="Q6" s="69">
        <v>0.001843</v>
      </c>
      <c r="R6" s="69">
        <v>0.00209</v>
      </c>
      <c r="S6" s="69">
        <v>0.002153</v>
      </c>
      <c r="T6" s="69">
        <v>-2.04E-4</v>
      </c>
      <c r="U6" s="69">
        <v>7.75E-4</v>
      </c>
      <c r="V6" s="69">
        <v>-8.39E-4</v>
      </c>
      <c r="W6" s="69">
        <v>4.99E-4</v>
      </c>
      <c r="X6" s="69">
        <v>6.7E-4</v>
      </c>
      <c r="Y6" s="69">
        <v>8.14E-4</v>
      </c>
      <c r="Z6" s="69">
        <v>0.0</v>
      </c>
      <c r="AA6" s="69">
        <v>-0.001805</v>
      </c>
      <c r="AB6" s="69">
        <v>-0.002353</v>
      </c>
      <c r="AC6" s="69">
        <v>-0.002536</v>
      </c>
      <c r="AD6" s="69">
        <v>-0.002337</v>
      </c>
      <c r="AE6" s="69">
        <v>-0.00374</v>
      </c>
      <c r="AF6" s="69">
        <v>-0.004804</v>
      </c>
      <c r="AG6" s="69">
        <v>-0.007309</v>
      </c>
      <c r="AH6" s="69">
        <v>-0.009228</v>
      </c>
      <c r="AI6" s="69">
        <v>-0.011449</v>
      </c>
      <c r="AJ6" s="69">
        <v>-0.011017</v>
      </c>
    </row>
    <row r="7">
      <c r="A7" s="69">
        <v>-0.006944</v>
      </c>
      <c r="B7" s="69">
        <v>-1.27E-4</v>
      </c>
      <c r="C7" s="69">
        <v>0.003129</v>
      </c>
      <c r="D7" s="69">
        <v>0.005161</v>
      </c>
      <c r="E7" s="69">
        <v>0.006483</v>
      </c>
      <c r="F7" s="69">
        <v>0.006078</v>
      </c>
      <c r="G7" s="69">
        <v>0.006818</v>
      </c>
      <c r="H7" s="69">
        <v>0.005942</v>
      </c>
      <c r="I7" s="69">
        <v>0.006868</v>
      </c>
      <c r="J7" s="69">
        <v>0.00666</v>
      </c>
      <c r="K7" s="69">
        <v>0.00526</v>
      </c>
      <c r="L7" s="69">
        <v>0.006085</v>
      </c>
      <c r="M7" s="69">
        <v>0.00447</v>
      </c>
      <c r="N7" s="69">
        <v>0.004498</v>
      </c>
      <c r="O7" s="69">
        <v>0.002876</v>
      </c>
      <c r="P7" s="69">
        <v>0.003621</v>
      </c>
      <c r="Q7" s="69">
        <v>0.002604</v>
      </c>
      <c r="R7" s="69">
        <v>0.002988</v>
      </c>
      <c r="S7" s="69">
        <v>0.002747</v>
      </c>
      <c r="T7" s="69">
        <v>0.001458</v>
      </c>
      <c r="U7" s="69">
        <v>8.46E-4</v>
      </c>
      <c r="V7" s="69">
        <v>-6.05E-4</v>
      </c>
      <c r="W7" s="69">
        <v>6.05E-4</v>
      </c>
      <c r="X7" s="69">
        <v>6.6E-4</v>
      </c>
      <c r="Y7" s="69">
        <v>8.73E-4</v>
      </c>
      <c r="Z7" s="69">
        <v>0.0</v>
      </c>
      <c r="AA7" s="69">
        <v>-8.57E-4</v>
      </c>
      <c r="AB7" s="69">
        <v>-0.002275</v>
      </c>
      <c r="AC7" s="69">
        <v>-0.002327</v>
      </c>
      <c r="AD7" s="69">
        <v>-0.002182</v>
      </c>
      <c r="AE7" s="69">
        <v>-0.00382</v>
      </c>
      <c r="AF7" s="69">
        <v>-0.005245</v>
      </c>
      <c r="AG7" s="69">
        <v>-0.00737</v>
      </c>
      <c r="AH7" s="69">
        <v>-0.008429</v>
      </c>
      <c r="AI7" s="69">
        <v>-0.011101</v>
      </c>
      <c r="AJ7" s="69">
        <v>-0.01058</v>
      </c>
    </row>
    <row r="8">
      <c r="A8" s="69">
        <v>-0.007732</v>
      </c>
      <c r="B8" s="69">
        <v>-5.95E-4</v>
      </c>
      <c r="C8" s="69">
        <v>0.00339</v>
      </c>
      <c r="D8" s="69">
        <v>0.005679</v>
      </c>
      <c r="E8" s="69">
        <v>0.006945</v>
      </c>
      <c r="F8" s="69">
        <v>0.006959</v>
      </c>
      <c r="G8" s="69">
        <v>0.007355</v>
      </c>
      <c r="H8" s="69">
        <v>0.006527</v>
      </c>
      <c r="I8" s="69">
        <v>0.007113</v>
      </c>
      <c r="J8" s="69">
        <v>0.006944</v>
      </c>
      <c r="K8" s="69">
        <v>0.00643</v>
      </c>
      <c r="L8" s="69">
        <v>0.006399</v>
      </c>
      <c r="M8" s="69">
        <v>0.0045</v>
      </c>
      <c r="N8" s="69">
        <v>0.004472</v>
      </c>
      <c r="O8" s="69">
        <v>0.003603</v>
      </c>
      <c r="P8" s="69">
        <v>0.003986</v>
      </c>
      <c r="Q8" s="69">
        <v>0.002538</v>
      </c>
      <c r="R8" s="69">
        <v>0.002875</v>
      </c>
      <c r="S8" s="69">
        <v>0.002531</v>
      </c>
      <c r="T8" s="69">
        <v>0.001572</v>
      </c>
      <c r="U8" s="69">
        <v>0.001061</v>
      </c>
      <c r="V8" s="69">
        <v>-2.68E-4</v>
      </c>
      <c r="W8" s="69">
        <v>9.77E-4</v>
      </c>
      <c r="X8" s="69">
        <v>5.63E-4</v>
      </c>
      <c r="Y8" s="69">
        <v>4.47E-4</v>
      </c>
      <c r="Z8" s="69">
        <v>0.0</v>
      </c>
      <c r="AA8" s="69">
        <v>-0.001497</v>
      </c>
      <c r="AB8" s="69">
        <v>-0.002706</v>
      </c>
      <c r="AC8" s="69">
        <v>-0.003109</v>
      </c>
      <c r="AD8" s="69">
        <v>-0.002525</v>
      </c>
      <c r="AE8" s="69">
        <v>-0.004085</v>
      </c>
      <c r="AF8" s="69">
        <v>-0.005519</v>
      </c>
      <c r="AG8" s="69">
        <v>-0.007865</v>
      </c>
      <c r="AH8" s="69">
        <v>-0.008737</v>
      </c>
      <c r="AI8" s="69">
        <v>-0.010846</v>
      </c>
      <c r="AJ8" s="69">
        <v>-0.011274</v>
      </c>
    </row>
    <row r="9">
      <c r="A9" s="69">
        <v>-0.00514</v>
      </c>
      <c r="B9" s="70">
        <v>7.9E-5</v>
      </c>
      <c r="C9" s="69">
        <v>0.003951</v>
      </c>
      <c r="D9" s="69">
        <v>0.006063</v>
      </c>
      <c r="E9" s="69">
        <v>0.007763</v>
      </c>
      <c r="F9" s="69">
        <v>0.007855</v>
      </c>
      <c r="G9" s="69">
        <v>0.008386</v>
      </c>
      <c r="H9" s="69">
        <v>0.007405</v>
      </c>
      <c r="I9" s="69">
        <v>0.007786</v>
      </c>
      <c r="J9" s="69">
        <v>0.007713</v>
      </c>
      <c r="K9" s="69">
        <v>0.007628</v>
      </c>
      <c r="L9" s="69">
        <v>0.00726</v>
      </c>
      <c r="M9" s="69">
        <v>0.00518</v>
      </c>
      <c r="N9" s="69">
        <v>0.005156</v>
      </c>
      <c r="O9" s="69">
        <v>0.004939</v>
      </c>
      <c r="P9" s="69">
        <v>0.004326</v>
      </c>
      <c r="Q9" s="69">
        <v>0.003448</v>
      </c>
      <c r="R9" s="69">
        <v>0.003617</v>
      </c>
      <c r="S9" s="69">
        <v>0.003272</v>
      </c>
      <c r="T9" s="69">
        <v>0.002491</v>
      </c>
      <c r="U9" s="69">
        <v>0.001696</v>
      </c>
      <c r="V9" s="69">
        <v>1.52E-4</v>
      </c>
      <c r="W9" s="69">
        <v>0.001385</v>
      </c>
      <c r="X9" s="69">
        <v>0.001038</v>
      </c>
      <c r="Y9" s="69">
        <v>8.22E-4</v>
      </c>
      <c r="Z9" s="69">
        <v>0.0</v>
      </c>
      <c r="AA9" s="69">
        <v>-0.001177</v>
      </c>
      <c r="AB9" s="69">
        <v>-0.002129</v>
      </c>
      <c r="AC9" s="69">
        <v>-0.002391</v>
      </c>
      <c r="AD9" s="69">
        <v>-0.002522</v>
      </c>
      <c r="AE9" s="69">
        <v>-0.003818</v>
      </c>
      <c r="AF9" s="69">
        <v>-0.00515</v>
      </c>
      <c r="AG9" s="69">
        <v>-0.007223</v>
      </c>
      <c r="AH9" s="69">
        <v>-0.007576</v>
      </c>
      <c r="AI9" s="69">
        <v>-0.009807</v>
      </c>
      <c r="AJ9" s="69">
        <v>-0.009618</v>
      </c>
    </row>
    <row r="10">
      <c r="A10" s="69">
        <v>-0.002829</v>
      </c>
      <c r="B10" s="69">
        <v>0.001032</v>
      </c>
      <c r="C10" s="69">
        <v>0.003773</v>
      </c>
      <c r="D10" s="69">
        <v>0.005832</v>
      </c>
      <c r="E10" s="69">
        <v>0.007231</v>
      </c>
      <c r="F10" s="69">
        <v>0.007253</v>
      </c>
      <c r="G10" s="69">
        <v>0.007556</v>
      </c>
      <c r="H10" s="69">
        <v>0.006665</v>
      </c>
      <c r="I10" s="69">
        <v>0.007446</v>
      </c>
      <c r="J10" s="69">
        <v>0.006963</v>
      </c>
      <c r="K10" s="69">
        <v>0.006805</v>
      </c>
      <c r="L10" s="69">
        <v>0.006571</v>
      </c>
      <c r="M10" s="69">
        <v>0.004938</v>
      </c>
      <c r="N10" s="69">
        <v>0.004653</v>
      </c>
      <c r="O10" s="69">
        <v>0.004007</v>
      </c>
      <c r="P10" s="69">
        <v>0.004124</v>
      </c>
      <c r="Q10" s="69">
        <v>0.003191</v>
      </c>
      <c r="R10" s="69">
        <v>0.003707</v>
      </c>
      <c r="S10" s="69">
        <v>0.002954</v>
      </c>
      <c r="T10" s="69">
        <v>0.002016</v>
      </c>
      <c r="U10" s="69">
        <v>0.001876</v>
      </c>
      <c r="V10" s="69">
        <v>4.48E-4</v>
      </c>
      <c r="W10" s="69">
        <v>0.001057</v>
      </c>
      <c r="X10" s="69">
        <v>8.58E-4</v>
      </c>
      <c r="Y10" s="69">
        <v>5.49E-4</v>
      </c>
      <c r="Z10" s="69">
        <v>0.0</v>
      </c>
      <c r="AA10" s="69">
        <v>-0.001424</v>
      </c>
      <c r="AB10" s="69">
        <v>-0.002448</v>
      </c>
      <c r="AC10" s="69">
        <v>-0.002712</v>
      </c>
      <c r="AD10" s="69">
        <v>-0.003125</v>
      </c>
      <c r="AE10" s="69">
        <v>-0.003869</v>
      </c>
      <c r="AF10" s="69">
        <v>-0.005097</v>
      </c>
      <c r="AG10" s="69">
        <v>-0.006949</v>
      </c>
      <c r="AH10" s="69">
        <v>-0.007462</v>
      </c>
      <c r="AI10" s="69">
        <v>-0.009361</v>
      </c>
      <c r="AJ10" s="69">
        <v>-0.008927</v>
      </c>
    </row>
    <row r="11">
      <c r="A11" s="69">
        <v>-0.001071</v>
      </c>
      <c r="B11" s="69">
        <v>0.002646</v>
      </c>
      <c r="C11" s="69">
        <v>0.004645</v>
      </c>
      <c r="D11" s="69">
        <v>0.006175</v>
      </c>
      <c r="E11" s="69">
        <v>0.007076</v>
      </c>
      <c r="F11" s="69">
        <v>0.007213</v>
      </c>
      <c r="G11" s="69">
        <v>0.007475</v>
      </c>
      <c r="H11" s="69">
        <v>0.006507</v>
      </c>
      <c r="I11" s="69">
        <v>0.00723</v>
      </c>
      <c r="J11" s="69">
        <v>0.007112</v>
      </c>
      <c r="K11" s="69">
        <v>0.006412</v>
      </c>
      <c r="L11" s="69">
        <v>0.006726</v>
      </c>
      <c r="M11" s="69">
        <v>0.004881</v>
      </c>
      <c r="N11" s="69">
        <v>0.004962</v>
      </c>
      <c r="O11" s="69">
        <v>0.004285</v>
      </c>
      <c r="P11" s="69">
        <v>0.004348</v>
      </c>
      <c r="Q11" s="69">
        <v>0.003475</v>
      </c>
      <c r="R11" s="69">
        <v>0.003433</v>
      </c>
      <c r="S11" s="69">
        <v>0.003347</v>
      </c>
      <c r="T11" s="69">
        <v>0.002334</v>
      </c>
      <c r="U11" s="69">
        <v>0.002083</v>
      </c>
      <c r="V11" s="69">
        <v>4.25E-4</v>
      </c>
      <c r="W11" s="69">
        <v>0.001385</v>
      </c>
      <c r="X11" s="69">
        <v>0.001058</v>
      </c>
      <c r="Y11" s="69">
        <v>7.63E-4</v>
      </c>
      <c r="Z11" s="69">
        <v>0.0</v>
      </c>
      <c r="AA11" s="69">
        <v>-8.71E-4</v>
      </c>
      <c r="AB11" s="69">
        <v>-0.001897</v>
      </c>
      <c r="AC11" s="69">
        <v>-0.002181</v>
      </c>
      <c r="AD11" s="69">
        <v>-0.002299</v>
      </c>
      <c r="AE11" s="69">
        <v>-0.003534</v>
      </c>
      <c r="AF11" s="69">
        <v>-0.004561</v>
      </c>
      <c r="AG11" s="69">
        <v>-0.00612</v>
      </c>
      <c r="AH11" s="69">
        <v>-0.00704</v>
      </c>
      <c r="AI11" s="69">
        <v>-0.008741</v>
      </c>
      <c r="AJ11" s="69">
        <v>-0.008712</v>
      </c>
    </row>
    <row r="12">
      <c r="A12" s="69">
        <v>-6.62E-4</v>
      </c>
      <c r="B12" s="69">
        <v>0.003149</v>
      </c>
      <c r="C12" s="69">
        <v>0.00507</v>
      </c>
      <c r="D12" s="69">
        <v>0.006485</v>
      </c>
      <c r="E12" s="69">
        <v>0.007231</v>
      </c>
      <c r="F12" s="69">
        <v>0.007062</v>
      </c>
      <c r="G12" s="69">
        <v>0.007366</v>
      </c>
      <c r="H12" s="69">
        <v>0.006198</v>
      </c>
      <c r="I12" s="69">
        <v>0.006961</v>
      </c>
      <c r="J12" s="69">
        <v>0.006123</v>
      </c>
      <c r="K12" s="69">
        <v>0.005991</v>
      </c>
      <c r="L12" s="69">
        <v>0.0062</v>
      </c>
      <c r="M12" s="69">
        <v>0.004457</v>
      </c>
      <c r="N12" s="69">
        <v>0.004528</v>
      </c>
      <c r="O12" s="69">
        <v>0.003924</v>
      </c>
      <c r="P12" s="69">
        <v>0.003891</v>
      </c>
      <c r="Q12" s="69">
        <v>0.003115</v>
      </c>
      <c r="R12" s="69">
        <v>0.003067</v>
      </c>
      <c r="S12" s="69">
        <v>0.002668</v>
      </c>
      <c r="T12" s="69">
        <v>0.002264</v>
      </c>
      <c r="U12" s="69">
        <v>0.002039</v>
      </c>
      <c r="V12" s="69">
        <v>6.59E-4</v>
      </c>
      <c r="W12" s="69">
        <v>0.001369</v>
      </c>
      <c r="X12" s="69">
        <v>8.18E-4</v>
      </c>
      <c r="Y12" s="69">
        <v>9.54E-4</v>
      </c>
      <c r="Z12" s="69">
        <v>0.0</v>
      </c>
      <c r="AA12" s="69">
        <v>-9.09E-4</v>
      </c>
      <c r="AB12" s="69">
        <v>-0.001589</v>
      </c>
      <c r="AC12" s="69">
        <v>-0.002218</v>
      </c>
      <c r="AD12" s="69">
        <v>-0.002351</v>
      </c>
      <c r="AE12" s="69">
        <v>-0.003442</v>
      </c>
      <c r="AF12" s="69">
        <v>-0.004238</v>
      </c>
      <c r="AG12" s="69">
        <v>-0.005964</v>
      </c>
      <c r="AH12" s="69">
        <v>-0.006456</v>
      </c>
      <c r="AI12" s="69">
        <v>-0.00809</v>
      </c>
      <c r="AJ12" s="69">
        <v>-0.007942</v>
      </c>
    </row>
    <row r="13">
      <c r="A13" s="70">
        <v>5.4E-5</v>
      </c>
      <c r="B13" s="69">
        <v>0.003707</v>
      </c>
      <c r="C13" s="69">
        <v>0.005643</v>
      </c>
      <c r="D13" s="69">
        <v>0.006672</v>
      </c>
      <c r="E13" s="69">
        <v>0.007279</v>
      </c>
      <c r="F13" s="69">
        <v>0.007076</v>
      </c>
      <c r="G13" s="69">
        <v>0.007201</v>
      </c>
      <c r="H13" s="69">
        <v>0.006209</v>
      </c>
      <c r="I13" s="69">
        <v>0.006569</v>
      </c>
      <c r="J13" s="69">
        <v>0.00592</v>
      </c>
      <c r="K13" s="69">
        <v>0.005871</v>
      </c>
      <c r="L13" s="69">
        <v>0.005771</v>
      </c>
      <c r="M13" s="69">
        <v>0.004376</v>
      </c>
      <c r="N13" s="69">
        <v>0.004225</v>
      </c>
      <c r="O13" s="69">
        <v>0.00353</v>
      </c>
      <c r="P13" s="69">
        <v>0.003558</v>
      </c>
      <c r="Q13" s="69">
        <v>0.002811</v>
      </c>
      <c r="R13" s="69">
        <v>0.002702</v>
      </c>
      <c r="S13" s="69">
        <v>0.002558</v>
      </c>
      <c r="T13" s="69">
        <v>0.001519</v>
      </c>
      <c r="U13" s="69">
        <v>0.0016</v>
      </c>
      <c r="V13" s="69">
        <v>3.16E-4</v>
      </c>
      <c r="W13" s="69">
        <v>7.31E-4</v>
      </c>
      <c r="X13" s="69">
        <v>4.23E-4</v>
      </c>
      <c r="Y13" s="69">
        <v>3.51E-4</v>
      </c>
      <c r="Z13" s="69">
        <v>0.0</v>
      </c>
      <c r="AA13" s="69">
        <v>-0.001097</v>
      </c>
      <c r="AB13" s="69">
        <v>-0.002087</v>
      </c>
      <c r="AC13" s="69">
        <v>-0.002486</v>
      </c>
      <c r="AD13" s="69">
        <v>-0.002821</v>
      </c>
      <c r="AE13" s="69">
        <v>-0.003527</v>
      </c>
      <c r="AF13" s="69">
        <v>-0.004417</v>
      </c>
      <c r="AG13" s="69">
        <v>-0.005865</v>
      </c>
      <c r="AH13" s="69">
        <v>-0.006531</v>
      </c>
      <c r="AI13" s="69">
        <v>-0.008197</v>
      </c>
      <c r="AJ13" s="69">
        <v>-0.008544</v>
      </c>
    </row>
    <row r="14">
      <c r="A14" s="69">
        <v>0.001125</v>
      </c>
      <c r="B14" s="69">
        <v>0.004744</v>
      </c>
      <c r="C14" s="69">
        <v>0.006605</v>
      </c>
      <c r="D14" s="69">
        <v>0.007455</v>
      </c>
      <c r="E14" s="69">
        <v>0.007629</v>
      </c>
      <c r="F14" s="69">
        <v>0.007535</v>
      </c>
      <c r="G14" s="69">
        <v>0.007583</v>
      </c>
      <c r="H14" s="69">
        <v>0.006863</v>
      </c>
      <c r="I14" s="69">
        <v>0.007042</v>
      </c>
      <c r="J14" s="69">
        <v>0.006221</v>
      </c>
      <c r="K14" s="69">
        <v>0.006076</v>
      </c>
      <c r="L14" s="69">
        <v>0.006016</v>
      </c>
      <c r="M14" s="69">
        <v>0.004762</v>
      </c>
      <c r="N14" s="69">
        <v>0.004698</v>
      </c>
      <c r="O14" s="69">
        <v>0.003793</v>
      </c>
      <c r="P14" s="69">
        <v>0.003954</v>
      </c>
      <c r="Q14" s="69">
        <v>0.003099</v>
      </c>
      <c r="R14" s="69">
        <v>0.00307</v>
      </c>
      <c r="S14" s="69">
        <v>0.002651</v>
      </c>
      <c r="T14" s="69">
        <v>0.001862</v>
      </c>
      <c r="U14" s="69">
        <v>0.001644</v>
      </c>
      <c r="V14" s="69">
        <v>7.82E-4</v>
      </c>
      <c r="W14" s="69">
        <v>8.54E-4</v>
      </c>
      <c r="X14" s="69">
        <v>8.71E-4</v>
      </c>
      <c r="Y14" s="69">
        <v>5.77E-4</v>
      </c>
      <c r="Z14" s="69">
        <v>0.0</v>
      </c>
      <c r="AA14" s="69">
        <v>-9.38E-4</v>
      </c>
      <c r="AB14" s="69">
        <v>-0.001475</v>
      </c>
      <c r="AC14" s="69">
        <v>-0.002119</v>
      </c>
      <c r="AD14" s="69">
        <v>-0.00228</v>
      </c>
      <c r="AE14" s="69">
        <v>-0.003281</v>
      </c>
      <c r="AF14" s="69">
        <v>-0.004049</v>
      </c>
      <c r="AG14" s="69">
        <v>-0.005485</v>
      </c>
      <c r="AH14" s="69">
        <v>-0.006082</v>
      </c>
      <c r="AI14" s="69">
        <v>-0.007176</v>
      </c>
      <c r="AJ14" s="69">
        <v>-0.006619</v>
      </c>
    </row>
    <row r="15">
      <c r="A15" s="69">
        <v>0.002427</v>
      </c>
      <c r="B15" s="69">
        <v>0.005474</v>
      </c>
      <c r="C15" s="69">
        <v>0.006964</v>
      </c>
      <c r="D15" s="69">
        <v>0.007653</v>
      </c>
      <c r="E15" s="69">
        <v>0.007824</v>
      </c>
      <c r="F15" s="69">
        <v>0.007391</v>
      </c>
      <c r="G15" s="69">
        <v>0.007246</v>
      </c>
      <c r="H15" s="69">
        <v>0.006668</v>
      </c>
      <c r="I15" s="69">
        <v>0.006693</v>
      </c>
      <c r="J15" s="69">
        <v>0.006062</v>
      </c>
      <c r="K15" s="69">
        <v>0.005914</v>
      </c>
      <c r="L15" s="69">
        <v>0.005692</v>
      </c>
      <c r="M15" s="69">
        <v>0.004718</v>
      </c>
      <c r="N15" s="69">
        <v>0.004425</v>
      </c>
      <c r="O15" s="69">
        <v>0.003852</v>
      </c>
      <c r="P15" s="69">
        <v>0.003757</v>
      </c>
      <c r="Q15" s="69">
        <v>0.00285</v>
      </c>
      <c r="R15" s="69">
        <v>0.002768</v>
      </c>
      <c r="S15" s="69">
        <v>0.002653</v>
      </c>
      <c r="T15" s="69">
        <v>0.001574</v>
      </c>
      <c r="U15" s="69">
        <v>0.001796</v>
      </c>
      <c r="V15" s="69">
        <v>5.11E-4</v>
      </c>
      <c r="W15" s="69">
        <v>8.65E-4</v>
      </c>
      <c r="X15" s="69">
        <v>6.37E-4</v>
      </c>
      <c r="Y15" s="69">
        <v>5.48E-4</v>
      </c>
      <c r="Z15" s="69">
        <v>0.0</v>
      </c>
      <c r="AA15" s="69">
        <v>-0.001033</v>
      </c>
      <c r="AB15" s="69">
        <v>-0.001719</v>
      </c>
      <c r="AC15" s="69">
        <v>-0.002039</v>
      </c>
      <c r="AD15" s="69">
        <v>-0.002317</v>
      </c>
      <c r="AE15" s="69">
        <v>-0.003356</v>
      </c>
      <c r="AF15" s="69">
        <v>-0.004134</v>
      </c>
      <c r="AG15" s="69">
        <v>-0.005318</v>
      </c>
      <c r="AH15" s="69">
        <v>-0.00571</v>
      </c>
      <c r="AI15" s="69">
        <v>-0.006956</v>
      </c>
      <c r="AJ15" s="69">
        <v>-0.006136</v>
      </c>
    </row>
    <row r="16">
      <c r="A16" s="69">
        <v>0.002768</v>
      </c>
      <c r="B16" s="69">
        <v>0.005603</v>
      </c>
      <c r="C16" s="69">
        <v>0.006907</v>
      </c>
      <c r="D16" s="69">
        <v>0.007501</v>
      </c>
      <c r="E16" s="69">
        <v>0.007612</v>
      </c>
      <c r="F16" s="69">
        <v>0.007358</v>
      </c>
      <c r="G16" s="69">
        <v>0.007244</v>
      </c>
      <c r="H16" s="69">
        <v>0.006898</v>
      </c>
      <c r="I16" s="69">
        <v>0.006722</v>
      </c>
      <c r="J16" s="69">
        <v>0.005837</v>
      </c>
      <c r="K16" s="69">
        <v>0.005988</v>
      </c>
      <c r="L16" s="69">
        <v>0.005781</v>
      </c>
      <c r="M16" s="69">
        <v>0.004514</v>
      </c>
      <c r="N16" s="69">
        <v>0.004667</v>
      </c>
      <c r="O16" s="69">
        <v>0.003694</v>
      </c>
      <c r="P16" s="69">
        <v>0.003699</v>
      </c>
      <c r="Q16" s="69">
        <v>0.003067</v>
      </c>
      <c r="R16" s="69">
        <v>0.002671</v>
      </c>
      <c r="S16" s="69">
        <v>0.002469</v>
      </c>
      <c r="T16" s="69">
        <v>0.001633</v>
      </c>
      <c r="U16" s="69">
        <v>0.001666</v>
      </c>
      <c r="V16" s="69">
        <v>7.02E-4</v>
      </c>
      <c r="W16" s="69">
        <v>7.62E-4</v>
      </c>
      <c r="X16" s="69">
        <v>5.59E-4</v>
      </c>
      <c r="Y16" s="69">
        <v>4.8E-4</v>
      </c>
      <c r="Z16" s="69">
        <v>0.0</v>
      </c>
      <c r="AA16" s="69">
        <v>-8.86E-4</v>
      </c>
      <c r="AB16" s="69">
        <v>-0.001366</v>
      </c>
      <c r="AC16" s="69">
        <v>-0.002082</v>
      </c>
      <c r="AD16" s="69">
        <v>-0.002049</v>
      </c>
      <c r="AE16" s="69">
        <v>-0.003142</v>
      </c>
      <c r="AF16" s="69">
        <v>-0.003879</v>
      </c>
      <c r="AG16" s="69">
        <v>-0.005165</v>
      </c>
      <c r="AH16" s="69">
        <v>-0.005341</v>
      </c>
      <c r="AI16" s="69">
        <v>-0.006396</v>
      </c>
      <c r="AJ16" s="69">
        <v>-0.006352</v>
      </c>
    </row>
    <row r="17">
      <c r="A17" s="69">
        <v>0.003441</v>
      </c>
      <c r="B17" s="69">
        <v>0.005949</v>
      </c>
      <c r="C17" s="69">
        <v>0.007138</v>
      </c>
      <c r="D17" s="69">
        <v>0.007572</v>
      </c>
      <c r="E17" s="69">
        <v>0.007732</v>
      </c>
      <c r="F17" s="69">
        <v>0.007348</v>
      </c>
      <c r="G17" s="69">
        <v>0.007366</v>
      </c>
      <c r="H17" s="69">
        <v>0.006855</v>
      </c>
      <c r="I17" s="69">
        <v>0.006876</v>
      </c>
      <c r="J17" s="69">
        <v>0.006039</v>
      </c>
      <c r="K17" s="69">
        <v>0.00601</v>
      </c>
      <c r="L17" s="69">
        <v>0.005655</v>
      </c>
      <c r="M17" s="69">
        <v>0.004501</v>
      </c>
      <c r="N17" s="69">
        <v>0.004564</v>
      </c>
      <c r="O17" s="69">
        <v>0.003951</v>
      </c>
      <c r="P17" s="69">
        <v>0.003783</v>
      </c>
      <c r="Q17" s="69">
        <v>0.003007</v>
      </c>
      <c r="R17" s="69">
        <v>0.002811</v>
      </c>
      <c r="S17" s="69">
        <v>0.002396</v>
      </c>
      <c r="T17" s="69">
        <v>0.001601</v>
      </c>
      <c r="U17" s="69">
        <v>0.001757</v>
      </c>
      <c r="V17" s="69">
        <v>5.74E-4</v>
      </c>
      <c r="W17" s="69">
        <v>7.96E-4</v>
      </c>
      <c r="X17" s="69">
        <v>6.32E-4</v>
      </c>
      <c r="Y17" s="69">
        <v>4.53E-4</v>
      </c>
      <c r="Z17" s="69">
        <v>0.0</v>
      </c>
      <c r="AA17" s="69">
        <v>-7.89E-4</v>
      </c>
      <c r="AB17" s="69">
        <v>-0.001206</v>
      </c>
      <c r="AC17" s="69">
        <v>-0.001811</v>
      </c>
      <c r="AD17" s="69">
        <v>-0.001997</v>
      </c>
      <c r="AE17" s="69">
        <v>-0.002759</v>
      </c>
      <c r="AF17" s="69">
        <v>-0.003513</v>
      </c>
      <c r="AG17" s="69">
        <v>-0.004745</v>
      </c>
      <c r="AH17" s="69">
        <v>-0.005135</v>
      </c>
      <c r="AI17" s="69">
        <v>-0.005948</v>
      </c>
      <c r="AJ17" s="69">
        <v>-0.005639</v>
      </c>
    </row>
    <row r="18">
      <c r="A18" s="69">
        <v>0.004282</v>
      </c>
      <c r="B18" s="69">
        <v>0.006353</v>
      </c>
      <c r="C18" s="69">
        <v>0.007327</v>
      </c>
      <c r="D18" s="69">
        <v>0.007661</v>
      </c>
      <c r="E18" s="69">
        <v>0.00763</v>
      </c>
      <c r="F18" s="69">
        <v>0.007266</v>
      </c>
      <c r="G18" s="69">
        <v>0.007309</v>
      </c>
      <c r="H18" s="69">
        <v>0.006945</v>
      </c>
      <c r="I18" s="69">
        <v>0.006749</v>
      </c>
      <c r="J18" s="69">
        <v>0.006161</v>
      </c>
      <c r="K18" s="69">
        <v>0.006034</v>
      </c>
      <c r="L18" s="69">
        <v>0.005587</v>
      </c>
      <c r="M18" s="69">
        <v>0.004678</v>
      </c>
      <c r="N18" s="69">
        <v>0.004665</v>
      </c>
      <c r="O18" s="69">
        <v>0.003942</v>
      </c>
      <c r="P18" s="69">
        <v>0.003695</v>
      </c>
      <c r="Q18" s="69">
        <v>0.003012</v>
      </c>
      <c r="R18" s="69">
        <v>0.002922</v>
      </c>
      <c r="S18" s="69">
        <v>0.002578</v>
      </c>
      <c r="T18" s="69">
        <v>0.001475</v>
      </c>
      <c r="U18" s="69">
        <v>0.001618</v>
      </c>
      <c r="V18" s="69">
        <v>6.12E-4</v>
      </c>
      <c r="W18" s="69">
        <v>8.92E-4</v>
      </c>
      <c r="X18" s="69">
        <v>6.13E-4</v>
      </c>
      <c r="Y18" s="69">
        <v>5.04E-4</v>
      </c>
      <c r="Z18" s="69">
        <v>0.0</v>
      </c>
      <c r="AA18" s="69">
        <v>-7.71E-4</v>
      </c>
      <c r="AB18" s="69">
        <v>-0.001239</v>
      </c>
      <c r="AC18" s="69">
        <v>-0.001856</v>
      </c>
      <c r="AD18" s="69">
        <v>-0.001921</v>
      </c>
      <c r="AE18" s="69">
        <v>-0.00268</v>
      </c>
      <c r="AF18" s="69">
        <v>-0.003295</v>
      </c>
      <c r="AG18" s="69">
        <v>-0.00441</v>
      </c>
      <c r="AH18" s="69">
        <v>-0.004753</v>
      </c>
      <c r="AI18" s="69">
        <v>-0.00551</v>
      </c>
      <c r="AJ18" s="69">
        <v>-0.005286</v>
      </c>
    </row>
    <row r="19">
      <c r="A19" s="69">
        <v>0.004033</v>
      </c>
      <c r="B19" s="69">
        <v>0.006043</v>
      </c>
      <c r="C19" s="69">
        <v>0.007075</v>
      </c>
      <c r="D19" s="69">
        <v>0.007515</v>
      </c>
      <c r="E19" s="69">
        <v>0.007475</v>
      </c>
      <c r="F19" s="69">
        <v>0.007321</v>
      </c>
      <c r="G19" s="69">
        <v>0.007218</v>
      </c>
      <c r="H19" s="69">
        <v>0.006782</v>
      </c>
      <c r="I19" s="69">
        <v>0.006713</v>
      </c>
      <c r="J19" s="69">
        <v>0.006143</v>
      </c>
      <c r="K19" s="69">
        <v>0.005949</v>
      </c>
      <c r="L19" s="69">
        <v>0.005571</v>
      </c>
      <c r="M19" s="69">
        <v>0.004723</v>
      </c>
      <c r="N19" s="69">
        <v>0.004694</v>
      </c>
      <c r="O19" s="69">
        <v>0.003922</v>
      </c>
      <c r="P19" s="69">
        <v>0.003779</v>
      </c>
      <c r="Q19" s="69">
        <v>0.003306</v>
      </c>
      <c r="R19" s="69">
        <v>0.002729</v>
      </c>
      <c r="S19" s="69">
        <v>0.002421</v>
      </c>
      <c r="T19" s="69">
        <v>0.001771</v>
      </c>
      <c r="U19" s="69">
        <v>0.001665</v>
      </c>
      <c r="V19" s="69">
        <v>6.28E-4</v>
      </c>
      <c r="W19" s="69">
        <v>7.86E-4</v>
      </c>
      <c r="X19" s="69">
        <v>6.02E-4</v>
      </c>
      <c r="Y19" s="69">
        <v>4.57E-4</v>
      </c>
      <c r="Z19" s="69">
        <v>0.0</v>
      </c>
      <c r="AA19" s="69">
        <v>-7.76E-4</v>
      </c>
      <c r="AB19" s="69">
        <v>-0.001147</v>
      </c>
      <c r="AC19" s="69">
        <v>-0.001679</v>
      </c>
      <c r="AD19" s="69">
        <v>-0.001866</v>
      </c>
      <c r="AE19" s="69">
        <v>-0.00261</v>
      </c>
      <c r="AF19" s="69">
        <v>-0.003144</v>
      </c>
      <c r="AG19" s="69">
        <v>-0.004097</v>
      </c>
      <c r="AH19" s="69">
        <v>-0.004552</v>
      </c>
      <c r="AI19" s="69">
        <v>-0.005193</v>
      </c>
      <c r="AJ19" s="69">
        <v>-0.004488</v>
      </c>
    </row>
    <row r="20">
      <c r="A20" s="69">
        <v>0.004178</v>
      </c>
      <c r="B20" s="69">
        <v>0.006087</v>
      </c>
      <c r="C20" s="69">
        <v>0.00713</v>
      </c>
      <c r="D20" s="69">
        <v>0.007543</v>
      </c>
      <c r="E20" s="69">
        <v>0.00765</v>
      </c>
      <c r="F20" s="69">
        <v>0.00732</v>
      </c>
      <c r="G20" s="69">
        <v>0.007287</v>
      </c>
      <c r="H20" s="69">
        <v>0.006892</v>
      </c>
      <c r="I20" s="69">
        <v>0.006913</v>
      </c>
      <c r="J20" s="69">
        <v>0.006174</v>
      </c>
      <c r="K20" s="69">
        <v>0.005912</v>
      </c>
      <c r="L20" s="69">
        <v>0.005691</v>
      </c>
      <c r="M20" s="69">
        <v>0.00467</v>
      </c>
      <c r="N20" s="69">
        <v>0.004625</v>
      </c>
      <c r="O20" s="69">
        <v>0.004032</v>
      </c>
      <c r="P20" s="69">
        <v>0.003743</v>
      </c>
      <c r="Q20" s="69">
        <v>0.003253</v>
      </c>
      <c r="R20" s="69">
        <v>0.002868</v>
      </c>
      <c r="S20" s="69">
        <v>0.002553</v>
      </c>
      <c r="T20" s="69">
        <v>0.001764</v>
      </c>
      <c r="U20" s="69">
        <v>0.001619</v>
      </c>
      <c r="V20" s="69">
        <v>7.88E-4</v>
      </c>
      <c r="W20" s="69">
        <v>8.46E-4</v>
      </c>
      <c r="X20" s="69">
        <v>6.68E-4</v>
      </c>
      <c r="Y20" s="69">
        <v>4.74E-4</v>
      </c>
      <c r="Z20" s="69">
        <v>0.0</v>
      </c>
      <c r="AA20" s="69">
        <v>-7.47E-4</v>
      </c>
      <c r="AB20" s="69">
        <v>-0.001011</v>
      </c>
      <c r="AC20" s="69">
        <v>-0.001391</v>
      </c>
      <c r="AD20" s="69">
        <v>-0.001808</v>
      </c>
      <c r="AE20" s="69">
        <v>-0.002369</v>
      </c>
      <c r="AF20" s="69">
        <v>-0.002876</v>
      </c>
      <c r="AG20" s="69">
        <v>-0.003814</v>
      </c>
      <c r="AH20" s="69">
        <v>-0.004147</v>
      </c>
      <c r="AI20" s="69">
        <v>-0.004765</v>
      </c>
      <c r="AJ20" s="69">
        <v>-0.004417</v>
      </c>
    </row>
    <row r="21">
      <c r="A21" s="69">
        <v>0.004302</v>
      </c>
      <c r="B21" s="69">
        <v>0.006089</v>
      </c>
      <c r="C21" s="69">
        <v>0.007104</v>
      </c>
      <c r="D21" s="69">
        <v>0.007409</v>
      </c>
      <c r="E21" s="69">
        <v>0.007467</v>
      </c>
      <c r="F21" s="69">
        <v>0.007088</v>
      </c>
      <c r="G21" s="69">
        <v>0.00713</v>
      </c>
      <c r="H21" s="69">
        <v>0.006843</v>
      </c>
      <c r="I21" s="69">
        <v>0.006711</v>
      </c>
      <c r="J21" s="69">
        <v>0.005984</v>
      </c>
      <c r="K21" s="69">
        <v>0.005831</v>
      </c>
      <c r="L21" s="69">
        <v>0.005506</v>
      </c>
      <c r="M21" s="69">
        <v>0.004605</v>
      </c>
      <c r="N21" s="69">
        <v>0.004601</v>
      </c>
      <c r="O21" s="69">
        <v>0.003956</v>
      </c>
      <c r="P21" s="69">
        <v>0.003665</v>
      </c>
      <c r="Q21" s="69">
        <v>0.00312</v>
      </c>
      <c r="R21" s="69">
        <v>0.002678</v>
      </c>
      <c r="S21" s="69">
        <v>0.002402</v>
      </c>
      <c r="T21" s="69">
        <v>0.001687</v>
      </c>
      <c r="U21" s="69">
        <v>0.001537</v>
      </c>
      <c r="V21" s="69">
        <v>6.9E-4</v>
      </c>
      <c r="W21" s="69">
        <v>9.07E-4</v>
      </c>
      <c r="X21" s="69">
        <v>6.02E-4</v>
      </c>
      <c r="Y21" s="69">
        <v>4.11E-4</v>
      </c>
      <c r="Z21" s="69">
        <v>0.0</v>
      </c>
      <c r="AA21" s="69">
        <v>-6.33E-4</v>
      </c>
      <c r="AB21" s="69">
        <v>-0.001087</v>
      </c>
      <c r="AC21" s="69">
        <v>-0.00141</v>
      </c>
      <c r="AD21" s="69">
        <v>-0.00175</v>
      </c>
      <c r="AE21" s="69">
        <v>-0.002244</v>
      </c>
      <c r="AF21" s="69">
        <v>-0.002875</v>
      </c>
      <c r="AG21" s="69">
        <v>-0.003607</v>
      </c>
      <c r="AH21" s="69">
        <v>-0.004013</v>
      </c>
      <c r="AI21" s="69">
        <v>-0.004449</v>
      </c>
      <c r="AJ21" s="69">
        <v>-0.004412</v>
      </c>
    </row>
    <row r="22">
      <c r="A22" s="69">
        <v>0.004681</v>
      </c>
      <c r="B22" s="69">
        <v>0.006359</v>
      </c>
      <c r="C22" s="69">
        <v>0.007284</v>
      </c>
      <c r="D22" s="69">
        <v>0.007557</v>
      </c>
      <c r="E22" s="69">
        <v>0.007562</v>
      </c>
      <c r="F22" s="69">
        <v>0.007206</v>
      </c>
      <c r="G22" s="69">
        <v>0.00726</v>
      </c>
      <c r="H22" s="69">
        <v>0.006743</v>
      </c>
      <c r="I22" s="69">
        <v>0.006699</v>
      </c>
      <c r="J22" s="69">
        <v>0.005956</v>
      </c>
      <c r="K22" s="69">
        <v>0.005929</v>
      </c>
      <c r="L22" s="69">
        <v>0.005445</v>
      </c>
      <c r="M22" s="69">
        <v>0.004785</v>
      </c>
      <c r="N22" s="69">
        <v>0.004564</v>
      </c>
      <c r="O22" s="69">
        <v>0.004072</v>
      </c>
      <c r="P22" s="69">
        <v>0.003654</v>
      </c>
      <c r="Q22" s="69">
        <v>0.003146</v>
      </c>
      <c r="R22" s="69">
        <v>0.002711</v>
      </c>
      <c r="S22" s="69">
        <v>0.002369</v>
      </c>
      <c r="T22" s="69">
        <v>0.001762</v>
      </c>
      <c r="U22" s="69">
        <v>0.001525</v>
      </c>
      <c r="V22" s="69">
        <v>8.33E-4</v>
      </c>
      <c r="W22" s="69">
        <v>8.2E-4</v>
      </c>
      <c r="X22" s="69">
        <v>5.82E-4</v>
      </c>
      <c r="Y22" s="69">
        <v>4.13E-4</v>
      </c>
      <c r="Z22" s="69">
        <v>0.0</v>
      </c>
      <c r="AA22" s="69">
        <v>-5.5E-4</v>
      </c>
      <c r="AB22" s="69">
        <v>-9.59E-4</v>
      </c>
      <c r="AC22" s="69">
        <v>-0.001238</v>
      </c>
      <c r="AD22" s="69">
        <v>-0.001565</v>
      </c>
      <c r="AE22" s="69">
        <v>-0.00219</v>
      </c>
      <c r="AF22" s="69">
        <v>-0.002542</v>
      </c>
      <c r="AG22" s="69">
        <v>-0.003298</v>
      </c>
      <c r="AH22" s="69">
        <v>-0.003674</v>
      </c>
      <c r="AI22" s="69">
        <v>-0.004151</v>
      </c>
      <c r="AJ22" s="69">
        <v>-0.004391</v>
      </c>
    </row>
    <row r="23">
      <c r="A23" s="69">
        <v>0.004419</v>
      </c>
      <c r="B23" s="69">
        <v>0.006117</v>
      </c>
      <c r="C23" s="69">
        <v>0.007071</v>
      </c>
      <c r="D23" s="69">
        <v>0.007315</v>
      </c>
      <c r="E23" s="69">
        <v>0.007342</v>
      </c>
      <c r="F23" s="69">
        <v>0.00701</v>
      </c>
      <c r="G23" s="69">
        <v>0.007001</v>
      </c>
      <c r="H23" s="69">
        <v>0.006612</v>
      </c>
      <c r="I23" s="69">
        <v>0.006471</v>
      </c>
      <c r="J23" s="69">
        <v>0.005732</v>
      </c>
      <c r="K23" s="69">
        <v>0.005595</v>
      </c>
      <c r="L23" s="69">
        <v>0.005332</v>
      </c>
      <c r="M23" s="69">
        <v>0.004658</v>
      </c>
      <c r="N23" s="69">
        <v>0.004392</v>
      </c>
      <c r="O23" s="69">
        <v>0.003889</v>
      </c>
      <c r="P23" s="69">
        <v>0.003654</v>
      </c>
      <c r="Q23" s="69">
        <v>0.003031</v>
      </c>
      <c r="R23" s="69">
        <v>0.002618</v>
      </c>
      <c r="S23" s="69">
        <v>0.002371</v>
      </c>
      <c r="T23" s="69">
        <v>0.001658</v>
      </c>
      <c r="U23" s="69">
        <v>0.00157</v>
      </c>
      <c r="V23" s="69">
        <v>9.05E-4</v>
      </c>
      <c r="W23" s="69">
        <v>7.35E-4</v>
      </c>
      <c r="X23" s="69">
        <v>6.31E-4</v>
      </c>
      <c r="Y23" s="69">
        <v>4.76E-4</v>
      </c>
      <c r="Z23" s="69">
        <v>0.0</v>
      </c>
      <c r="AA23" s="69">
        <v>-5.28E-4</v>
      </c>
      <c r="AB23" s="69">
        <v>-8.85E-4</v>
      </c>
      <c r="AC23" s="69">
        <v>-0.001154</v>
      </c>
      <c r="AD23" s="69">
        <v>-0.001451</v>
      </c>
      <c r="AE23" s="69">
        <v>-0.002009</v>
      </c>
      <c r="AF23" s="69">
        <v>-0.002333</v>
      </c>
      <c r="AG23" s="69">
        <v>-0.003022</v>
      </c>
      <c r="AH23" s="69">
        <v>-0.003482</v>
      </c>
      <c r="AI23" s="69">
        <v>-0.003891</v>
      </c>
      <c r="AJ23" s="69">
        <v>-0.003303</v>
      </c>
    </row>
    <row r="24">
      <c r="A24" s="69">
        <v>0.004277</v>
      </c>
      <c r="B24" s="69">
        <v>0.005804</v>
      </c>
      <c r="C24" s="69">
        <v>0.006746</v>
      </c>
      <c r="D24" s="69">
        <v>0.006965</v>
      </c>
      <c r="E24" s="69">
        <v>0.006908</v>
      </c>
      <c r="F24" s="69">
        <v>0.006629</v>
      </c>
      <c r="G24" s="69">
        <v>0.006715</v>
      </c>
      <c r="H24" s="69">
        <v>0.00621</v>
      </c>
      <c r="I24" s="69">
        <v>0.006218</v>
      </c>
      <c r="J24" s="69">
        <v>0.005496</v>
      </c>
      <c r="K24" s="69">
        <v>0.005483</v>
      </c>
      <c r="L24" s="69">
        <v>0.005226</v>
      </c>
      <c r="M24" s="69">
        <v>0.004383</v>
      </c>
      <c r="N24" s="69">
        <v>0.004305</v>
      </c>
      <c r="O24" s="69">
        <v>0.003721</v>
      </c>
      <c r="P24" s="69">
        <v>0.003397</v>
      </c>
      <c r="Q24" s="69">
        <v>0.00295</v>
      </c>
      <c r="R24" s="69">
        <v>0.002478</v>
      </c>
      <c r="S24" s="69">
        <v>0.002339</v>
      </c>
      <c r="T24" s="69">
        <v>0.001626</v>
      </c>
      <c r="U24" s="69">
        <v>0.001521</v>
      </c>
      <c r="V24" s="69">
        <v>9.0E-4</v>
      </c>
      <c r="W24" s="69">
        <v>7.77E-4</v>
      </c>
      <c r="X24" s="69">
        <v>6.64E-4</v>
      </c>
      <c r="Y24" s="69">
        <v>5.82E-4</v>
      </c>
      <c r="Z24" s="69">
        <v>0.0</v>
      </c>
      <c r="AA24" s="69">
        <v>-4.75E-4</v>
      </c>
      <c r="AB24" s="69">
        <v>-7.7E-4</v>
      </c>
      <c r="AC24" s="69">
        <v>-0.001163</v>
      </c>
      <c r="AD24" s="69">
        <v>-0.00137</v>
      </c>
      <c r="AE24" s="69">
        <v>-0.001957</v>
      </c>
      <c r="AF24" s="69">
        <v>-0.002312</v>
      </c>
      <c r="AG24" s="69">
        <v>-0.002846</v>
      </c>
      <c r="AH24" s="69">
        <v>-0.003159</v>
      </c>
      <c r="AI24" s="69">
        <v>-0.003564</v>
      </c>
      <c r="AJ24" s="69">
        <v>-0.003753</v>
      </c>
    </row>
    <row r="25">
      <c r="A25" s="69">
        <v>0.004286</v>
      </c>
      <c r="B25" s="69">
        <v>0.005675</v>
      </c>
      <c r="C25" s="69">
        <v>0.00654</v>
      </c>
      <c r="D25" s="69">
        <v>0.00678</v>
      </c>
      <c r="E25" s="69">
        <v>0.006689</v>
      </c>
      <c r="F25" s="69">
        <v>0.006429</v>
      </c>
      <c r="G25" s="69">
        <v>0.006573</v>
      </c>
      <c r="H25" s="69">
        <v>0.006112</v>
      </c>
      <c r="I25" s="69">
        <v>0.005963</v>
      </c>
      <c r="J25" s="69">
        <v>0.005282</v>
      </c>
      <c r="K25" s="69">
        <v>0.005264</v>
      </c>
      <c r="L25" s="69">
        <v>0.004898</v>
      </c>
      <c r="M25" s="69">
        <v>0.004275</v>
      </c>
      <c r="N25" s="69">
        <v>0.004087</v>
      </c>
      <c r="O25" s="69">
        <v>0.003573</v>
      </c>
      <c r="P25" s="69">
        <v>0.003259</v>
      </c>
      <c r="Q25" s="69">
        <v>0.002851</v>
      </c>
      <c r="R25" s="69">
        <v>0.002447</v>
      </c>
      <c r="S25" s="69">
        <v>0.002259</v>
      </c>
      <c r="T25" s="69">
        <v>0.001526</v>
      </c>
      <c r="U25" s="69">
        <v>0.001493</v>
      </c>
      <c r="V25" s="69">
        <v>8.63E-4</v>
      </c>
      <c r="W25" s="69">
        <v>7.53E-4</v>
      </c>
      <c r="X25" s="69">
        <v>5.8E-4</v>
      </c>
      <c r="Y25" s="69">
        <v>4.96E-4</v>
      </c>
      <c r="Z25" s="69">
        <v>0.0</v>
      </c>
      <c r="AA25" s="69">
        <v>-3.87E-4</v>
      </c>
      <c r="AB25" s="69">
        <v>-7.5E-4</v>
      </c>
      <c r="AC25" s="69">
        <v>-9.88E-4</v>
      </c>
      <c r="AD25" s="69">
        <v>-0.001271</v>
      </c>
      <c r="AE25" s="69">
        <v>-0.001779</v>
      </c>
      <c r="AF25" s="69">
        <v>-0.002178</v>
      </c>
      <c r="AG25" s="69">
        <v>-0.002752</v>
      </c>
      <c r="AH25" s="69">
        <v>-0.003003</v>
      </c>
      <c r="AI25" s="69">
        <v>-0.003327</v>
      </c>
      <c r="AJ25" s="69">
        <v>-0.003473</v>
      </c>
    </row>
    <row r="26">
      <c r="A26" s="69">
        <v>0.004138</v>
      </c>
      <c r="B26" s="69">
        <v>0.005431</v>
      </c>
      <c r="C26" s="69">
        <v>0.006226</v>
      </c>
      <c r="D26" s="69">
        <v>0.006447</v>
      </c>
      <c r="E26" s="69">
        <v>0.006368</v>
      </c>
      <c r="F26" s="69">
        <v>0.006209</v>
      </c>
      <c r="G26" s="69">
        <v>0.006227</v>
      </c>
      <c r="H26" s="69">
        <v>0.0058</v>
      </c>
      <c r="I26" s="69">
        <v>0.005771</v>
      </c>
      <c r="J26" s="69">
        <v>0.005128</v>
      </c>
      <c r="K26" s="69">
        <v>0.005019</v>
      </c>
      <c r="L26" s="69">
        <v>0.00473</v>
      </c>
      <c r="M26" s="69">
        <v>0.004122</v>
      </c>
      <c r="N26" s="69">
        <v>0.004018</v>
      </c>
      <c r="O26" s="69">
        <v>0.003484</v>
      </c>
      <c r="P26" s="69">
        <v>0.003211</v>
      </c>
      <c r="Q26" s="69">
        <v>0.002701</v>
      </c>
      <c r="R26" s="69">
        <v>0.002227</v>
      </c>
      <c r="S26" s="69">
        <v>0.002059</v>
      </c>
      <c r="T26" s="69">
        <v>0.001413</v>
      </c>
      <c r="U26" s="69">
        <v>0.001399</v>
      </c>
      <c r="V26" s="69">
        <v>8.8E-4</v>
      </c>
      <c r="W26" s="69">
        <v>6.85E-4</v>
      </c>
      <c r="X26" s="69">
        <v>5.21E-4</v>
      </c>
      <c r="Y26" s="69">
        <v>4.08E-4</v>
      </c>
      <c r="Z26" s="69">
        <v>0.0</v>
      </c>
      <c r="AA26" s="69">
        <v>-4.1E-4</v>
      </c>
      <c r="AB26" s="69">
        <v>-6.9E-4</v>
      </c>
      <c r="AC26" s="69">
        <v>-0.001009</v>
      </c>
      <c r="AD26" s="69">
        <v>-0.001228</v>
      </c>
      <c r="AE26" s="69">
        <v>-0.001711</v>
      </c>
      <c r="AF26" s="69">
        <v>-0.002027</v>
      </c>
      <c r="AG26" s="69">
        <v>-0.002492</v>
      </c>
      <c r="AH26" s="69">
        <v>-0.002852</v>
      </c>
      <c r="AI26" s="69">
        <v>-0.003172</v>
      </c>
      <c r="AJ26" s="69">
        <v>-0.003092</v>
      </c>
    </row>
    <row r="27">
      <c r="A27" s="69">
        <v>0.004025</v>
      </c>
      <c r="B27" s="69">
        <v>0.005286</v>
      </c>
      <c r="C27" s="69">
        <v>0.006047</v>
      </c>
      <c r="D27" s="69">
        <v>0.006281</v>
      </c>
      <c r="E27" s="69">
        <v>0.006187</v>
      </c>
      <c r="F27" s="69">
        <v>0.005977</v>
      </c>
      <c r="G27" s="69">
        <v>0.006051</v>
      </c>
      <c r="H27" s="69">
        <v>0.005601</v>
      </c>
      <c r="I27" s="69">
        <v>0.005506</v>
      </c>
      <c r="J27" s="69">
        <v>0.005012</v>
      </c>
      <c r="K27" s="69">
        <v>0.004736</v>
      </c>
      <c r="L27" s="69">
        <v>0.004523</v>
      </c>
      <c r="M27" s="69">
        <v>0.004056</v>
      </c>
      <c r="N27" s="69">
        <v>0.003856</v>
      </c>
      <c r="O27" s="69">
        <v>0.003328</v>
      </c>
      <c r="P27" s="69">
        <v>0.003093</v>
      </c>
      <c r="Q27" s="69">
        <v>0.002661</v>
      </c>
      <c r="R27" s="69">
        <v>0.002234</v>
      </c>
      <c r="S27" s="69">
        <v>0.002003</v>
      </c>
      <c r="T27" s="69">
        <v>0.00137</v>
      </c>
      <c r="U27" s="69">
        <v>0.001306</v>
      </c>
      <c r="V27" s="69">
        <v>9.28E-4</v>
      </c>
      <c r="W27" s="69">
        <v>7.65E-4</v>
      </c>
      <c r="X27" s="69">
        <v>5.8E-4</v>
      </c>
      <c r="Y27" s="69">
        <v>3.4E-4</v>
      </c>
      <c r="Z27" s="69">
        <v>0.0</v>
      </c>
      <c r="AA27" s="69">
        <v>-3.49E-4</v>
      </c>
      <c r="AB27" s="69">
        <v>-6.65E-4</v>
      </c>
      <c r="AC27" s="69">
        <v>-9.06E-4</v>
      </c>
      <c r="AD27" s="69">
        <v>-0.001102</v>
      </c>
      <c r="AE27" s="69">
        <v>-0.001577</v>
      </c>
      <c r="AF27" s="69">
        <v>-0.001877</v>
      </c>
      <c r="AG27" s="69">
        <v>-0.002469</v>
      </c>
      <c r="AH27" s="69">
        <v>-0.002686</v>
      </c>
      <c r="AI27" s="69">
        <v>-0.002951</v>
      </c>
      <c r="AJ27" s="69">
        <v>-0.003042</v>
      </c>
    </row>
    <row r="28">
      <c r="A28" s="69">
        <v>0.003996</v>
      </c>
      <c r="B28" s="69">
        <v>0.005186</v>
      </c>
      <c r="C28" s="69">
        <v>0.005892</v>
      </c>
      <c r="D28" s="69">
        <v>0.006106</v>
      </c>
      <c r="E28" s="69">
        <v>0.00603</v>
      </c>
      <c r="F28" s="69">
        <v>0.005788</v>
      </c>
      <c r="G28" s="69">
        <v>0.005851</v>
      </c>
      <c r="H28" s="69">
        <v>0.005492</v>
      </c>
      <c r="I28" s="69">
        <v>0.0054</v>
      </c>
      <c r="J28" s="69">
        <v>0.00488</v>
      </c>
      <c r="K28" s="69">
        <v>0.004653</v>
      </c>
      <c r="L28" s="69">
        <v>0.004344</v>
      </c>
      <c r="M28" s="69">
        <v>0.003861</v>
      </c>
      <c r="N28" s="69">
        <v>0.003746</v>
      </c>
      <c r="O28" s="69">
        <v>0.003201</v>
      </c>
      <c r="P28" s="69">
        <v>0.00295</v>
      </c>
      <c r="Q28" s="69">
        <v>0.002519</v>
      </c>
      <c r="R28" s="69">
        <v>0.002133</v>
      </c>
      <c r="S28" s="69">
        <v>0.001915</v>
      </c>
      <c r="T28" s="69">
        <v>0.001306</v>
      </c>
      <c r="U28" s="69">
        <v>0.001209</v>
      </c>
      <c r="V28" s="69">
        <v>7.87E-4</v>
      </c>
      <c r="W28" s="69">
        <v>6.12E-4</v>
      </c>
      <c r="X28" s="69">
        <v>4.56E-4</v>
      </c>
      <c r="Y28" s="69">
        <v>3.52E-4</v>
      </c>
      <c r="Z28" s="69">
        <v>0.0</v>
      </c>
      <c r="AA28" s="69">
        <v>-4.16E-4</v>
      </c>
      <c r="AB28" s="69">
        <v>-7.0E-4</v>
      </c>
      <c r="AC28" s="69">
        <v>-8.55E-4</v>
      </c>
      <c r="AD28" s="69">
        <v>-0.001044</v>
      </c>
      <c r="AE28" s="69">
        <v>-0.001427</v>
      </c>
      <c r="AF28" s="69">
        <v>-0.001775</v>
      </c>
      <c r="AG28" s="69">
        <v>-0.002272</v>
      </c>
      <c r="AH28" s="69">
        <v>-0.002512</v>
      </c>
      <c r="AI28" s="69">
        <v>-0.002705</v>
      </c>
      <c r="AJ28" s="69">
        <v>-0.002268</v>
      </c>
    </row>
    <row r="29">
      <c r="A29" s="69">
        <v>0.003636</v>
      </c>
      <c r="B29" s="69">
        <v>0.004767</v>
      </c>
      <c r="C29" s="69">
        <v>0.00548</v>
      </c>
      <c r="D29" s="69">
        <v>0.00569</v>
      </c>
      <c r="E29" s="69">
        <v>0.005624</v>
      </c>
      <c r="F29" s="69">
        <v>0.005398</v>
      </c>
      <c r="G29" s="69">
        <v>0.005453</v>
      </c>
      <c r="H29" s="69">
        <v>0.005159</v>
      </c>
      <c r="I29" s="69">
        <v>0.004991</v>
      </c>
      <c r="J29" s="69">
        <v>0.004601</v>
      </c>
      <c r="K29" s="69">
        <v>0.004392</v>
      </c>
      <c r="L29" s="69">
        <v>0.004029</v>
      </c>
      <c r="M29" s="69">
        <v>0.003652</v>
      </c>
      <c r="N29" s="69">
        <v>0.003488</v>
      </c>
      <c r="O29" s="69">
        <v>0.002992</v>
      </c>
      <c r="P29" s="69">
        <v>0.002791</v>
      </c>
      <c r="Q29" s="69">
        <v>0.002357</v>
      </c>
      <c r="R29" s="69">
        <v>0.001921</v>
      </c>
      <c r="S29" s="69">
        <v>0.001797</v>
      </c>
      <c r="T29" s="69">
        <v>0.001228</v>
      </c>
      <c r="U29" s="69">
        <v>0.001092</v>
      </c>
      <c r="V29" s="69">
        <v>8.03E-4</v>
      </c>
      <c r="W29" s="69">
        <v>5.86E-4</v>
      </c>
      <c r="X29" s="69">
        <v>4.71E-4</v>
      </c>
      <c r="Y29" s="69">
        <v>3.52E-4</v>
      </c>
      <c r="Z29" s="69">
        <v>0.0</v>
      </c>
      <c r="AA29" s="69">
        <v>-3.49E-4</v>
      </c>
      <c r="AB29" s="69">
        <v>-5.97E-4</v>
      </c>
      <c r="AC29" s="69">
        <v>-8.89E-4</v>
      </c>
      <c r="AD29" s="69">
        <v>-0.001011</v>
      </c>
      <c r="AE29" s="69">
        <v>-0.001426</v>
      </c>
      <c r="AF29" s="69">
        <v>-0.001684</v>
      </c>
      <c r="AG29" s="69">
        <v>-0.002184</v>
      </c>
      <c r="AH29" s="69">
        <v>-0.00241</v>
      </c>
      <c r="AI29" s="69">
        <v>-0.002573</v>
      </c>
      <c r="AJ29" s="69">
        <v>-0.00275</v>
      </c>
    </row>
    <row r="30">
      <c r="A30" s="69">
        <v>0.003628</v>
      </c>
      <c r="B30" s="69">
        <v>0.004677</v>
      </c>
      <c r="C30" s="69">
        <v>0.005397</v>
      </c>
      <c r="D30" s="69">
        <v>0.005566</v>
      </c>
      <c r="E30" s="69">
        <v>0.005505</v>
      </c>
      <c r="F30" s="69">
        <v>0.005303</v>
      </c>
      <c r="G30" s="69">
        <v>0.005373</v>
      </c>
      <c r="H30" s="69">
        <v>0.005005</v>
      </c>
      <c r="I30" s="69">
        <v>0.004904</v>
      </c>
      <c r="J30" s="69">
        <v>0.004513</v>
      </c>
      <c r="K30" s="69">
        <v>0.004268</v>
      </c>
      <c r="L30" s="69">
        <v>0.00393</v>
      </c>
      <c r="M30" s="69">
        <v>0.003628</v>
      </c>
      <c r="N30" s="69">
        <v>0.003331</v>
      </c>
      <c r="O30" s="69">
        <v>0.002919</v>
      </c>
      <c r="P30" s="69">
        <v>0.002656</v>
      </c>
      <c r="Q30" s="69">
        <v>0.002282</v>
      </c>
      <c r="R30" s="69">
        <v>0.001903</v>
      </c>
      <c r="S30" s="69">
        <v>0.001716</v>
      </c>
      <c r="T30" s="69">
        <v>0.001177</v>
      </c>
      <c r="U30" s="69">
        <v>0.001117</v>
      </c>
      <c r="V30" s="69">
        <v>6.9E-4</v>
      </c>
      <c r="W30" s="69">
        <v>6.16E-4</v>
      </c>
      <c r="X30" s="69">
        <v>4.52E-4</v>
      </c>
      <c r="Y30" s="69">
        <v>3.47E-4</v>
      </c>
      <c r="Z30" s="69">
        <v>0.0</v>
      </c>
      <c r="AA30" s="69">
        <v>-3.36E-4</v>
      </c>
      <c r="AB30" s="69">
        <v>-5.51E-4</v>
      </c>
      <c r="AC30" s="69">
        <v>-7.62E-4</v>
      </c>
      <c r="AD30" s="69">
        <v>-9.17E-4</v>
      </c>
      <c r="AE30" s="69">
        <v>-0.001312</v>
      </c>
      <c r="AF30" s="69">
        <v>-0.00157</v>
      </c>
      <c r="AG30" s="69">
        <v>-0.001981</v>
      </c>
      <c r="AH30" s="69">
        <v>-0.002259</v>
      </c>
      <c r="AI30" s="69">
        <v>-0.002422</v>
      </c>
      <c r="AJ30" s="69">
        <v>-0.002284</v>
      </c>
    </row>
    <row r="31">
      <c r="A31" s="69">
        <v>0.003515</v>
      </c>
      <c r="B31" s="69">
        <v>0.004579</v>
      </c>
      <c r="C31" s="69">
        <v>0.005226</v>
      </c>
      <c r="D31" s="69">
        <v>0.005375</v>
      </c>
      <c r="E31" s="69">
        <v>0.005333</v>
      </c>
      <c r="F31" s="69">
        <v>0.005088</v>
      </c>
      <c r="G31" s="69">
        <v>0.005158</v>
      </c>
      <c r="H31" s="69">
        <v>0.004868</v>
      </c>
      <c r="I31" s="69">
        <v>0.004752</v>
      </c>
      <c r="J31" s="69">
        <v>0.004327</v>
      </c>
      <c r="K31" s="69">
        <v>0.004112</v>
      </c>
      <c r="L31" s="69">
        <v>0.003828</v>
      </c>
      <c r="M31" s="69">
        <v>0.003468</v>
      </c>
      <c r="N31" s="69">
        <v>0.003211</v>
      </c>
      <c r="O31" s="69">
        <v>0.002855</v>
      </c>
      <c r="P31" s="69">
        <v>0.002586</v>
      </c>
      <c r="Q31" s="69">
        <v>0.00219</v>
      </c>
      <c r="R31" s="69">
        <v>0.001866</v>
      </c>
      <c r="S31" s="69">
        <v>0.001593</v>
      </c>
      <c r="T31" s="69">
        <v>0.001145</v>
      </c>
      <c r="U31" s="69">
        <v>9.59E-4</v>
      </c>
      <c r="V31" s="69">
        <v>6.91E-4</v>
      </c>
      <c r="W31" s="69">
        <v>6.09E-4</v>
      </c>
      <c r="X31" s="69">
        <v>4.44E-4</v>
      </c>
      <c r="Y31" s="69">
        <v>3.19E-4</v>
      </c>
      <c r="Z31" s="69">
        <v>0.0</v>
      </c>
      <c r="AA31" s="69">
        <v>-2.97E-4</v>
      </c>
      <c r="AB31" s="69">
        <v>-5.37E-4</v>
      </c>
      <c r="AC31" s="69">
        <v>-6.32E-4</v>
      </c>
      <c r="AD31" s="69">
        <v>-8.8E-4</v>
      </c>
      <c r="AE31" s="69">
        <v>-0.001224</v>
      </c>
      <c r="AF31" s="69">
        <v>-0.001538</v>
      </c>
      <c r="AG31" s="69">
        <v>-0.001865</v>
      </c>
      <c r="AH31" s="69">
        <v>-0.002016</v>
      </c>
      <c r="AI31" s="69">
        <v>-0.002145</v>
      </c>
      <c r="AJ31" s="69">
        <v>-0.002</v>
      </c>
    </row>
    <row r="32">
      <c r="A32" s="69">
        <v>0.003145</v>
      </c>
      <c r="B32" s="69">
        <v>0.004175</v>
      </c>
      <c r="C32" s="69">
        <v>0.004834</v>
      </c>
      <c r="D32" s="69">
        <v>0.005034</v>
      </c>
      <c r="E32" s="69">
        <v>0.004986</v>
      </c>
      <c r="F32" s="69">
        <v>0.004819</v>
      </c>
      <c r="G32" s="69">
        <v>0.004841</v>
      </c>
      <c r="H32" s="69">
        <v>0.004518</v>
      </c>
      <c r="I32" s="69">
        <v>0.004397</v>
      </c>
      <c r="J32" s="69">
        <v>0.004093</v>
      </c>
      <c r="K32" s="69">
        <v>0.003858</v>
      </c>
      <c r="L32" s="69">
        <v>0.003572</v>
      </c>
      <c r="M32" s="69">
        <v>0.003251</v>
      </c>
      <c r="N32" s="69">
        <v>0.003028</v>
      </c>
      <c r="O32" s="69">
        <v>0.002644</v>
      </c>
      <c r="P32" s="69">
        <v>0.002402</v>
      </c>
      <c r="Q32" s="69">
        <v>0.002029</v>
      </c>
      <c r="R32" s="69">
        <v>0.001711</v>
      </c>
      <c r="S32" s="69">
        <v>0.001515</v>
      </c>
      <c r="T32" s="69">
        <v>0.001158</v>
      </c>
      <c r="U32" s="69">
        <v>9.38E-4</v>
      </c>
      <c r="V32" s="69">
        <v>6.46E-4</v>
      </c>
      <c r="W32" s="69">
        <v>6.27E-4</v>
      </c>
      <c r="X32" s="69">
        <v>3.92E-4</v>
      </c>
      <c r="Y32" s="69">
        <v>2.9E-4</v>
      </c>
      <c r="Z32" s="69">
        <v>0.0</v>
      </c>
      <c r="AA32" s="69">
        <v>-2.65E-4</v>
      </c>
      <c r="AB32" s="69">
        <v>-4.88E-4</v>
      </c>
      <c r="AC32" s="69">
        <v>-6.55E-4</v>
      </c>
      <c r="AD32" s="69">
        <v>-8.23E-4</v>
      </c>
      <c r="AE32" s="69">
        <v>-0.001149</v>
      </c>
      <c r="AF32" s="69">
        <v>-0.001404</v>
      </c>
      <c r="AG32" s="69">
        <v>-0.001713</v>
      </c>
      <c r="AH32" s="69">
        <v>-0.001974</v>
      </c>
      <c r="AI32" s="69">
        <v>-0.002094</v>
      </c>
      <c r="AJ32" s="69">
        <v>-0.002042</v>
      </c>
    </row>
    <row r="33">
      <c r="A33" s="69">
        <v>0.00314</v>
      </c>
      <c r="B33" s="69">
        <v>0.004085</v>
      </c>
      <c r="C33" s="69">
        <v>0.004701</v>
      </c>
      <c r="D33" s="69">
        <v>0.004866</v>
      </c>
      <c r="E33" s="69">
        <v>0.00481</v>
      </c>
      <c r="F33" s="69">
        <v>0.004685</v>
      </c>
      <c r="G33" s="69">
        <v>0.004687</v>
      </c>
      <c r="H33" s="69">
        <v>0.004345</v>
      </c>
      <c r="I33" s="69">
        <v>0.004305</v>
      </c>
      <c r="J33" s="69">
        <v>0.003948</v>
      </c>
      <c r="K33" s="69">
        <v>0.003731</v>
      </c>
      <c r="L33" s="69">
        <v>0.003429</v>
      </c>
      <c r="M33" s="69">
        <v>0.003119</v>
      </c>
      <c r="N33" s="69">
        <v>0.002852</v>
      </c>
      <c r="O33" s="69">
        <v>0.002508</v>
      </c>
      <c r="P33" s="69">
        <v>0.002336</v>
      </c>
      <c r="Q33" s="69">
        <v>0.001988</v>
      </c>
      <c r="R33" s="69">
        <v>0.001692</v>
      </c>
      <c r="S33" s="69">
        <v>0.001483</v>
      </c>
      <c r="T33" s="69">
        <v>0.001125</v>
      </c>
      <c r="U33" s="69">
        <v>9.17E-4</v>
      </c>
      <c r="V33" s="69">
        <v>6.38E-4</v>
      </c>
      <c r="W33" s="69">
        <v>5.99E-4</v>
      </c>
      <c r="X33" s="69">
        <v>4.39E-4</v>
      </c>
      <c r="Y33" s="69">
        <v>3.11E-4</v>
      </c>
      <c r="Z33" s="69">
        <v>0.0</v>
      </c>
      <c r="AA33" s="69">
        <v>-3.1E-4</v>
      </c>
      <c r="AB33" s="69">
        <v>-4.57E-4</v>
      </c>
      <c r="AC33" s="69">
        <v>-6.54E-4</v>
      </c>
      <c r="AD33" s="69">
        <v>-7.89E-4</v>
      </c>
      <c r="AE33" s="69">
        <v>-0.001095</v>
      </c>
      <c r="AF33" s="69">
        <v>-0.001277</v>
      </c>
      <c r="AG33" s="69">
        <v>-0.001545</v>
      </c>
      <c r="AH33" s="69">
        <v>-0.001821</v>
      </c>
      <c r="AI33" s="69">
        <v>-0.001945</v>
      </c>
      <c r="AJ33" s="69">
        <v>-0.001697</v>
      </c>
    </row>
    <row r="34">
      <c r="A34" s="69">
        <v>0.002679</v>
      </c>
      <c r="B34" s="69">
        <v>0.003675</v>
      </c>
      <c r="C34" s="69">
        <v>0.004332</v>
      </c>
      <c r="D34" s="69">
        <v>0.004514</v>
      </c>
      <c r="E34" s="69">
        <v>0.004543</v>
      </c>
      <c r="F34" s="69">
        <v>0.004379</v>
      </c>
      <c r="G34" s="69">
        <v>0.004442</v>
      </c>
      <c r="H34" s="69">
        <v>0.004124</v>
      </c>
      <c r="I34" s="69">
        <v>0.004022</v>
      </c>
      <c r="J34" s="69">
        <v>0.003693</v>
      </c>
      <c r="K34" s="69">
        <v>0.003489</v>
      </c>
      <c r="L34" s="69">
        <v>0.003227</v>
      </c>
      <c r="M34" s="69">
        <v>0.002953</v>
      </c>
      <c r="N34" s="69">
        <v>0.002716</v>
      </c>
      <c r="O34" s="69">
        <v>0.002394</v>
      </c>
      <c r="P34" s="69">
        <v>0.002163</v>
      </c>
      <c r="Q34" s="69">
        <v>0.001841</v>
      </c>
      <c r="R34" s="69">
        <v>0.001541</v>
      </c>
      <c r="S34" s="69">
        <v>0.00139</v>
      </c>
      <c r="T34" s="69">
        <v>0.001067</v>
      </c>
      <c r="U34" s="69">
        <v>8.44E-4</v>
      </c>
      <c r="V34" s="69">
        <v>6.39E-4</v>
      </c>
      <c r="W34" s="69">
        <v>5.75E-4</v>
      </c>
      <c r="X34" s="69">
        <v>3.95E-4</v>
      </c>
      <c r="Y34" s="69">
        <v>2.66E-4</v>
      </c>
      <c r="Z34" s="69">
        <v>0.0</v>
      </c>
      <c r="AA34" s="69">
        <v>-2.52E-4</v>
      </c>
      <c r="AB34" s="69">
        <v>-5.19E-4</v>
      </c>
      <c r="AC34" s="69">
        <v>-5.31E-4</v>
      </c>
      <c r="AD34" s="69">
        <v>-7.39E-4</v>
      </c>
      <c r="AE34" s="69">
        <v>-0.001057</v>
      </c>
      <c r="AF34" s="69">
        <v>-0.001226</v>
      </c>
      <c r="AG34" s="69">
        <v>-0.001514</v>
      </c>
      <c r="AH34" s="69">
        <v>-0.001694</v>
      </c>
      <c r="AI34" s="69">
        <v>-0.001869</v>
      </c>
      <c r="AJ34" s="69">
        <v>-0.001695</v>
      </c>
    </row>
    <row r="35">
      <c r="A35" s="69">
        <v>0.002623</v>
      </c>
      <c r="B35" s="69">
        <v>0.003483</v>
      </c>
      <c r="C35" s="69">
        <v>0.004058</v>
      </c>
      <c r="D35" s="69">
        <v>0.004264</v>
      </c>
      <c r="E35" s="69">
        <v>0.00424</v>
      </c>
      <c r="F35" s="69">
        <v>0.004136</v>
      </c>
      <c r="G35" s="69">
        <v>0.00416</v>
      </c>
      <c r="H35" s="69">
        <v>0.003904</v>
      </c>
      <c r="I35" s="69">
        <v>0.003746</v>
      </c>
      <c r="J35" s="69">
        <v>0.003504</v>
      </c>
      <c r="K35" s="69">
        <v>0.003319</v>
      </c>
      <c r="L35" s="69">
        <v>0.003037</v>
      </c>
      <c r="M35" s="69">
        <v>0.00275</v>
      </c>
      <c r="N35" s="69">
        <v>0.002556</v>
      </c>
      <c r="O35" s="69">
        <v>0.002259</v>
      </c>
      <c r="P35" s="69">
        <v>0.00202</v>
      </c>
      <c r="Q35" s="69">
        <v>0.001733</v>
      </c>
      <c r="R35" s="69">
        <v>0.001459</v>
      </c>
      <c r="S35" s="69">
        <v>0.001317</v>
      </c>
      <c r="T35" s="69">
        <v>0.001001</v>
      </c>
      <c r="U35" s="69">
        <v>8.52E-4</v>
      </c>
      <c r="V35" s="69">
        <v>5.98E-4</v>
      </c>
      <c r="W35" s="69">
        <v>4.88E-4</v>
      </c>
      <c r="X35" s="69">
        <v>3.25E-4</v>
      </c>
      <c r="Y35" s="69">
        <v>2.5E-4</v>
      </c>
      <c r="Z35" s="69">
        <v>0.0</v>
      </c>
      <c r="AA35" s="69">
        <v>-2.65E-4</v>
      </c>
      <c r="AB35" s="69">
        <v>-4.58E-4</v>
      </c>
      <c r="AC35" s="69">
        <v>-5.7E-4</v>
      </c>
      <c r="AD35" s="69">
        <v>-7.16E-4</v>
      </c>
      <c r="AE35" s="69">
        <v>-9.53E-4</v>
      </c>
      <c r="AF35" s="69">
        <v>-0.001121</v>
      </c>
      <c r="AG35" s="69">
        <v>-0.001464</v>
      </c>
      <c r="AH35" s="69">
        <v>-0.00159</v>
      </c>
      <c r="AI35" s="69">
        <v>-0.001735</v>
      </c>
      <c r="AJ35" s="69">
        <v>-0.001658</v>
      </c>
    </row>
    <row r="36">
      <c r="A36" s="69">
        <v>0.002507</v>
      </c>
      <c r="B36" s="69">
        <v>0.003302</v>
      </c>
      <c r="C36" s="69">
        <v>0.003864</v>
      </c>
      <c r="D36" s="69">
        <v>0.004033</v>
      </c>
      <c r="E36" s="69">
        <v>0.004078</v>
      </c>
      <c r="F36" s="69">
        <v>0.003963</v>
      </c>
      <c r="G36" s="69">
        <v>0.004001</v>
      </c>
      <c r="H36" s="69">
        <v>0.003675</v>
      </c>
      <c r="I36" s="69">
        <v>0.003619</v>
      </c>
      <c r="J36" s="69">
        <v>0.003328</v>
      </c>
      <c r="K36" s="69">
        <v>0.003103</v>
      </c>
      <c r="L36" s="69">
        <v>0.002943</v>
      </c>
      <c r="M36" s="69">
        <v>0.002619</v>
      </c>
      <c r="N36" s="69">
        <v>0.002423</v>
      </c>
      <c r="O36" s="69">
        <v>0.00213</v>
      </c>
      <c r="P36" s="69">
        <v>0.00199</v>
      </c>
      <c r="Q36" s="69">
        <v>0.001649</v>
      </c>
      <c r="R36" s="69">
        <v>0.001385</v>
      </c>
      <c r="S36" s="69">
        <v>0.001266</v>
      </c>
      <c r="T36" s="69">
        <v>9.0E-4</v>
      </c>
      <c r="U36" s="69">
        <v>7.85E-4</v>
      </c>
      <c r="V36" s="69">
        <v>5.95E-4</v>
      </c>
      <c r="W36" s="69">
        <v>4.94E-4</v>
      </c>
      <c r="X36" s="69">
        <v>3.46E-4</v>
      </c>
      <c r="Y36" s="69">
        <v>2.13E-4</v>
      </c>
      <c r="Z36" s="69">
        <v>0.0</v>
      </c>
      <c r="AA36" s="69">
        <v>-2.4E-4</v>
      </c>
      <c r="AB36" s="69">
        <v>-3.97E-4</v>
      </c>
      <c r="AC36" s="69">
        <v>-5.47E-4</v>
      </c>
      <c r="AD36" s="69">
        <v>-6.26E-4</v>
      </c>
      <c r="AE36" s="69">
        <v>-9.28E-4</v>
      </c>
      <c r="AF36" s="69">
        <v>-0.001022</v>
      </c>
      <c r="AG36" s="69">
        <v>-0.001334</v>
      </c>
      <c r="AH36" s="69">
        <v>-0.001516</v>
      </c>
      <c r="AI36" s="69">
        <v>-0.00158</v>
      </c>
      <c r="AJ36" s="69">
        <v>-0.001164</v>
      </c>
    </row>
    <row r="37">
      <c r="A37" s="69">
        <v>0.002244</v>
      </c>
      <c r="B37" s="69">
        <v>0.003011</v>
      </c>
      <c r="C37" s="69">
        <v>0.003545</v>
      </c>
      <c r="D37" s="69">
        <v>0.003728</v>
      </c>
      <c r="E37" s="69">
        <v>0.003794</v>
      </c>
      <c r="F37" s="69">
        <v>0.003672</v>
      </c>
      <c r="G37" s="69">
        <v>0.003739</v>
      </c>
      <c r="H37" s="69">
        <v>0.003459</v>
      </c>
      <c r="I37" s="69">
        <v>0.00345</v>
      </c>
      <c r="J37" s="69">
        <v>0.003088</v>
      </c>
      <c r="K37" s="69">
        <v>0.002926</v>
      </c>
      <c r="L37" s="69">
        <v>0.002802</v>
      </c>
      <c r="M37" s="69">
        <v>0.002502</v>
      </c>
      <c r="N37" s="69">
        <v>0.002303</v>
      </c>
      <c r="O37" s="69">
        <v>0.001985</v>
      </c>
      <c r="P37" s="69">
        <v>0.001776</v>
      </c>
      <c r="Q37" s="69">
        <v>0.00155</v>
      </c>
      <c r="R37" s="69">
        <v>0.00131</v>
      </c>
      <c r="S37" s="69">
        <v>0.001155</v>
      </c>
      <c r="T37" s="69">
        <v>8.44E-4</v>
      </c>
      <c r="U37" s="69">
        <v>7.39E-4</v>
      </c>
      <c r="V37" s="69">
        <v>5.34E-4</v>
      </c>
      <c r="W37" s="69">
        <v>4.39E-4</v>
      </c>
      <c r="X37" s="69">
        <v>3.17E-4</v>
      </c>
      <c r="Y37" s="69">
        <v>2.46E-4</v>
      </c>
      <c r="Z37" s="69">
        <v>0.0</v>
      </c>
      <c r="AA37" s="69">
        <v>-2.47E-4</v>
      </c>
      <c r="AB37" s="69">
        <v>-4.03E-4</v>
      </c>
      <c r="AC37" s="69">
        <v>-4.98E-4</v>
      </c>
      <c r="AD37" s="69">
        <v>-6.4E-4</v>
      </c>
      <c r="AE37" s="69">
        <v>-8.98E-4</v>
      </c>
      <c r="AF37" s="69">
        <v>-0.001007</v>
      </c>
      <c r="AG37" s="69">
        <v>-0.001254</v>
      </c>
      <c r="AH37" s="69">
        <v>-0.001387</v>
      </c>
      <c r="AI37" s="69">
        <v>-0.001436</v>
      </c>
      <c r="AJ37" s="69">
        <v>-0.001264</v>
      </c>
    </row>
    <row r="38">
      <c r="A38" s="69">
        <v>0.001761</v>
      </c>
      <c r="B38" s="69">
        <v>0.002529</v>
      </c>
      <c r="C38" s="69">
        <v>0.003108</v>
      </c>
      <c r="D38" s="69">
        <v>0.003333</v>
      </c>
      <c r="E38" s="69">
        <v>0.003373</v>
      </c>
      <c r="F38" s="69">
        <v>0.003329</v>
      </c>
      <c r="G38" s="69">
        <v>0.003376</v>
      </c>
      <c r="H38" s="69">
        <v>0.003167</v>
      </c>
      <c r="I38" s="69">
        <v>0.003103</v>
      </c>
      <c r="J38" s="69">
        <v>0.002833</v>
      </c>
      <c r="K38" s="69">
        <v>0.002696</v>
      </c>
      <c r="L38" s="69">
        <v>0.002456</v>
      </c>
      <c r="M38" s="69">
        <v>0.002248</v>
      </c>
      <c r="N38" s="69">
        <v>0.002023</v>
      </c>
      <c r="O38" s="69">
        <v>0.001798</v>
      </c>
      <c r="P38" s="69">
        <v>0.001675</v>
      </c>
      <c r="Q38" s="69">
        <v>0.001382</v>
      </c>
      <c r="R38" s="69">
        <v>0.001174</v>
      </c>
      <c r="S38" s="69">
        <v>0.001042</v>
      </c>
      <c r="T38" s="69">
        <v>8.26E-4</v>
      </c>
      <c r="U38" s="69">
        <v>6.93E-4</v>
      </c>
      <c r="V38" s="69">
        <v>5.1E-4</v>
      </c>
      <c r="W38" s="69">
        <v>4.33E-4</v>
      </c>
      <c r="X38" s="69">
        <v>2.76E-4</v>
      </c>
      <c r="Y38" s="69">
        <v>1.73E-4</v>
      </c>
      <c r="Z38" s="69">
        <v>0.0</v>
      </c>
      <c r="AA38" s="69">
        <v>-2.82E-4</v>
      </c>
      <c r="AB38" s="69">
        <v>-4.08E-4</v>
      </c>
      <c r="AC38" s="69">
        <v>-5.1E-4</v>
      </c>
      <c r="AD38" s="69">
        <v>-5.95E-4</v>
      </c>
      <c r="AE38" s="69">
        <v>-8.13E-4</v>
      </c>
      <c r="AF38" s="69">
        <v>-9.83E-4</v>
      </c>
      <c r="AG38" s="69">
        <v>-0.001199</v>
      </c>
      <c r="AH38" s="69">
        <v>-0.001332</v>
      </c>
      <c r="AI38" s="69">
        <v>-0.001351</v>
      </c>
      <c r="AJ38" s="69">
        <v>-0.001202</v>
      </c>
    </row>
    <row r="39">
      <c r="A39" s="69">
        <v>0.001429</v>
      </c>
      <c r="B39" s="69">
        <v>0.002174</v>
      </c>
      <c r="C39" s="69">
        <v>0.002732</v>
      </c>
      <c r="D39" s="69">
        <v>0.00295</v>
      </c>
      <c r="E39" s="69">
        <v>0.003044</v>
      </c>
      <c r="F39" s="69">
        <v>0.003098</v>
      </c>
      <c r="G39" s="69">
        <v>0.00312</v>
      </c>
      <c r="H39" s="69">
        <v>0.002965</v>
      </c>
      <c r="I39" s="69">
        <v>0.002884</v>
      </c>
      <c r="J39" s="69">
        <v>0.002678</v>
      </c>
      <c r="K39" s="69">
        <v>0.002519</v>
      </c>
      <c r="L39" s="69">
        <v>0.00233</v>
      </c>
      <c r="M39" s="69">
        <v>0.002135</v>
      </c>
      <c r="N39" s="69">
        <v>0.001943</v>
      </c>
      <c r="O39" s="69">
        <v>0.001661</v>
      </c>
      <c r="P39" s="69">
        <v>0.00157</v>
      </c>
      <c r="Q39" s="69">
        <v>0.001303</v>
      </c>
      <c r="R39" s="69">
        <v>0.001139</v>
      </c>
      <c r="S39" s="69">
        <v>0.001023</v>
      </c>
      <c r="T39" s="69">
        <v>7.64E-4</v>
      </c>
      <c r="U39" s="69">
        <v>6.27E-4</v>
      </c>
      <c r="V39" s="69">
        <v>4.72E-4</v>
      </c>
      <c r="W39" s="69">
        <v>4.11E-4</v>
      </c>
      <c r="X39" s="69">
        <v>2.58E-4</v>
      </c>
      <c r="Y39" s="69">
        <v>2.01E-4</v>
      </c>
      <c r="Z39" s="69">
        <v>0.0</v>
      </c>
      <c r="AA39" s="69">
        <v>-2.39E-4</v>
      </c>
      <c r="AB39" s="69">
        <v>-3.37E-4</v>
      </c>
      <c r="AC39" s="69">
        <v>-4.31E-4</v>
      </c>
      <c r="AD39" s="69">
        <v>-5.49E-4</v>
      </c>
      <c r="AE39" s="69">
        <v>-7.28E-4</v>
      </c>
      <c r="AF39" s="69">
        <v>-8.2E-4</v>
      </c>
      <c r="AG39" s="69">
        <v>-0.00111</v>
      </c>
      <c r="AH39" s="69">
        <v>-0.001167</v>
      </c>
      <c r="AI39" s="69">
        <v>-0.001217</v>
      </c>
      <c r="AJ39" s="69">
        <v>-0.001048</v>
      </c>
    </row>
    <row r="40">
      <c r="A40" s="69">
        <v>7.13E-4</v>
      </c>
      <c r="B40" s="69">
        <v>0.001498</v>
      </c>
      <c r="C40" s="69">
        <v>0.002116</v>
      </c>
      <c r="D40" s="69">
        <v>0.00237</v>
      </c>
      <c r="E40" s="69">
        <v>0.002525</v>
      </c>
      <c r="F40" s="69">
        <v>0.002586</v>
      </c>
      <c r="G40" s="69">
        <v>0.00266</v>
      </c>
      <c r="H40" s="69">
        <v>0.00256</v>
      </c>
      <c r="I40" s="69">
        <v>0.002538</v>
      </c>
      <c r="J40" s="69">
        <v>0.00236</v>
      </c>
      <c r="K40" s="69">
        <v>0.002197</v>
      </c>
      <c r="L40" s="69">
        <v>0.002055</v>
      </c>
      <c r="M40" s="69">
        <v>0.001824</v>
      </c>
      <c r="N40" s="69">
        <v>0.001684</v>
      </c>
      <c r="O40" s="69">
        <v>0.001422</v>
      </c>
      <c r="P40" s="69">
        <v>0.001324</v>
      </c>
      <c r="Q40" s="69">
        <v>0.001139</v>
      </c>
      <c r="R40" s="69">
        <v>0.001004</v>
      </c>
      <c r="S40" s="69">
        <v>8.42E-4</v>
      </c>
      <c r="T40" s="69">
        <v>6.6E-4</v>
      </c>
      <c r="U40" s="69">
        <v>5.91E-4</v>
      </c>
      <c r="V40" s="69">
        <v>4.03E-4</v>
      </c>
      <c r="W40" s="69">
        <v>3.85E-4</v>
      </c>
      <c r="X40" s="69">
        <v>2.2E-4</v>
      </c>
      <c r="Y40" s="69">
        <v>1.52E-4</v>
      </c>
      <c r="Z40" s="69">
        <v>0.0</v>
      </c>
      <c r="AA40" s="69">
        <v>-2.32E-4</v>
      </c>
      <c r="AB40" s="69">
        <v>-3.34E-4</v>
      </c>
      <c r="AC40" s="69">
        <v>-4.35E-4</v>
      </c>
      <c r="AD40" s="69">
        <v>-4.89E-4</v>
      </c>
      <c r="AE40" s="69">
        <v>-7.17E-4</v>
      </c>
      <c r="AF40" s="69">
        <v>-7.94E-4</v>
      </c>
      <c r="AG40" s="69">
        <v>-0.001052</v>
      </c>
      <c r="AH40" s="69">
        <v>-0.001101</v>
      </c>
      <c r="AI40" s="69">
        <v>-0.001118</v>
      </c>
      <c r="AJ40" s="69">
        <v>-0.001126</v>
      </c>
    </row>
    <row r="41">
      <c r="A41" s="69">
        <v>4.47E-4</v>
      </c>
      <c r="B41" s="69">
        <v>0.00115</v>
      </c>
      <c r="C41" s="69">
        <v>0.001714</v>
      </c>
      <c r="D41" s="69">
        <v>0.001988</v>
      </c>
      <c r="E41" s="69">
        <v>0.002164</v>
      </c>
      <c r="F41" s="69">
        <v>0.002269</v>
      </c>
      <c r="G41" s="69">
        <v>0.002395</v>
      </c>
      <c r="H41" s="69">
        <v>0.002277</v>
      </c>
      <c r="I41" s="69">
        <v>0.002263</v>
      </c>
      <c r="J41" s="69">
        <v>0.002149</v>
      </c>
      <c r="K41" s="69">
        <v>0.002027</v>
      </c>
      <c r="L41" s="69">
        <v>0.001854</v>
      </c>
      <c r="M41" s="69">
        <v>0.001612</v>
      </c>
      <c r="N41" s="69">
        <v>0.00148</v>
      </c>
      <c r="O41" s="69">
        <v>0.001273</v>
      </c>
      <c r="P41" s="69">
        <v>0.001192</v>
      </c>
      <c r="Q41" s="69">
        <v>0.001034</v>
      </c>
      <c r="R41" s="69">
        <v>8.81E-4</v>
      </c>
      <c r="S41" s="69">
        <v>7.79E-4</v>
      </c>
      <c r="T41" s="69">
        <v>6.11E-4</v>
      </c>
      <c r="U41" s="69">
        <v>5.32E-4</v>
      </c>
      <c r="V41" s="69">
        <v>3.9E-4</v>
      </c>
      <c r="W41" s="69">
        <v>3.42E-4</v>
      </c>
      <c r="X41" s="69">
        <v>2.18E-4</v>
      </c>
      <c r="Y41" s="69">
        <v>1.45E-4</v>
      </c>
      <c r="Z41" s="69">
        <v>0.0</v>
      </c>
      <c r="AA41" s="69">
        <v>-1.89E-4</v>
      </c>
      <c r="AB41" s="69">
        <v>-2.93E-4</v>
      </c>
      <c r="AC41" s="69">
        <v>-3.89E-4</v>
      </c>
      <c r="AD41" s="69">
        <v>-4.3E-4</v>
      </c>
      <c r="AE41" s="69">
        <v>-6.07E-4</v>
      </c>
      <c r="AF41" s="69">
        <v>-7.3E-4</v>
      </c>
      <c r="AG41" s="69">
        <v>-9.72E-4</v>
      </c>
      <c r="AH41" s="69">
        <v>-0.001015</v>
      </c>
      <c r="AI41" s="69">
        <v>-0.001039</v>
      </c>
      <c r="AJ41" s="69">
        <v>-9.33E-4</v>
      </c>
    </row>
    <row r="42">
      <c r="A42" s="69">
        <v>-1.58E-4</v>
      </c>
      <c r="B42" s="69">
        <v>5.67E-4</v>
      </c>
      <c r="C42" s="69">
        <v>0.00116</v>
      </c>
      <c r="D42" s="69">
        <v>0.001455</v>
      </c>
      <c r="E42" s="69">
        <v>0.001704</v>
      </c>
      <c r="F42" s="69">
        <v>0.001858</v>
      </c>
      <c r="G42" s="69">
        <v>0.002027</v>
      </c>
      <c r="H42" s="69">
        <v>0.00196</v>
      </c>
      <c r="I42" s="69">
        <v>0.001975</v>
      </c>
      <c r="J42" s="69">
        <v>0.00182</v>
      </c>
      <c r="K42" s="69">
        <v>0.001754</v>
      </c>
      <c r="L42" s="69">
        <v>0.001625</v>
      </c>
      <c r="M42" s="69">
        <v>0.001427</v>
      </c>
      <c r="N42" s="69">
        <v>0.001315</v>
      </c>
      <c r="O42" s="69">
        <v>0.001078</v>
      </c>
      <c r="P42" s="69">
        <v>0.001057</v>
      </c>
      <c r="Q42" s="69">
        <v>8.82E-4</v>
      </c>
      <c r="R42" s="69">
        <v>7.69E-4</v>
      </c>
      <c r="S42" s="69">
        <v>7.06E-4</v>
      </c>
      <c r="T42" s="69">
        <v>5.31E-4</v>
      </c>
      <c r="U42" s="69">
        <v>4.43E-4</v>
      </c>
      <c r="V42" s="69">
        <v>2.54E-4</v>
      </c>
      <c r="W42" s="69">
        <v>3.17E-4</v>
      </c>
      <c r="X42" s="69">
        <v>1.73E-4</v>
      </c>
      <c r="Y42" s="69">
        <v>1.35E-4</v>
      </c>
      <c r="Z42" s="69">
        <v>0.0</v>
      </c>
      <c r="AA42" s="69">
        <v>-2.09E-4</v>
      </c>
      <c r="AB42" s="69">
        <v>-3.17E-4</v>
      </c>
      <c r="AC42" s="69">
        <v>-3.7E-4</v>
      </c>
      <c r="AD42" s="69">
        <v>-4.11E-4</v>
      </c>
      <c r="AE42" s="69">
        <v>-6.04E-4</v>
      </c>
      <c r="AF42" s="69">
        <v>-6.92E-4</v>
      </c>
      <c r="AG42" s="69">
        <v>-8.8E-4</v>
      </c>
      <c r="AH42" s="69">
        <v>-0.001002</v>
      </c>
      <c r="AI42" s="69">
        <v>-9.94E-4</v>
      </c>
      <c r="AJ42" s="69">
        <v>-7.94E-4</v>
      </c>
    </row>
    <row r="43">
      <c r="A43" s="69">
        <v>-4.79E-4</v>
      </c>
      <c r="B43" s="69">
        <v>1.8E-4</v>
      </c>
      <c r="C43" s="69">
        <v>7.85E-4</v>
      </c>
      <c r="D43" s="69">
        <v>0.001097</v>
      </c>
      <c r="E43" s="69">
        <v>0.001342</v>
      </c>
      <c r="F43" s="69">
        <v>0.001544</v>
      </c>
      <c r="G43" s="69">
        <v>0.001694</v>
      </c>
      <c r="H43" s="69">
        <v>0.001688</v>
      </c>
      <c r="I43" s="69">
        <v>0.001738</v>
      </c>
      <c r="J43" s="69">
        <v>0.001658</v>
      </c>
      <c r="K43" s="69">
        <v>0.001547</v>
      </c>
      <c r="L43" s="69">
        <v>0.001464</v>
      </c>
      <c r="M43" s="69">
        <v>0.001259</v>
      </c>
      <c r="N43" s="69">
        <v>0.001155</v>
      </c>
      <c r="O43" s="69">
        <v>0.001026</v>
      </c>
      <c r="P43" s="69">
        <v>8.94E-4</v>
      </c>
      <c r="Q43" s="69">
        <v>7.78E-4</v>
      </c>
      <c r="R43" s="69">
        <v>7.2E-4</v>
      </c>
      <c r="S43" s="69">
        <v>6.23E-4</v>
      </c>
      <c r="T43" s="69">
        <v>5.34E-4</v>
      </c>
      <c r="U43" s="69">
        <v>4.22E-4</v>
      </c>
      <c r="V43" s="69">
        <v>2.84E-4</v>
      </c>
      <c r="W43" s="69">
        <v>3.14E-4</v>
      </c>
      <c r="X43" s="69">
        <v>1.68E-4</v>
      </c>
      <c r="Y43" s="69">
        <v>1.44E-4</v>
      </c>
      <c r="Z43" s="69">
        <v>0.0</v>
      </c>
      <c r="AA43" s="69">
        <v>-1.59E-4</v>
      </c>
      <c r="AB43" s="69">
        <v>-2.83E-4</v>
      </c>
      <c r="AC43" s="69">
        <v>-3.15E-4</v>
      </c>
      <c r="AD43" s="69">
        <v>-3.49E-4</v>
      </c>
      <c r="AE43" s="69">
        <v>-5.07E-4</v>
      </c>
      <c r="AF43" s="69">
        <v>-6.11E-4</v>
      </c>
      <c r="AG43" s="69">
        <v>-8.15E-4</v>
      </c>
      <c r="AH43" s="69">
        <v>-8.7E-4</v>
      </c>
      <c r="AI43" s="69">
        <v>-8.41E-4</v>
      </c>
      <c r="AJ43" s="69">
        <v>-5.01E-4</v>
      </c>
    </row>
    <row r="44">
      <c r="A44" s="69">
        <v>0.001378</v>
      </c>
      <c r="B44" s="69">
        <v>0.002486</v>
      </c>
      <c r="C44" s="69">
        <v>0.003108</v>
      </c>
      <c r="D44" s="69">
        <v>0.003229</v>
      </c>
      <c r="E44" s="69">
        <v>0.003136</v>
      </c>
      <c r="F44" s="69">
        <v>0.002975</v>
      </c>
      <c r="G44" s="69">
        <v>0.002931</v>
      </c>
      <c r="H44" s="69">
        <v>0.002728</v>
      </c>
      <c r="I44" s="69">
        <v>0.002644</v>
      </c>
      <c r="J44" s="69">
        <v>0.002336</v>
      </c>
      <c r="K44" s="69">
        <v>0.002275</v>
      </c>
      <c r="L44" s="69">
        <v>0.002093</v>
      </c>
      <c r="M44" s="69">
        <v>0.001875</v>
      </c>
      <c r="N44" s="69">
        <v>0.001736</v>
      </c>
      <c r="O44" s="69">
        <v>0.001502</v>
      </c>
      <c r="P44" s="69">
        <v>0.001392</v>
      </c>
      <c r="Q44" s="69">
        <v>0.001177</v>
      </c>
      <c r="R44" s="69">
        <v>9.37E-4</v>
      </c>
      <c r="S44" s="69">
        <v>8.58E-4</v>
      </c>
      <c r="T44" s="69">
        <v>5.72E-4</v>
      </c>
      <c r="U44" s="69">
        <v>5.21E-4</v>
      </c>
      <c r="V44" s="69">
        <v>3.42E-4</v>
      </c>
      <c r="W44" s="69">
        <v>2.79E-4</v>
      </c>
      <c r="X44" s="69">
        <v>1.69E-4</v>
      </c>
      <c r="Y44" s="69">
        <v>1.42E-4</v>
      </c>
      <c r="Z44" s="69">
        <v>0.0</v>
      </c>
      <c r="AA44" s="69">
        <v>-2.07E-4</v>
      </c>
      <c r="AB44" s="69">
        <v>-3.05E-4</v>
      </c>
      <c r="AC44" s="69">
        <v>-4.39E-4</v>
      </c>
      <c r="AD44" s="69">
        <v>-5.03E-4</v>
      </c>
      <c r="AE44" s="69">
        <v>-7.18E-4</v>
      </c>
      <c r="AF44" s="69">
        <v>-8.47E-4</v>
      </c>
      <c r="AG44" s="69">
        <v>-0.001087</v>
      </c>
      <c r="AH44" s="69">
        <v>-0.001144</v>
      </c>
      <c r="AI44" s="69">
        <v>-0.001145</v>
      </c>
      <c r="AJ44" s="69">
        <v>-0.001085</v>
      </c>
    </row>
    <row r="45">
      <c r="A45" s="69">
        <v>0.001505</v>
      </c>
      <c r="B45" s="69">
        <v>0.002519</v>
      </c>
      <c r="C45" s="69">
        <v>0.003121</v>
      </c>
      <c r="D45" s="69">
        <v>0.003252</v>
      </c>
      <c r="E45" s="69">
        <v>0.003201</v>
      </c>
      <c r="F45" s="69">
        <v>0.003076</v>
      </c>
      <c r="G45" s="69">
        <v>0.003012</v>
      </c>
      <c r="H45" s="69">
        <v>0.002789</v>
      </c>
      <c r="I45" s="69">
        <v>0.002696</v>
      </c>
      <c r="J45" s="69">
        <v>0.002378</v>
      </c>
      <c r="K45" s="69">
        <v>0.002273</v>
      </c>
      <c r="L45" s="69">
        <v>0.002141</v>
      </c>
      <c r="M45" s="69">
        <v>0.001907</v>
      </c>
      <c r="N45" s="69">
        <v>0.001803</v>
      </c>
      <c r="O45" s="69">
        <v>0.001609</v>
      </c>
      <c r="P45" s="69">
        <v>0.001401</v>
      </c>
      <c r="Q45" s="69">
        <v>0.001186</v>
      </c>
      <c r="R45" s="69">
        <v>9.31E-4</v>
      </c>
      <c r="S45" s="69">
        <v>8.47E-4</v>
      </c>
      <c r="T45" s="69">
        <v>5.64E-4</v>
      </c>
      <c r="U45" s="69">
        <v>5.41E-4</v>
      </c>
      <c r="V45" s="69">
        <v>3.51E-4</v>
      </c>
      <c r="W45" s="69">
        <v>2.75E-4</v>
      </c>
      <c r="X45" s="69">
        <v>1.79E-4</v>
      </c>
      <c r="Y45" s="69">
        <v>1.55E-4</v>
      </c>
      <c r="Z45" s="69">
        <v>0.0</v>
      </c>
      <c r="AA45" s="69">
        <v>-1.69E-4</v>
      </c>
      <c r="AB45" s="69">
        <v>-2.57E-4</v>
      </c>
      <c r="AC45" s="69">
        <v>-3.9E-4</v>
      </c>
      <c r="AD45" s="69">
        <v>-4.69E-4</v>
      </c>
      <c r="AE45" s="69">
        <v>-7.27E-4</v>
      </c>
      <c r="AF45" s="69">
        <v>-8.28E-4</v>
      </c>
      <c r="AG45" s="69">
        <v>-0.001064</v>
      </c>
      <c r="AH45" s="69">
        <v>-0.001119</v>
      </c>
      <c r="AI45" s="69">
        <v>-0.00106</v>
      </c>
      <c r="AJ45" s="69">
        <v>-8.3E-4</v>
      </c>
    </row>
    <row r="46">
      <c r="A46" s="69">
        <v>0.001707</v>
      </c>
      <c r="B46" s="69">
        <v>0.002704</v>
      </c>
      <c r="C46" s="69">
        <v>0.003259</v>
      </c>
      <c r="D46" s="69">
        <v>0.003341</v>
      </c>
      <c r="E46" s="69">
        <v>0.003292</v>
      </c>
      <c r="F46" s="69">
        <v>0.00313</v>
      </c>
      <c r="G46" s="69">
        <v>0.003068</v>
      </c>
      <c r="H46" s="69">
        <v>0.002884</v>
      </c>
      <c r="I46" s="69">
        <v>0.002733</v>
      </c>
      <c r="J46" s="69">
        <v>0.002456</v>
      </c>
      <c r="K46" s="69">
        <v>0.002334</v>
      </c>
      <c r="L46" s="69">
        <v>0.00219</v>
      </c>
      <c r="M46" s="69">
        <v>0.001975</v>
      </c>
      <c r="N46" s="69">
        <v>0.001867</v>
      </c>
      <c r="O46" s="69">
        <v>0.001595</v>
      </c>
      <c r="P46" s="69">
        <v>0.001455</v>
      </c>
      <c r="Q46" s="69">
        <v>0.001182</v>
      </c>
      <c r="R46" s="69">
        <v>9.6E-4</v>
      </c>
      <c r="S46" s="69">
        <v>8.3E-4</v>
      </c>
      <c r="T46" s="69">
        <v>5.66E-4</v>
      </c>
      <c r="U46" s="69">
        <v>4.86E-4</v>
      </c>
      <c r="V46" s="69">
        <v>3.47E-4</v>
      </c>
      <c r="W46" s="69">
        <v>2.92E-4</v>
      </c>
      <c r="X46" s="69">
        <v>1.91E-4</v>
      </c>
      <c r="Y46" s="69">
        <v>1.61E-4</v>
      </c>
      <c r="Z46" s="69">
        <v>0.0</v>
      </c>
      <c r="AA46" s="69">
        <v>-2.07E-4</v>
      </c>
      <c r="AB46" s="69">
        <v>-2.73E-4</v>
      </c>
      <c r="AC46" s="69">
        <v>-3.73E-4</v>
      </c>
      <c r="AD46" s="69">
        <v>-4.42E-4</v>
      </c>
      <c r="AE46" s="69">
        <v>-6.82E-4</v>
      </c>
      <c r="AF46" s="69">
        <v>-7.73E-4</v>
      </c>
      <c r="AG46" s="69">
        <v>-0.001029</v>
      </c>
      <c r="AH46" s="69">
        <v>-0.001041</v>
      </c>
      <c r="AI46" s="69">
        <v>-9.84E-4</v>
      </c>
      <c r="AJ46" s="69">
        <v>-8.21E-4</v>
      </c>
    </row>
    <row r="47">
      <c r="A47" s="69">
        <v>0.001561</v>
      </c>
      <c r="B47" s="69">
        <v>0.002567</v>
      </c>
      <c r="C47" s="69">
        <v>0.003151</v>
      </c>
      <c r="D47" s="69">
        <v>0.003237</v>
      </c>
      <c r="E47" s="69">
        <v>0.003194</v>
      </c>
      <c r="F47" s="69">
        <v>0.003048</v>
      </c>
      <c r="G47" s="69">
        <v>0.003039</v>
      </c>
      <c r="H47" s="69">
        <v>0.002849</v>
      </c>
      <c r="I47" s="69">
        <v>0.002677</v>
      </c>
      <c r="J47" s="69">
        <v>0.002459</v>
      </c>
      <c r="K47" s="69">
        <v>0.002332</v>
      </c>
      <c r="L47" s="69">
        <v>0.002154</v>
      </c>
      <c r="M47" s="69">
        <v>0.001956</v>
      </c>
      <c r="N47" s="69">
        <v>0.001812</v>
      </c>
      <c r="O47" s="69">
        <v>0.001606</v>
      </c>
      <c r="P47" s="69">
        <v>0.001419</v>
      </c>
      <c r="Q47" s="69">
        <v>0.001231</v>
      </c>
      <c r="R47" s="69">
        <v>9.52E-4</v>
      </c>
      <c r="S47" s="69">
        <v>8.44E-4</v>
      </c>
      <c r="T47" s="69">
        <v>5.83E-4</v>
      </c>
      <c r="U47" s="69">
        <v>4.78E-4</v>
      </c>
      <c r="V47" s="69">
        <v>3.65E-4</v>
      </c>
      <c r="W47" s="69">
        <v>2.47E-4</v>
      </c>
      <c r="X47" s="69">
        <v>1.88E-4</v>
      </c>
      <c r="Y47" s="69">
        <v>1.35E-4</v>
      </c>
      <c r="Z47" s="69">
        <v>0.0</v>
      </c>
      <c r="AA47" s="69">
        <v>-2.26E-4</v>
      </c>
      <c r="AB47" s="69">
        <v>-2.74E-4</v>
      </c>
      <c r="AC47" s="69">
        <v>-3.52E-4</v>
      </c>
      <c r="AD47" s="69">
        <v>-4.39E-4</v>
      </c>
      <c r="AE47" s="69">
        <v>-6.54E-4</v>
      </c>
      <c r="AF47" s="69">
        <v>-7.53E-4</v>
      </c>
      <c r="AG47" s="69">
        <v>-9.79E-4</v>
      </c>
      <c r="AH47" s="69">
        <v>-0.001025</v>
      </c>
      <c r="AI47" s="69">
        <v>-9.76E-4</v>
      </c>
      <c r="AJ47" s="69">
        <v>-8.33E-4</v>
      </c>
    </row>
    <row r="48">
      <c r="A48" s="69">
        <v>0.001599</v>
      </c>
      <c r="B48" s="69">
        <v>0.002481</v>
      </c>
      <c r="C48" s="69">
        <v>0.003008</v>
      </c>
      <c r="D48" s="69">
        <v>0.003163</v>
      </c>
      <c r="E48" s="69">
        <v>0.003124</v>
      </c>
      <c r="F48" s="69">
        <v>0.003018</v>
      </c>
      <c r="G48" s="69">
        <v>0.00299</v>
      </c>
      <c r="H48" s="69">
        <v>0.002776</v>
      </c>
      <c r="I48" s="69">
        <v>0.002661</v>
      </c>
      <c r="J48" s="69">
        <v>0.002417</v>
      </c>
      <c r="K48" s="69">
        <v>0.002301</v>
      </c>
      <c r="L48" s="69">
        <v>0.002128</v>
      </c>
      <c r="M48" s="69">
        <v>0.001927</v>
      </c>
      <c r="N48" s="69">
        <v>0.001819</v>
      </c>
      <c r="O48" s="69">
        <v>0.001598</v>
      </c>
      <c r="P48" s="69">
        <v>0.001415</v>
      </c>
      <c r="Q48" s="69">
        <v>0.001212</v>
      </c>
      <c r="R48" s="69">
        <v>9.8E-4</v>
      </c>
      <c r="S48" s="69">
        <v>8.69E-4</v>
      </c>
      <c r="T48" s="69">
        <v>5.96E-4</v>
      </c>
      <c r="U48" s="69">
        <v>5.01E-4</v>
      </c>
      <c r="V48" s="69">
        <v>3.74E-4</v>
      </c>
      <c r="W48" s="69">
        <v>3.12E-4</v>
      </c>
      <c r="X48" s="69">
        <v>2.0E-4</v>
      </c>
      <c r="Y48" s="69">
        <v>1.7E-4</v>
      </c>
      <c r="Z48" s="69">
        <v>0.0</v>
      </c>
      <c r="AA48" s="69">
        <v>-1.94E-4</v>
      </c>
      <c r="AB48" s="69">
        <v>-2.25E-4</v>
      </c>
      <c r="AC48" s="69">
        <v>-3.27E-4</v>
      </c>
      <c r="AD48" s="69">
        <v>-4.09E-4</v>
      </c>
      <c r="AE48" s="69">
        <v>-6.06E-4</v>
      </c>
      <c r="AF48" s="69">
        <v>-6.78E-4</v>
      </c>
      <c r="AG48" s="69">
        <v>-8.78E-4</v>
      </c>
      <c r="AH48" s="69">
        <v>-9.57E-4</v>
      </c>
      <c r="AI48" s="69">
        <v>-8.64E-4</v>
      </c>
      <c r="AJ48" s="69">
        <v>-7.83E-4</v>
      </c>
    </row>
    <row r="49">
      <c r="A49" s="69">
        <v>0.001875</v>
      </c>
      <c r="B49" s="69">
        <v>0.002756</v>
      </c>
      <c r="C49" s="69">
        <v>0.003215</v>
      </c>
      <c r="D49" s="69">
        <v>0.003297</v>
      </c>
      <c r="E49" s="69">
        <v>0.003212</v>
      </c>
      <c r="F49" s="69">
        <v>0.003056</v>
      </c>
      <c r="G49" s="69">
        <v>0.003008</v>
      </c>
      <c r="H49" s="69">
        <v>0.00275</v>
      </c>
      <c r="I49" s="69">
        <v>0.002688</v>
      </c>
      <c r="J49" s="69">
        <v>0.002456</v>
      </c>
      <c r="K49" s="69">
        <v>0.002292</v>
      </c>
      <c r="L49" s="69">
        <v>0.002122</v>
      </c>
      <c r="M49" s="69">
        <v>0.001926</v>
      </c>
      <c r="N49" s="69">
        <v>0.001799</v>
      </c>
      <c r="O49" s="69">
        <v>0.001572</v>
      </c>
      <c r="P49" s="69">
        <v>0.001384</v>
      </c>
      <c r="Q49" s="69">
        <v>0.001161</v>
      </c>
      <c r="R49" s="69">
        <v>9.33E-4</v>
      </c>
      <c r="S49" s="69">
        <v>8.07E-4</v>
      </c>
      <c r="T49" s="69">
        <v>5.78E-4</v>
      </c>
      <c r="U49" s="69">
        <v>4.77E-4</v>
      </c>
      <c r="V49" s="69">
        <v>3.33E-4</v>
      </c>
      <c r="W49" s="69">
        <v>2.65E-4</v>
      </c>
      <c r="X49" s="69">
        <v>1.89E-4</v>
      </c>
      <c r="Y49" s="69">
        <v>1.32E-4</v>
      </c>
      <c r="Z49" s="69">
        <v>0.0</v>
      </c>
      <c r="AA49" s="69">
        <v>-1.73E-4</v>
      </c>
      <c r="AB49" s="69">
        <v>-2.43E-4</v>
      </c>
      <c r="AC49" s="69">
        <v>-3.09E-4</v>
      </c>
      <c r="AD49" s="69">
        <v>-4.09E-4</v>
      </c>
      <c r="AE49" s="69">
        <v>-5.9E-4</v>
      </c>
      <c r="AF49" s="69">
        <v>-6.97E-4</v>
      </c>
      <c r="AG49" s="69">
        <v>-8.51E-4</v>
      </c>
      <c r="AH49" s="69">
        <v>-9.2E-4</v>
      </c>
      <c r="AI49" s="69">
        <v>-8.59E-4</v>
      </c>
      <c r="AJ49" s="69">
        <v>-6.84E-4</v>
      </c>
    </row>
    <row r="50">
      <c r="A50" s="69">
        <v>0.001858</v>
      </c>
      <c r="B50" s="69">
        <v>0.002735</v>
      </c>
      <c r="C50" s="69">
        <v>0.003265</v>
      </c>
      <c r="D50" s="69">
        <v>0.003355</v>
      </c>
      <c r="E50" s="69">
        <v>0.003305</v>
      </c>
      <c r="F50" s="69">
        <v>0.003188</v>
      </c>
      <c r="G50" s="69">
        <v>0.00312</v>
      </c>
      <c r="H50" s="69">
        <v>0.002906</v>
      </c>
      <c r="I50" s="69">
        <v>0.002778</v>
      </c>
      <c r="J50" s="69">
        <v>0.002568</v>
      </c>
      <c r="K50" s="69">
        <v>0.002395</v>
      </c>
      <c r="L50" s="69">
        <v>0.002217</v>
      </c>
      <c r="M50" s="69">
        <v>0.002016</v>
      </c>
      <c r="N50" s="69">
        <v>0.00186</v>
      </c>
      <c r="O50" s="69">
        <v>0.001649</v>
      </c>
      <c r="P50" s="69">
        <v>0.001458</v>
      </c>
      <c r="Q50" s="69">
        <v>0.001238</v>
      </c>
      <c r="R50" s="69">
        <v>9.79E-4</v>
      </c>
      <c r="S50" s="69">
        <v>8.57E-4</v>
      </c>
      <c r="T50" s="69">
        <v>6.18E-4</v>
      </c>
      <c r="U50" s="69">
        <v>5.25E-4</v>
      </c>
      <c r="V50" s="69">
        <v>3.65E-4</v>
      </c>
      <c r="W50" s="69">
        <v>3.12E-4</v>
      </c>
      <c r="X50" s="69">
        <v>2.02E-4</v>
      </c>
      <c r="Y50" s="69">
        <v>1.61E-4</v>
      </c>
      <c r="Z50" s="69">
        <v>0.0</v>
      </c>
      <c r="AA50" s="69">
        <v>-1.81E-4</v>
      </c>
      <c r="AB50" s="69">
        <v>-2.09E-4</v>
      </c>
      <c r="AC50" s="69">
        <v>-2.61E-4</v>
      </c>
      <c r="AD50" s="69">
        <v>-3.71E-4</v>
      </c>
      <c r="AE50" s="69">
        <v>-5.33E-4</v>
      </c>
      <c r="AF50" s="69">
        <v>-6.16E-4</v>
      </c>
      <c r="AG50" s="69">
        <v>-7.79E-4</v>
      </c>
      <c r="AH50" s="69">
        <v>-8.22E-4</v>
      </c>
      <c r="AI50" s="69">
        <v>-7.17E-4</v>
      </c>
      <c r="AJ50" s="69">
        <v>-5.1E-4</v>
      </c>
    </row>
    <row r="51">
      <c r="A51" s="69">
        <v>0.00188</v>
      </c>
      <c r="B51" s="69">
        <v>0.002632</v>
      </c>
      <c r="C51" s="69">
        <v>0.003112</v>
      </c>
      <c r="D51" s="69">
        <v>0.003212</v>
      </c>
      <c r="E51" s="69">
        <v>0.003151</v>
      </c>
      <c r="F51" s="69">
        <v>0.003035</v>
      </c>
      <c r="G51" s="69">
        <v>0.002959</v>
      </c>
      <c r="H51" s="69">
        <v>0.002728</v>
      </c>
      <c r="I51" s="69">
        <v>0.002612</v>
      </c>
      <c r="J51" s="69">
        <v>0.002389</v>
      </c>
      <c r="K51" s="69">
        <v>0.002231</v>
      </c>
      <c r="L51" s="69">
        <v>0.002112</v>
      </c>
      <c r="M51" s="69">
        <v>0.00188</v>
      </c>
      <c r="N51" s="69">
        <v>0.001772</v>
      </c>
      <c r="O51" s="69">
        <v>0.001547</v>
      </c>
      <c r="P51" s="69">
        <v>0.001373</v>
      </c>
      <c r="Q51" s="69">
        <v>0.001154</v>
      </c>
      <c r="R51" s="69">
        <v>9.1E-4</v>
      </c>
      <c r="S51" s="69">
        <v>8.12E-4</v>
      </c>
      <c r="T51" s="69">
        <v>5.89E-4</v>
      </c>
      <c r="U51" s="69">
        <v>4.48E-4</v>
      </c>
      <c r="V51" s="69">
        <v>3.38E-4</v>
      </c>
      <c r="W51" s="69">
        <v>2.77E-4</v>
      </c>
      <c r="X51" s="69">
        <v>1.72E-4</v>
      </c>
      <c r="Y51" s="69">
        <v>1.38E-4</v>
      </c>
      <c r="Z51" s="69">
        <v>0.0</v>
      </c>
      <c r="AA51" s="69">
        <v>-1.74E-4</v>
      </c>
      <c r="AB51" s="69">
        <v>-2.34E-4</v>
      </c>
      <c r="AC51" s="69">
        <v>-2.77E-4</v>
      </c>
      <c r="AD51" s="69">
        <v>-3.82E-4</v>
      </c>
      <c r="AE51" s="69">
        <v>-5.46E-4</v>
      </c>
      <c r="AF51" s="69">
        <v>-6.48E-4</v>
      </c>
      <c r="AG51" s="69">
        <v>-7.69E-4</v>
      </c>
      <c r="AH51" s="69">
        <v>-8.16E-4</v>
      </c>
      <c r="AI51" s="69">
        <v>-7.45E-4</v>
      </c>
      <c r="AJ51" s="69">
        <v>-5.5E-4</v>
      </c>
    </row>
    <row r="52">
      <c r="A52" s="69">
        <v>0.001914</v>
      </c>
      <c r="B52" s="69">
        <v>0.00273</v>
      </c>
      <c r="C52" s="69">
        <v>0.003118</v>
      </c>
      <c r="D52" s="69">
        <v>0.003198</v>
      </c>
      <c r="E52" s="69">
        <v>0.003151</v>
      </c>
      <c r="F52" s="69">
        <v>0.002995</v>
      </c>
      <c r="G52" s="69">
        <v>0.002964</v>
      </c>
      <c r="H52" s="69">
        <v>0.00272</v>
      </c>
      <c r="I52" s="69">
        <v>0.002586</v>
      </c>
      <c r="J52" s="69">
        <v>0.002392</v>
      </c>
      <c r="K52" s="69">
        <v>0.002224</v>
      </c>
      <c r="L52" s="69">
        <v>0.002075</v>
      </c>
      <c r="M52" s="69">
        <v>0.001886</v>
      </c>
      <c r="N52" s="69">
        <v>0.001719</v>
      </c>
      <c r="O52" s="69">
        <v>0.001523</v>
      </c>
      <c r="P52" s="69">
        <v>0.001364</v>
      </c>
      <c r="Q52" s="69">
        <v>0.001133</v>
      </c>
      <c r="R52" s="69">
        <v>9.15E-4</v>
      </c>
      <c r="S52" s="69">
        <v>8.12E-4</v>
      </c>
      <c r="T52" s="69">
        <v>5.68E-4</v>
      </c>
      <c r="U52" s="69">
        <v>4.17E-4</v>
      </c>
      <c r="V52" s="69">
        <v>3.54E-4</v>
      </c>
      <c r="W52" s="69">
        <v>2.85E-4</v>
      </c>
      <c r="X52" s="69">
        <v>1.61E-4</v>
      </c>
      <c r="Y52" s="69">
        <v>1.5E-4</v>
      </c>
      <c r="Z52" s="69">
        <v>0.0</v>
      </c>
      <c r="AA52" s="69">
        <v>-1.78E-4</v>
      </c>
      <c r="AB52" s="69">
        <v>-2.3E-4</v>
      </c>
      <c r="AC52" s="69">
        <v>-3.03E-4</v>
      </c>
      <c r="AD52" s="69">
        <v>-3.65E-4</v>
      </c>
      <c r="AE52" s="69">
        <v>-5.0E-4</v>
      </c>
      <c r="AF52" s="69">
        <v>-5.79E-4</v>
      </c>
      <c r="AG52" s="69">
        <v>-7.06E-4</v>
      </c>
      <c r="AH52" s="69">
        <v>-7.47E-4</v>
      </c>
      <c r="AI52" s="69">
        <v>-6.95E-4</v>
      </c>
      <c r="AJ52" s="69">
        <v>-5.82E-4</v>
      </c>
    </row>
    <row r="53">
      <c r="A53" s="69">
        <v>0.001929</v>
      </c>
      <c r="B53" s="69">
        <v>0.002724</v>
      </c>
      <c r="C53" s="69">
        <v>0.003173</v>
      </c>
      <c r="D53" s="69">
        <v>0.003207</v>
      </c>
      <c r="E53" s="69">
        <v>0.003114</v>
      </c>
      <c r="F53" s="69">
        <v>0.003001</v>
      </c>
      <c r="G53" s="69">
        <v>0.002927</v>
      </c>
      <c r="H53" s="69">
        <v>0.00266</v>
      </c>
      <c r="I53" s="69">
        <v>0.002573</v>
      </c>
      <c r="J53" s="69">
        <v>0.002312</v>
      </c>
      <c r="K53" s="69">
        <v>0.002193</v>
      </c>
      <c r="L53" s="69">
        <v>0.002044</v>
      </c>
      <c r="M53" s="69">
        <v>0.001861</v>
      </c>
      <c r="N53" s="69">
        <v>0.001689</v>
      </c>
      <c r="O53" s="69">
        <v>0.00147</v>
      </c>
      <c r="P53" s="69">
        <v>0.001336</v>
      </c>
      <c r="Q53" s="69">
        <v>0.001121</v>
      </c>
      <c r="R53" s="69">
        <v>8.72E-4</v>
      </c>
      <c r="S53" s="69">
        <v>7.78E-4</v>
      </c>
      <c r="T53" s="69">
        <v>5.86E-4</v>
      </c>
      <c r="U53" s="69">
        <v>4.44E-4</v>
      </c>
      <c r="V53" s="69">
        <v>3.46E-4</v>
      </c>
      <c r="W53" s="69">
        <v>2.78E-4</v>
      </c>
      <c r="X53" s="69">
        <v>1.31E-4</v>
      </c>
      <c r="Y53" s="69">
        <v>1.53E-4</v>
      </c>
      <c r="Z53" s="69">
        <v>0.0</v>
      </c>
      <c r="AA53" s="69">
        <v>-1.62E-4</v>
      </c>
      <c r="AB53" s="69">
        <v>-2.36E-4</v>
      </c>
      <c r="AC53" s="69">
        <v>-2.63E-4</v>
      </c>
      <c r="AD53" s="69">
        <v>-3.53E-4</v>
      </c>
      <c r="AE53" s="69">
        <v>-5.15E-4</v>
      </c>
      <c r="AF53" s="69">
        <v>-5.47E-4</v>
      </c>
      <c r="AG53" s="69">
        <v>-6.91E-4</v>
      </c>
      <c r="AH53" s="69">
        <v>-7.18E-4</v>
      </c>
      <c r="AI53" s="69">
        <v>-6.64E-4</v>
      </c>
      <c r="AJ53" s="69">
        <v>-4.49E-4</v>
      </c>
    </row>
    <row r="54">
      <c r="A54" s="69">
        <v>0.001963</v>
      </c>
      <c r="B54" s="69">
        <v>0.002716</v>
      </c>
      <c r="C54" s="69">
        <v>0.003168</v>
      </c>
      <c r="D54" s="69">
        <v>0.003211</v>
      </c>
      <c r="E54" s="69">
        <v>0.003112</v>
      </c>
      <c r="F54" s="69">
        <v>0.002968</v>
      </c>
      <c r="G54" s="69">
        <v>0.002867</v>
      </c>
      <c r="H54" s="69">
        <v>0.002607</v>
      </c>
      <c r="I54" s="69">
        <v>0.002518</v>
      </c>
      <c r="J54" s="69">
        <v>0.002293</v>
      </c>
      <c r="K54" s="69">
        <v>0.002135</v>
      </c>
      <c r="L54" s="69">
        <v>0.002011</v>
      </c>
      <c r="M54" s="69">
        <v>0.001832</v>
      </c>
      <c r="N54" s="69">
        <v>0.001704</v>
      </c>
      <c r="O54" s="69">
        <v>0.001472</v>
      </c>
      <c r="P54" s="69">
        <v>0.00129</v>
      </c>
      <c r="Q54" s="69">
        <v>0.001053</v>
      </c>
      <c r="R54" s="69">
        <v>8.59E-4</v>
      </c>
      <c r="S54" s="69">
        <v>7.95E-4</v>
      </c>
      <c r="T54" s="69">
        <v>5.6E-4</v>
      </c>
      <c r="U54" s="69">
        <v>4.68E-4</v>
      </c>
      <c r="V54" s="69">
        <v>3.48E-4</v>
      </c>
      <c r="W54" s="69">
        <v>2.75E-4</v>
      </c>
      <c r="X54" s="69">
        <v>1.54E-4</v>
      </c>
      <c r="Y54" s="69">
        <v>1.36E-4</v>
      </c>
      <c r="Z54" s="69">
        <v>0.0</v>
      </c>
      <c r="AA54" s="69">
        <v>-1.45E-4</v>
      </c>
      <c r="AB54" s="69">
        <v>-2.03E-4</v>
      </c>
      <c r="AC54" s="69">
        <v>-2.56E-4</v>
      </c>
      <c r="AD54" s="69">
        <v>-2.89E-4</v>
      </c>
      <c r="AE54" s="69">
        <v>-4.66E-4</v>
      </c>
      <c r="AF54" s="69">
        <v>-4.97E-4</v>
      </c>
      <c r="AG54" s="69">
        <v>-6.55E-4</v>
      </c>
      <c r="AH54" s="69">
        <v>-6.44E-4</v>
      </c>
      <c r="AI54" s="69">
        <v>-6.13E-4</v>
      </c>
      <c r="AJ54" s="69">
        <v>-4.94E-4</v>
      </c>
    </row>
    <row r="55">
      <c r="A55" s="69">
        <v>0.001875</v>
      </c>
      <c r="B55" s="69">
        <v>0.002637</v>
      </c>
      <c r="C55" s="69">
        <v>0.003042</v>
      </c>
      <c r="D55" s="69">
        <v>0.00309</v>
      </c>
      <c r="E55" s="69">
        <v>0.003037</v>
      </c>
      <c r="F55" s="69">
        <v>0.002895</v>
      </c>
      <c r="G55" s="69">
        <v>0.002802</v>
      </c>
      <c r="H55" s="69">
        <v>0.002547</v>
      </c>
      <c r="I55" s="69">
        <v>0.002446</v>
      </c>
      <c r="J55" s="69">
        <v>0.002192</v>
      </c>
      <c r="K55" s="69">
        <v>0.002074</v>
      </c>
      <c r="L55" s="69">
        <v>0.001908</v>
      </c>
      <c r="M55" s="69">
        <v>0.001736</v>
      </c>
      <c r="N55" s="69">
        <v>0.001579</v>
      </c>
      <c r="O55" s="69">
        <v>0.001399</v>
      </c>
      <c r="P55" s="69">
        <v>0.001272</v>
      </c>
      <c r="Q55" s="69">
        <v>0.001032</v>
      </c>
      <c r="R55" s="69">
        <v>8.21E-4</v>
      </c>
      <c r="S55" s="69">
        <v>7.05E-4</v>
      </c>
      <c r="T55" s="69">
        <v>5.17E-4</v>
      </c>
      <c r="U55" s="69">
        <v>4.39E-4</v>
      </c>
      <c r="V55" s="69">
        <v>2.91E-4</v>
      </c>
      <c r="W55" s="69">
        <v>2.47E-4</v>
      </c>
      <c r="X55" s="69">
        <v>1.48E-4</v>
      </c>
      <c r="Y55" s="70">
        <v>8.6E-5</v>
      </c>
      <c r="Z55" s="69">
        <v>0.0</v>
      </c>
      <c r="AA55" s="69">
        <v>-1.78E-4</v>
      </c>
      <c r="AB55" s="69">
        <v>-2.14E-4</v>
      </c>
      <c r="AC55" s="69">
        <v>-2.79E-4</v>
      </c>
      <c r="AD55" s="69">
        <v>-2.93E-4</v>
      </c>
      <c r="AE55" s="69">
        <v>-4.7E-4</v>
      </c>
      <c r="AF55" s="69">
        <v>-5.04E-4</v>
      </c>
      <c r="AG55" s="69">
        <v>-6.55E-4</v>
      </c>
      <c r="AH55" s="69">
        <v>-6.63E-4</v>
      </c>
      <c r="AI55" s="69">
        <v>-5.83E-4</v>
      </c>
      <c r="AJ55" s="69">
        <v>-3.73E-4</v>
      </c>
    </row>
    <row r="56">
      <c r="A56" s="69">
        <v>0.001831</v>
      </c>
      <c r="B56" s="69">
        <v>0.002534</v>
      </c>
      <c r="C56" s="69">
        <v>0.002942</v>
      </c>
      <c r="D56" s="69">
        <v>0.003031</v>
      </c>
      <c r="E56" s="69">
        <v>0.002979</v>
      </c>
      <c r="F56" s="69">
        <v>0.002829</v>
      </c>
      <c r="G56" s="69">
        <v>0.002738</v>
      </c>
      <c r="H56" s="69">
        <v>0.002478</v>
      </c>
      <c r="I56" s="69">
        <v>0.002365</v>
      </c>
      <c r="J56" s="69">
        <v>0.002161</v>
      </c>
      <c r="K56" s="69">
        <v>0.00204</v>
      </c>
      <c r="L56" s="69">
        <v>0.001894</v>
      </c>
      <c r="M56" s="69">
        <v>0.001688</v>
      </c>
      <c r="N56" s="69">
        <v>0.001536</v>
      </c>
      <c r="O56" s="69">
        <v>0.001363</v>
      </c>
      <c r="P56" s="69">
        <v>0.001223</v>
      </c>
      <c r="Q56" s="69">
        <v>9.86E-4</v>
      </c>
      <c r="R56" s="69">
        <v>7.94E-4</v>
      </c>
      <c r="S56" s="69">
        <v>7.04E-4</v>
      </c>
      <c r="T56" s="69">
        <v>4.66E-4</v>
      </c>
      <c r="U56" s="69">
        <v>4.44E-4</v>
      </c>
      <c r="V56" s="69">
        <v>2.92E-4</v>
      </c>
      <c r="W56" s="69">
        <v>2.29E-4</v>
      </c>
      <c r="X56" s="69">
        <v>1.24E-4</v>
      </c>
      <c r="Y56" s="69">
        <v>1.13E-4</v>
      </c>
      <c r="Z56" s="69">
        <v>0.0</v>
      </c>
      <c r="AA56" s="69">
        <v>-1.3E-4</v>
      </c>
      <c r="AB56" s="69">
        <v>-1.88E-4</v>
      </c>
      <c r="AC56" s="69">
        <v>-2.62E-4</v>
      </c>
      <c r="AD56" s="69">
        <v>-2.85E-4</v>
      </c>
      <c r="AE56" s="69">
        <v>-4.28E-4</v>
      </c>
      <c r="AF56" s="69">
        <v>-4.72E-4</v>
      </c>
      <c r="AG56" s="69">
        <v>-6.09E-4</v>
      </c>
      <c r="AH56" s="69">
        <v>-6.67E-4</v>
      </c>
      <c r="AI56" s="69">
        <v>-5.16E-4</v>
      </c>
      <c r="AJ56" s="69">
        <v>-3.91E-4</v>
      </c>
    </row>
    <row r="57">
      <c r="A57" s="69">
        <v>0.001624</v>
      </c>
      <c r="B57" s="69">
        <v>0.002374</v>
      </c>
      <c r="C57" s="69">
        <v>0.002798</v>
      </c>
      <c r="D57" s="69">
        <v>0.00291</v>
      </c>
      <c r="E57" s="69">
        <v>0.002849</v>
      </c>
      <c r="F57" s="69">
        <v>0.002705</v>
      </c>
      <c r="G57" s="69">
        <v>0.002611</v>
      </c>
      <c r="H57" s="69">
        <v>0.002354</v>
      </c>
      <c r="I57" s="69">
        <v>0.002253</v>
      </c>
      <c r="J57" s="69">
        <v>0.002087</v>
      </c>
      <c r="K57" s="69">
        <v>0.001952</v>
      </c>
      <c r="L57" s="69">
        <v>0.001835</v>
      </c>
      <c r="M57" s="69">
        <v>0.001637</v>
      </c>
      <c r="N57" s="69">
        <v>0.001511</v>
      </c>
      <c r="O57" s="69">
        <v>0.001298</v>
      </c>
      <c r="P57" s="69">
        <v>0.001167</v>
      </c>
      <c r="Q57" s="69">
        <v>9.86E-4</v>
      </c>
      <c r="R57" s="69">
        <v>7.93E-4</v>
      </c>
      <c r="S57" s="69">
        <v>6.54E-4</v>
      </c>
      <c r="T57" s="69">
        <v>4.93E-4</v>
      </c>
      <c r="U57" s="69">
        <v>4.05E-4</v>
      </c>
      <c r="V57" s="69">
        <v>3.03E-4</v>
      </c>
      <c r="W57" s="69">
        <v>2.44E-4</v>
      </c>
      <c r="X57" s="69">
        <v>1.27E-4</v>
      </c>
      <c r="Y57" s="70">
        <v>8.1E-5</v>
      </c>
      <c r="Z57" s="69">
        <v>0.0</v>
      </c>
      <c r="AA57" s="69">
        <v>-1.16E-4</v>
      </c>
      <c r="AB57" s="69">
        <v>-1.65E-4</v>
      </c>
      <c r="AC57" s="69">
        <v>-2.42E-4</v>
      </c>
      <c r="AD57" s="69">
        <v>-2.64E-4</v>
      </c>
      <c r="AE57" s="69">
        <v>-3.9E-4</v>
      </c>
      <c r="AF57" s="69">
        <v>-4.23E-4</v>
      </c>
      <c r="AG57" s="69">
        <v>-5.87E-4</v>
      </c>
      <c r="AH57" s="69">
        <v>-5.65E-4</v>
      </c>
      <c r="AI57" s="69">
        <v>-5.0E-4</v>
      </c>
      <c r="AJ57" s="69">
        <v>-3.45E-4</v>
      </c>
    </row>
    <row r="58">
      <c r="A58" s="69">
        <v>0.001638</v>
      </c>
      <c r="B58" s="69">
        <v>0.00245</v>
      </c>
      <c r="C58" s="69">
        <v>0.002877</v>
      </c>
      <c r="D58" s="69">
        <v>0.002949</v>
      </c>
      <c r="E58" s="69">
        <v>0.002902</v>
      </c>
      <c r="F58" s="69">
        <v>0.002717</v>
      </c>
      <c r="G58" s="69">
        <v>0.002592</v>
      </c>
      <c r="H58" s="69">
        <v>0.002377</v>
      </c>
      <c r="I58" s="69">
        <v>0.002229</v>
      </c>
      <c r="J58" s="69">
        <v>0.002028</v>
      </c>
      <c r="K58" s="69">
        <v>0.001901</v>
      </c>
      <c r="L58" s="69">
        <v>0.001713</v>
      </c>
      <c r="M58" s="69">
        <v>0.001554</v>
      </c>
      <c r="N58" s="69">
        <v>0.001415</v>
      </c>
      <c r="O58" s="69">
        <v>0.001237</v>
      </c>
      <c r="P58" s="69">
        <v>0.001091</v>
      </c>
      <c r="Q58" s="69">
        <v>9.34E-4</v>
      </c>
      <c r="R58" s="69">
        <v>7.32E-4</v>
      </c>
      <c r="S58" s="69">
        <v>6.24E-4</v>
      </c>
      <c r="T58" s="69">
        <v>4.22E-4</v>
      </c>
      <c r="U58" s="69">
        <v>3.48E-4</v>
      </c>
      <c r="V58" s="69">
        <v>2.26E-4</v>
      </c>
      <c r="W58" s="69">
        <v>2.44E-4</v>
      </c>
      <c r="X58" s="69">
        <v>1.05E-4</v>
      </c>
      <c r="Y58" s="69">
        <v>1.05E-4</v>
      </c>
      <c r="Z58" s="69">
        <v>0.0</v>
      </c>
      <c r="AA58" s="69">
        <v>-1.67E-4</v>
      </c>
      <c r="AB58" s="69">
        <v>-1.95E-4</v>
      </c>
      <c r="AC58" s="69">
        <v>-2.58E-4</v>
      </c>
      <c r="AD58" s="69">
        <v>-2.45E-4</v>
      </c>
      <c r="AE58" s="69">
        <v>-3.47E-4</v>
      </c>
      <c r="AF58" s="69">
        <v>-4.3E-4</v>
      </c>
      <c r="AG58" s="69">
        <v>-5.73E-4</v>
      </c>
      <c r="AH58" s="69">
        <v>-5.82E-4</v>
      </c>
      <c r="AI58" s="69">
        <v>-5.16E-4</v>
      </c>
      <c r="AJ58" s="69">
        <v>-3.01E-4</v>
      </c>
    </row>
    <row r="59">
      <c r="A59" s="69">
        <v>0.001539</v>
      </c>
      <c r="B59" s="69">
        <v>0.002226</v>
      </c>
      <c r="C59" s="69">
        <v>0.002615</v>
      </c>
      <c r="D59" s="69">
        <v>0.002713</v>
      </c>
      <c r="E59" s="69">
        <v>0.002725</v>
      </c>
      <c r="F59" s="69">
        <v>0.002524</v>
      </c>
      <c r="G59" s="69">
        <v>0.00242</v>
      </c>
      <c r="H59" s="69">
        <v>0.002205</v>
      </c>
      <c r="I59" s="69">
        <v>0.002096</v>
      </c>
      <c r="J59" s="69">
        <v>0.001899</v>
      </c>
      <c r="K59" s="69">
        <v>0.001799</v>
      </c>
      <c r="L59" s="69">
        <v>0.001627</v>
      </c>
      <c r="M59" s="69">
        <v>0.001485</v>
      </c>
      <c r="N59" s="69">
        <v>0.001357</v>
      </c>
      <c r="O59" s="69">
        <v>0.001178</v>
      </c>
      <c r="P59" s="69">
        <v>0.00106</v>
      </c>
      <c r="Q59" s="69">
        <v>8.59E-4</v>
      </c>
      <c r="R59" s="69">
        <v>6.72E-4</v>
      </c>
      <c r="S59" s="69">
        <v>5.84E-4</v>
      </c>
      <c r="T59" s="69">
        <v>4.32E-4</v>
      </c>
      <c r="U59" s="69">
        <v>3.36E-4</v>
      </c>
      <c r="V59" s="69">
        <v>2.14E-4</v>
      </c>
      <c r="W59" s="69">
        <v>2.56E-4</v>
      </c>
      <c r="X59" s="69">
        <v>1.1E-4</v>
      </c>
      <c r="Y59" s="69">
        <v>1.18E-4</v>
      </c>
      <c r="Z59" s="69">
        <v>0.0</v>
      </c>
      <c r="AA59" s="69">
        <v>-1.21E-4</v>
      </c>
      <c r="AB59" s="69">
        <v>-1.91E-4</v>
      </c>
      <c r="AC59" s="69">
        <v>-2.09E-4</v>
      </c>
      <c r="AD59" s="69">
        <v>-2.23E-4</v>
      </c>
      <c r="AE59" s="69">
        <v>-3.42E-4</v>
      </c>
      <c r="AF59" s="69">
        <v>-4.1E-4</v>
      </c>
      <c r="AG59" s="69">
        <v>-5.42E-4</v>
      </c>
      <c r="AH59" s="69">
        <v>-5.52E-4</v>
      </c>
      <c r="AI59" s="69">
        <v>-4.36E-4</v>
      </c>
      <c r="AJ59" s="69">
        <v>-1.47E-4</v>
      </c>
    </row>
    <row r="60">
      <c r="A60" s="69">
        <v>0.001339</v>
      </c>
      <c r="B60" s="69">
        <v>0.002093</v>
      </c>
      <c r="C60" s="69">
        <v>0.002526</v>
      </c>
      <c r="D60" s="69">
        <v>0.002617</v>
      </c>
      <c r="E60" s="69">
        <v>0.002619</v>
      </c>
      <c r="F60" s="69">
        <v>0.002435</v>
      </c>
      <c r="G60" s="69">
        <v>0.002334</v>
      </c>
      <c r="H60" s="69">
        <v>0.002115</v>
      </c>
      <c r="I60" s="69">
        <v>0.002042</v>
      </c>
      <c r="J60" s="69">
        <v>0.00183</v>
      </c>
      <c r="K60" s="69">
        <v>0.001758</v>
      </c>
      <c r="L60" s="69">
        <v>0.001591</v>
      </c>
      <c r="M60" s="69">
        <v>0.001409</v>
      </c>
      <c r="N60" s="69">
        <v>0.001307</v>
      </c>
      <c r="O60" s="69">
        <v>0.001139</v>
      </c>
      <c r="P60" s="69">
        <v>0.001031</v>
      </c>
      <c r="Q60" s="69">
        <v>8.38E-4</v>
      </c>
      <c r="R60" s="69">
        <v>6.81E-4</v>
      </c>
      <c r="S60" s="69">
        <v>5.59E-4</v>
      </c>
      <c r="T60" s="69">
        <v>4.29E-4</v>
      </c>
      <c r="U60" s="69">
        <v>3.32E-4</v>
      </c>
      <c r="V60" s="69">
        <v>1.88E-4</v>
      </c>
      <c r="W60" s="69">
        <v>2.35E-4</v>
      </c>
      <c r="X60" s="69">
        <v>1.23E-4</v>
      </c>
      <c r="Y60" s="70">
        <v>7.9E-5</v>
      </c>
      <c r="Z60" s="69">
        <v>0.0</v>
      </c>
      <c r="AA60" s="69">
        <v>-1.49E-4</v>
      </c>
      <c r="AB60" s="69">
        <v>-1.83E-4</v>
      </c>
      <c r="AC60" s="69">
        <v>-2.02E-4</v>
      </c>
      <c r="AD60" s="69">
        <v>-2.04E-4</v>
      </c>
      <c r="AE60" s="69">
        <v>-3.41E-4</v>
      </c>
      <c r="AF60" s="69">
        <v>-3.87E-4</v>
      </c>
      <c r="AG60" s="69">
        <v>-5.16E-4</v>
      </c>
      <c r="AH60" s="69">
        <v>-5.06E-4</v>
      </c>
      <c r="AI60" s="69">
        <v>-4.13E-4</v>
      </c>
      <c r="AJ60" s="69">
        <v>-3.3E-4</v>
      </c>
    </row>
    <row r="61">
      <c r="A61" s="69">
        <v>0.001222</v>
      </c>
      <c r="B61" s="69">
        <v>0.001973</v>
      </c>
      <c r="C61" s="69">
        <v>0.002405</v>
      </c>
      <c r="D61" s="69">
        <v>0.002537</v>
      </c>
      <c r="E61" s="69">
        <v>0.002524</v>
      </c>
      <c r="F61" s="69">
        <v>0.00239</v>
      </c>
      <c r="G61" s="69">
        <v>0.002296</v>
      </c>
      <c r="H61" s="69">
        <v>0.002048</v>
      </c>
      <c r="I61" s="69">
        <v>0.001992</v>
      </c>
      <c r="J61" s="69">
        <v>0.001811</v>
      </c>
      <c r="K61" s="69">
        <v>0.001713</v>
      </c>
      <c r="L61" s="69">
        <v>0.00156</v>
      </c>
      <c r="M61" s="69">
        <v>0.001348</v>
      </c>
      <c r="N61" s="69">
        <v>0.001235</v>
      </c>
      <c r="O61" s="69">
        <v>0.001089</v>
      </c>
      <c r="P61" s="69">
        <v>9.41E-4</v>
      </c>
      <c r="Q61" s="69">
        <v>7.82E-4</v>
      </c>
      <c r="R61" s="69">
        <v>6.23E-4</v>
      </c>
      <c r="S61" s="69">
        <v>5.26E-4</v>
      </c>
      <c r="T61" s="69">
        <v>4.2E-4</v>
      </c>
      <c r="U61" s="69">
        <v>3.22E-4</v>
      </c>
      <c r="V61" s="69">
        <v>1.87E-4</v>
      </c>
      <c r="W61" s="69">
        <v>2.39E-4</v>
      </c>
      <c r="X61" s="70">
        <v>9.1E-5</v>
      </c>
      <c r="Y61" s="69">
        <v>1.23E-4</v>
      </c>
      <c r="Z61" s="69">
        <v>0.0</v>
      </c>
      <c r="AA61" s="69">
        <v>-1.73E-4</v>
      </c>
      <c r="AB61" s="69">
        <v>-1.75E-4</v>
      </c>
      <c r="AC61" s="69">
        <v>-1.93E-4</v>
      </c>
      <c r="AD61" s="69">
        <v>-2.26E-4</v>
      </c>
      <c r="AE61" s="69">
        <v>-3.46E-4</v>
      </c>
      <c r="AF61" s="69">
        <v>-3.46E-4</v>
      </c>
      <c r="AG61" s="69">
        <v>-4.87E-4</v>
      </c>
      <c r="AH61" s="69">
        <v>-4.7E-4</v>
      </c>
      <c r="AI61" s="69">
        <v>-3.95E-4</v>
      </c>
      <c r="AJ61" s="70">
        <v>-8.4E-5</v>
      </c>
    </row>
    <row r="62">
      <c r="A62" s="69">
        <v>0.001092</v>
      </c>
      <c r="B62" s="69">
        <v>0.001818</v>
      </c>
      <c r="C62" s="69">
        <v>0.002238</v>
      </c>
      <c r="D62" s="69">
        <v>0.002366</v>
      </c>
      <c r="E62" s="69">
        <v>0.002391</v>
      </c>
      <c r="F62" s="69">
        <v>0.002222</v>
      </c>
      <c r="G62" s="69">
        <v>0.002131</v>
      </c>
      <c r="H62" s="69">
        <v>0.001883</v>
      </c>
      <c r="I62" s="69">
        <v>0.001807</v>
      </c>
      <c r="J62" s="69">
        <v>0.001649</v>
      </c>
      <c r="K62" s="69">
        <v>0.001572</v>
      </c>
      <c r="L62" s="69">
        <v>0.001458</v>
      </c>
      <c r="M62" s="69">
        <v>0.001239</v>
      </c>
      <c r="N62" s="69">
        <v>0.001155</v>
      </c>
      <c r="O62" s="69">
        <v>9.85E-4</v>
      </c>
      <c r="P62" s="69">
        <v>9.15E-4</v>
      </c>
      <c r="Q62" s="69">
        <v>7.29E-4</v>
      </c>
      <c r="R62" s="69">
        <v>5.76E-4</v>
      </c>
      <c r="S62" s="69">
        <v>5.26E-4</v>
      </c>
      <c r="T62" s="69">
        <v>3.86E-4</v>
      </c>
      <c r="U62" s="69">
        <v>3.16E-4</v>
      </c>
      <c r="V62" s="69">
        <v>1.24E-4</v>
      </c>
      <c r="W62" s="69">
        <v>1.99E-4</v>
      </c>
      <c r="X62" s="70">
        <v>7.6E-5</v>
      </c>
      <c r="Y62" s="70">
        <v>7.9E-5</v>
      </c>
      <c r="Z62" s="69">
        <v>0.0</v>
      </c>
      <c r="AA62" s="69">
        <v>-1.53E-4</v>
      </c>
      <c r="AB62" s="69">
        <v>-2.07E-4</v>
      </c>
      <c r="AC62" s="69">
        <v>-2.09E-4</v>
      </c>
      <c r="AD62" s="69">
        <v>-2.17E-4</v>
      </c>
      <c r="AE62" s="69">
        <v>-3.09E-4</v>
      </c>
      <c r="AF62" s="69">
        <v>-4.02E-4</v>
      </c>
      <c r="AG62" s="69">
        <v>-4.68E-4</v>
      </c>
      <c r="AH62" s="69">
        <v>-4.62E-4</v>
      </c>
      <c r="AI62" s="69">
        <v>-3.54E-4</v>
      </c>
      <c r="AJ62" s="69">
        <v>-2.29E-4</v>
      </c>
    </row>
    <row r="63">
      <c r="A63" s="69">
        <v>0.00116</v>
      </c>
      <c r="B63" s="69">
        <v>0.001839</v>
      </c>
      <c r="C63" s="69">
        <v>0.002243</v>
      </c>
      <c r="D63" s="69">
        <v>0.002362</v>
      </c>
      <c r="E63" s="69">
        <v>0.002373</v>
      </c>
      <c r="F63" s="69">
        <v>0.002221</v>
      </c>
      <c r="G63" s="69">
        <v>0.002117</v>
      </c>
      <c r="H63" s="69">
        <v>0.001896</v>
      </c>
      <c r="I63" s="69">
        <v>0.001805</v>
      </c>
      <c r="J63" s="69">
        <v>0.00161</v>
      </c>
      <c r="K63" s="69">
        <v>0.001547</v>
      </c>
      <c r="L63" s="69">
        <v>0.001414</v>
      </c>
      <c r="M63" s="69">
        <v>0.001163</v>
      </c>
      <c r="N63" s="69">
        <v>0.001138</v>
      </c>
      <c r="O63" s="69">
        <v>9.58E-4</v>
      </c>
      <c r="P63" s="69">
        <v>8.78E-4</v>
      </c>
      <c r="Q63" s="69">
        <v>6.77E-4</v>
      </c>
      <c r="R63" s="69">
        <v>5.66E-4</v>
      </c>
      <c r="S63" s="69">
        <v>5.04E-4</v>
      </c>
      <c r="T63" s="69">
        <v>3.72E-4</v>
      </c>
      <c r="U63" s="69">
        <v>3.21E-4</v>
      </c>
      <c r="V63" s="69">
        <v>1.59E-4</v>
      </c>
      <c r="W63" s="69">
        <v>1.87E-4</v>
      </c>
      <c r="X63" s="70">
        <v>7.6E-5</v>
      </c>
      <c r="Y63" s="70">
        <v>6.8E-5</v>
      </c>
      <c r="Z63" s="69">
        <v>0.0</v>
      </c>
      <c r="AA63" s="69">
        <v>-1.41E-4</v>
      </c>
      <c r="AB63" s="69">
        <v>-1.84E-4</v>
      </c>
      <c r="AC63" s="69">
        <v>-2.02E-4</v>
      </c>
      <c r="AD63" s="69">
        <v>-2.29E-4</v>
      </c>
      <c r="AE63" s="69">
        <v>-3.17E-4</v>
      </c>
      <c r="AF63" s="69">
        <v>-3.48E-4</v>
      </c>
      <c r="AG63" s="69">
        <v>-4.83E-4</v>
      </c>
      <c r="AH63" s="69">
        <v>-4.13E-4</v>
      </c>
      <c r="AI63" s="69">
        <v>-3.57E-4</v>
      </c>
      <c r="AJ63" s="69">
        <v>-2.5E-4</v>
      </c>
    </row>
    <row r="64">
      <c r="A64" s="69">
        <v>0.001175</v>
      </c>
      <c r="B64" s="69">
        <v>0.001799</v>
      </c>
      <c r="C64" s="69">
        <v>0.002148</v>
      </c>
      <c r="D64" s="69">
        <v>0.002287</v>
      </c>
      <c r="E64" s="69">
        <v>0.002276</v>
      </c>
      <c r="F64" s="69">
        <v>0.002165</v>
      </c>
      <c r="G64" s="69">
        <v>0.002024</v>
      </c>
      <c r="H64" s="69">
        <v>0.001806</v>
      </c>
      <c r="I64" s="69">
        <v>0.001728</v>
      </c>
      <c r="J64" s="69">
        <v>0.001491</v>
      </c>
      <c r="K64" s="69">
        <v>0.001454</v>
      </c>
      <c r="L64" s="69">
        <v>0.001419</v>
      </c>
      <c r="M64" s="69">
        <v>0.001134</v>
      </c>
      <c r="N64" s="69">
        <v>0.001059</v>
      </c>
      <c r="O64" s="69">
        <v>9.2E-4</v>
      </c>
      <c r="P64" s="69">
        <v>8.46E-4</v>
      </c>
      <c r="Q64" s="69">
        <v>6.53E-4</v>
      </c>
      <c r="R64" s="69">
        <v>5.53E-4</v>
      </c>
      <c r="S64" s="69">
        <v>4.96E-4</v>
      </c>
      <c r="T64" s="69">
        <v>3.74E-4</v>
      </c>
      <c r="U64" s="69">
        <v>3.48E-4</v>
      </c>
      <c r="V64" s="69">
        <v>1.47E-4</v>
      </c>
      <c r="W64" s="69">
        <v>1.89E-4</v>
      </c>
      <c r="X64" s="70">
        <v>7.9E-5</v>
      </c>
      <c r="Y64" s="69">
        <v>1.1E-4</v>
      </c>
      <c r="Z64" s="69">
        <v>0.0</v>
      </c>
      <c r="AA64" s="69">
        <v>-1.89E-4</v>
      </c>
      <c r="AB64" s="69">
        <v>-1.93E-4</v>
      </c>
      <c r="AC64" s="69">
        <v>-1.94E-4</v>
      </c>
      <c r="AD64" s="69">
        <v>-2.16E-4</v>
      </c>
      <c r="AE64" s="69">
        <v>-3.2E-4</v>
      </c>
      <c r="AF64" s="69">
        <v>-3.2E-4</v>
      </c>
      <c r="AG64" s="69">
        <v>-3.93E-4</v>
      </c>
      <c r="AH64" s="69">
        <v>-3.91E-4</v>
      </c>
      <c r="AI64" s="69">
        <v>-2.97E-4</v>
      </c>
      <c r="AJ64" s="70">
        <v>3.9E-5</v>
      </c>
    </row>
    <row r="65">
      <c r="A65" s="69">
        <v>8.01E-4</v>
      </c>
      <c r="B65" s="69">
        <v>0.001451</v>
      </c>
      <c r="C65" s="69">
        <v>0.001855</v>
      </c>
      <c r="D65" s="69">
        <v>0.002003</v>
      </c>
      <c r="E65" s="69">
        <v>0.002013</v>
      </c>
      <c r="F65" s="69">
        <v>0.001915</v>
      </c>
      <c r="G65" s="69">
        <v>0.001815</v>
      </c>
      <c r="H65" s="69">
        <v>0.00161</v>
      </c>
      <c r="I65" s="69">
        <v>0.001549</v>
      </c>
      <c r="J65" s="69">
        <v>0.001328</v>
      </c>
      <c r="K65" s="69">
        <v>0.001306</v>
      </c>
      <c r="L65" s="69">
        <v>0.001237</v>
      </c>
      <c r="M65" s="69">
        <v>0.001004</v>
      </c>
      <c r="N65" s="69">
        <v>9.67E-4</v>
      </c>
      <c r="O65" s="69">
        <v>8.47E-4</v>
      </c>
      <c r="P65" s="69">
        <v>7.69E-4</v>
      </c>
      <c r="Q65" s="69">
        <v>6.42E-4</v>
      </c>
      <c r="R65" s="69">
        <v>5.08E-4</v>
      </c>
      <c r="S65" s="69">
        <v>4.68E-4</v>
      </c>
      <c r="T65" s="69">
        <v>3.38E-4</v>
      </c>
      <c r="U65" s="69">
        <v>3.28E-4</v>
      </c>
      <c r="V65" s="69">
        <v>1.63E-4</v>
      </c>
      <c r="W65" s="69">
        <v>2.06E-4</v>
      </c>
      <c r="X65" s="70">
        <v>9.3E-5</v>
      </c>
      <c r="Y65" s="70">
        <v>9.4E-5</v>
      </c>
      <c r="Z65" s="69">
        <v>0.0</v>
      </c>
      <c r="AA65" s="69">
        <v>-1.18E-4</v>
      </c>
      <c r="AB65" s="69">
        <v>-1.45E-4</v>
      </c>
      <c r="AC65" s="69">
        <v>-1.72E-4</v>
      </c>
      <c r="AD65" s="69">
        <v>-1.35E-4</v>
      </c>
      <c r="AE65" s="69">
        <v>-2.61E-4</v>
      </c>
      <c r="AF65" s="69">
        <v>-2.48E-4</v>
      </c>
      <c r="AG65" s="69">
        <v>-3.69E-4</v>
      </c>
      <c r="AH65" s="69">
        <v>-3.31E-4</v>
      </c>
      <c r="AI65" s="69">
        <v>-2.57E-4</v>
      </c>
      <c r="AJ65" s="70">
        <v>-8.3E-5</v>
      </c>
    </row>
    <row r="66">
      <c r="A66" s="69">
        <v>9.64E-4</v>
      </c>
      <c r="B66" s="69">
        <v>0.001492</v>
      </c>
      <c r="C66" s="69">
        <v>0.001847</v>
      </c>
      <c r="D66" s="69">
        <v>0.001973</v>
      </c>
      <c r="E66" s="69">
        <v>0.001983</v>
      </c>
      <c r="F66" s="69">
        <v>0.001866</v>
      </c>
      <c r="G66" s="69">
        <v>0.001727</v>
      </c>
      <c r="H66" s="69">
        <v>0.001573</v>
      </c>
      <c r="I66" s="69">
        <v>0.001511</v>
      </c>
      <c r="J66" s="69">
        <v>0.001285</v>
      </c>
      <c r="K66" s="69">
        <v>0.001251</v>
      </c>
      <c r="L66" s="69">
        <v>0.001144</v>
      </c>
      <c r="M66" s="69">
        <v>9.24E-4</v>
      </c>
      <c r="N66" s="69">
        <v>9.04E-4</v>
      </c>
      <c r="O66" s="69">
        <v>7.54E-4</v>
      </c>
      <c r="P66" s="69">
        <v>7.27E-4</v>
      </c>
      <c r="Q66" s="69">
        <v>6.12E-4</v>
      </c>
      <c r="R66" s="69">
        <v>5.01E-4</v>
      </c>
      <c r="S66" s="69">
        <v>4.98E-4</v>
      </c>
      <c r="T66" s="69">
        <v>3.25E-4</v>
      </c>
      <c r="U66" s="69">
        <v>3.58E-4</v>
      </c>
      <c r="V66" s="69">
        <v>1.33E-4</v>
      </c>
      <c r="W66" s="69">
        <v>1.99E-4</v>
      </c>
      <c r="X66" s="70">
        <v>7.8E-5</v>
      </c>
      <c r="Y66" s="69">
        <v>1.17E-4</v>
      </c>
      <c r="Z66" s="69">
        <v>0.0</v>
      </c>
      <c r="AA66" s="69">
        <v>-1.34E-4</v>
      </c>
      <c r="AB66" s="69">
        <v>-1.85E-4</v>
      </c>
      <c r="AC66" s="69">
        <v>-1.8E-4</v>
      </c>
      <c r="AD66" s="69">
        <v>-1.9E-4</v>
      </c>
      <c r="AE66" s="69">
        <v>-2.77E-4</v>
      </c>
      <c r="AF66" s="69">
        <v>-2.52E-4</v>
      </c>
      <c r="AG66" s="69">
        <v>-3.98E-4</v>
      </c>
      <c r="AH66" s="69">
        <v>-2.89E-4</v>
      </c>
      <c r="AI66" s="69">
        <v>-1.98E-4</v>
      </c>
      <c r="AJ66" s="70">
        <v>7.6E-5</v>
      </c>
    </row>
    <row r="67">
      <c r="A67" s="69">
        <v>6.4E-4</v>
      </c>
      <c r="B67" s="69">
        <v>0.001161</v>
      </c>
      <c r="C67" s="69">
        <v>0.001528</v>
      </c>
      <c r="D67" s="69">
        <v>0.001676</v>
      </c>
      <c r="E67" s="69">
        <v>0.001705</v>
      </c>
      <c r="F67" s="69">
        <v>0.001589</v>
      </c>
      <c r="G67" s="69">
        <v>0.001512</v>
      </c>
      <c r="H67" s="69">
        <v>0.001369</v>
      </c>
      <c r="I67" s="69">
        <v>0.001338</v>
      </c>
      <c r="J67" s="69">
        <v>0.001104</v>
      </c>
      <c r="K67" s="69">
        <v>0.001079</v>
      </c>
      <c r="L67" s="69">
        <v>0.001028</v>
      </c>
      <c r="M67" s="69">
        <v>8.01E-4</v>
      </c>
      <c r="N67" s="69">
        <v>8.46E-4</v>
      </c>
      <c r="O67" s="69">
        <v>6.94E-4</v>
      </c>
      <c r="P67" s="69">
        <v>6.68E-4</v>
      </c>
      <c r="Q67" s="69">
        <v>5.32E-4</v>
      </c>
      <c r="R67" s="69">
        <v>4.47E-4</v>
      </c>
      <c r="S67" s="69">
        <v>4.5E-4</v>
      </c>
      <c r="T67" s="69">
        <v>2.71E-4</v>
      </c>
      <c r="U67" s="69">
        <v>3.28E-4</v>
      </c>
      <c r="V67" s="69">
        <v>1.5E-4</v>
      </c>
      <c r="W67" s="69">
        <v>1.78E-4</v>
      </c>
      <c r="X67" s="70">
        <v>6.3E-5</v>
      </c>
      <c r="Y67" s="69">
        <v>1.16E-4</v>
      </c>
      <c r="Z67" s="69">
        <v>0.0</v>
      </c>
      <c r="AA67" s="69">
        <v>-1.25E-4</v>
      </c>
      <c r="AB67" s="69">
        <v>-1.53E-4</v>
      </c>
      <c r="AC67" s="69">
        <v>-1.95E-4</v>
      </c>
      <c r="AD67" s="69">
        <v>-1.44E-4</v>
      </c>
      <c r="AE67" s="69">
        <v>-2.43E-4</v>
      </c>
      <c r="AF67" s="69">
        <v>-2.2E-4</v>
      </c>
      <c r="AG67" s="69">
        <v>-3.6E-4</v>
      </c>
      <c r="AH67" s="69">
        <v>-3.24E-4</v>
      </c>
      <c r="AI67" s="69">
        <v>-1.59E-4</v>
      </c>
      <c r="AJ67" s="70">
        <v>-2.7E-5</v>
      </c>
    </row>
    <row r="68">
      <c r="A68" s="69">
        <v>6.82E-4</v>
      </c>
      <c r="B68" s="69">
        <v>0.001161</v>
      </c>
      <c r="C68" s="69">
        <v>0.001494</v>
      </c>
      <c r="D68" s="69">
        <v>0.001618</v>
      </c>
      <c r="E68" s="69">
        <v>0.001597</v>
      </c>
      <c r="F68" s="69">
        <v>0.001475</v>
      </c>
      <c r="G68" s="69">
        <v>0.001443</v>
      </c>
      <c r="H68" s="69">
        <v>0.001286</v>
      </c>
      <c r="I68" s="69">
        <v>0.001193</v>
      </c>
      <c r="J68" s="69">
        <v>0.001022</v>
      </c>
      <c r="K68" s="69">
        <v>9.89E-4</v>
      </c>
      <c r="L68" s="69">
        <v>9.34E-4</v>
      </c>
      <c r="M68" s="69">
        <v>7.4E-4</v>
      </c>
      <c r="N68" s="69">
        <v>7.24E-4</v>
      </c>
      <c r="O68" s="69">
        <v>5.93E-4</v>
      </c>
      <c r="P68" s="69">
        <v>6.01E-4</v>
      </c>
      <c r="Q68" s="69">
        <v>4.7E-4</v>
      </c>
      <c r="R68" s="69">
        <v>4.05E-4</v>
      </c>
      <c r="S68" s="69">
        <v>3.99E-4</v>
      </c>
      <c r="T68" s="69">
        <v>2.02E-4</v>
      </c>
      <c r="U68" s="69">
        <v>2.94E-4</v>
      </c>
      <c r="V68" s="70">
        <v>8.6E-5</v>
      </c>
      <c r="W68" s="69">
        <v>1.27E-4</v>
      </c>
      <c r="X68" s="70">
        <v>2.6E-5</v>
      </c>
      <c r="Y68" s="70">
        <v>6.6E-5</v>
      </c>
      <c r="Z68" s="69">
        <v>0.0</v>
      </c>
      <c r="AA68" s="69">
        <v>-1.83E-4</v>
      </c>
      <c r="AB68" s="69">
        <v>-2.0E-4</v>
      </c>
      <c r="AC68" s="69">
        <v>-2.06E-4</v>
      </c>
      <c r="AD68" s="69">
        <v>-2.13E-4</v>
      </c>
      <c r="AE68" s="69">
        <v>-2.85E-4</v>
      </c>
      <c r="AF68" s="69">
        <v>-2.59E-4</v>
      </c>
      <c r="AG68" s="69">
        <v>-3.8E-4</v>
      </c>
      <c r="AH68" s="69">
        <v>-2.18E-4</v>
      </c>
      <c r="AI68" s="69">
        <v>-1.18E-4</v>
      </c>
      <c r="AJ68" s="69">
        <v>3.07E-4</v>
      </c>
    </row>
    <row r="69">
      <c r="A69" s="69">
        <v>6.99E-4</v>
      </c>
      <c r="B69" s="69">
        <v>0.001094</v>
      </c>
      <c r="C69" s="69">
        <v>0.001398</v>
      </c>
      <c r="D69" s="69">
        <v>0.001474</v>
      </c>
      <c r="E69" s="69">
        <v>0.001491</v>
      </c>
      <c r="F69" s="69">
        <v>0.001385</v>
      </c>
      <c r="G69" s="69">
        <v>0.001327</v>
      </c>
      <c r="H69" s="69">
        <v>0.00115</v>
      </c>
      <c r="I69" s="69">
        <v>0.001154</v>
      </c>
      <c r="J69" s="69">
        <v>9.37E-4</v>
      </c>
      <c r="K69" s="69">
        <v>9.27E-4</v>
      </c>
      <c r="L69" s="69">
        <v>8.32E-4</v>
      </c>
      <c r="M69" s="69">
        <v>6.1E-4</v>
      </c>
      <c r="N69" s="69">
        <v>6.52E-4</v>
      </c>
      <c r="O69" s="69">
        <v>5.41E-4</v>
      </c>
      <c r="P69" s="69">
        <v>5.14E-4</v>
      </c>
      <c r="Q69" s="69">
        <v>4.45E-4</v>
      </c>
      <c r="R69" s="69">
        <v>4.04E-4</v>
      </c>
      <c r="S69" s="69">
        <v>3.83E-4</v>
      </c>
      <c r="T69" s="69">
        <v>2.55E-4</v>
      </c>
      <c r="U69" s="69">
        <v>2.36E-4</v>
      </c>
      <c r="V69" s="70">
        <v>6.3E-5</v>
      </c>
      <c r="W69" s="69">
        <v>1.44E-4</v>
      </c>
      <c r="X69" s="70">
        <v>3.2E-5</v>
      </c>
      <c r="Y69" s="70">
        <v>3.7E-5</v>
      </c>
      <c r="Z69" s="69">
        <v>0.0</v>
      </c>
      <c r="AA69" s="69">
        <v>-1.87E-4</v>
      </c>
      <c r="AB69" s="69">
        <v>-2.24E-4</v>
      </c>
      <c r="AC69" s="69">
        <v>-2.15E-4</v>
      </c>
      <c r="AD69" s="69">
        <v>-1.13E-4</v>
      </c>
      <c r="AE69" s="69">
        <v>-2.64E-4</v>
      </c>
      <c r="AF69" s="69">
        <v>-2.06E-4</v>
      </c>
      <c r="AG69" s="69">
        <v>-3.31E-4</v>
      </c>
      <c r="AH69" s="69">
        <v>-2.42E-4</v>
      </c>
      <c r="AI69" s="69">
        <v>-1.05E-4</v>
      </c>
      <c r="AJ69" s="70">
        <v>9.5E-5</v>
      </c>
    </row>
    <row r="70">
      <c r="A70" s="69">
        <v>5.58E-4</v>
      </c>
      <c r="B70" s="69">
        <v>9.05E-4</v>
      </c>
      <c r="C70" s="69">
        <v>0.001175</v>
      </c>
      <c r="D70" s="69">
        <v>0.001271</v>
      </c>
      <c r="E70" s="69">
        <v>0.001273</v>
      </c>
      <c r="F70" s="69">
        <v>0.001134</v>
      </c>
      <c r="G70" s="69">
        <v>0.001131</v>
      </c>
      <c r="H70" s="69">
        <v>9.45E-4</v>
      </c>
      <c r="I70" s="69">
        <v>9.95E-4</v>
      </c>
      <c r="J70" s="69">
        <v>7.59E-4</v>
      </c>
      <c r="K70" s="69">
        <v>7.98E-4</v>
      </c>
      <c r="L70" s="69">
        <v>6.8E-4</v>
      </c>
      <c r="M70" s="69">
        <v>4.28E-4</v>
      </c>
      <c r="N70" s="69">
        <v>5.46E-4</v>
      </c>
      <c r="O70" s="69">
        <v>4.32E-4</v>
      </c>
      <c r="P70" s="69">
        <v>4.35E-4</v>
      </c>
      <c r="Q70" s="69">
        <v>3.41E-4</v>
      </c>
      <c r="R70" s="69">
        <v>3.13E-4</v>
      </c>
      <c r="S70" s="69">
        <v>3.29E-4</v>
      </c>
      <c r="T70" s="69">
        <v>1.93E-4</v>
      </c>
      <c r="U70" s="69">
        <v>2.22E-4</v>
      </c>
      <c r="V70" s="70">
        <v>1.5E-5</v>
      </c>
      <c r="W70" s="69">
        <v>1.29E-4</v>
      </c>
      <c r="X70" s="70">
        <v>-2.0E-6</v>
      </c>
      <c r="Y70" s="70">
        <v>7.6E-5</v>
      </c>
      <c r="Z70" s="69">
        <v>0.0</v>
      </c>
      <c r="AA70" s="69">
        <v>-2.13E-4</v>
      </c>
      <c r="AB70" s="69">
        <v>-1.73E-4</v>
      </c>
      <c r="AC70" s="69">
        <v>-1.89E-4</v>
      </c>
      <c r="AD70" s="69">
        <v>-1.25E-4</v>
      </c>
      <c r="AE70" s="69">
        <v>-2.44E-4</v>
      </c>
      <c r="AF70" s="69">
        <v>-1.73E-4</v>
      </c>
      <c r="AG70" s="69">
        <v>-3.11E-4</v>
      </c>
      <c r="AH70" s="69">
        <v>-2.54E-4</v>
      </c>
      <c r="AI70" s="70">
        <v>-7.8E-5</v>
      </c>
      <c r="AJ70" s="69">
        <v>4.14E-4</v>
      </c>
    </row>
    <row r="71">
      <c r="A71" s="69">
        <v>4.58E-4</v>
      </c>
      <c r="B71" s="69">
        <v>8.03E-4</v>
      </c>
      <c r="C71" s="69">
        <v>0.001074</v>
      </c>
      <c r="D71" s="69">
        <v>0.001149</v>
      </c>
      <c r="E71" s="69">
        <v>0.001159</v>
      </c>
      <c r="F71" s="69">
        <v>0.001027</v>
      </c>
      <c r="G71" s="69">
        <v>0.001069</v>
      </c>
      <c r="H71" s="69">
        <v>8.75E-4</v>
      </c>
      <c r="I71" s="69">
        <v>8.76E-4</v>
      </c>
      <c r="J71" s="69">
        <v>6.54E-4</v>
      </c>
      <c r="K71" s="69">
        <v>6.84E-4</v>
      </c>
      <c r="L71" s="69">
        <v>5.81E-4</v>
      </c>
      <c r="M71" s="69">
        <v>3.68E-4</v>
      </c>
      <c r="N71" s="69">
        <v>4.28E-4</v>
      </c>
      <c r="O71" s="69">
        <v>3.56E-4</v>
      </c>
      <c r="P71" s="69">
        <v>4.25E-4</v>
      </c>
      <c r="Q71" s="69">
        <v>3.61E-4</v>
      </c>
      <c r="R71" s="69">
        <v>2.83E-4</v>
      </c>
      <c r="S71" s="69">
        <v>3.57E-4</v>
      </c>
      <c r="T71" s="69">
        <v>1.81E-4</v>
      </c>
      <c r="U71" s="69">
        <v>2.62E-4</v>
      </c>
      <c r="V71" s="70">
        <v>2.6E-5</v>
      </c>
      <c r="W71" s="69">
        <v>1.19E-4</v>
      </c>
      <c r="X71" s="70">
        <v>3.3E-5</v>
      </c>
      <c r="Y71" s="69">
        <v>1.04E-4</v>
      </c>
      <c r="Z71" s="69">
        <v>0.0</v>
      </c>
      <c r="AA71" s="69">
        <v>-2.1E-4</v>
      </c>
      <c r="AB71" s="69">
        <v>-1.54E-4</v>
      </c>
      <c r="AC71" s="69">
        <v>-1.42E-4</v>
      </c>
      <c r="AD71" s="69">
        <v>-1.48E-4</v>
      </c>
      <c r="AE71" s="69">
        <v>-2.06E-4</v>
      </c>
      <c r="AF71" s="69">
        <v>-1.45E-4</v>
      </c>
      <c r="AG71" s="69">
        <v>-2.6E-4</v>
      </c>
      <c r="AH71" s="69">
        <v>-2.27E-4</v>
      </c>
      <c r="AI71" s="70">
        <v>-6.6E-5</v>
      </c>
      <c r="AJ71" s="70">
        <v>2.0E-5</v>
      </c>
    </row>
    <row r="72">
      <c r="A72" s="69">
        <v>3.49E-4</v>
      </c>
      <c r="B72" s="69">
        <v>6.91E-4</v>
      </c>
      <c r="C72" s="69">
        <v>9.31E-4</v>
      </c>
      <c r="D72" s="69">
        <v>0.001013</v>
      </c>
      <c r="E72" s="69">
        <v>9.98E-4</v>
      </c>
      <c r="F72" s="69">
        <v>8.61E-4</v>
      </c>
      <c r="G72" s="69">
        <v>8.94E-4</v>
      </c>
      <c r="H72" s="69">
        <v>6.93E-4</v>
      </c>
      <c r="I72" s="69">
        <v>7.18E-4</v>
      </c>
      <c r="J72" s="69">
        <v>4.79E-4</v>
      </c>
      <c r="K72" s="69">
        <v>4.88E-4</v>
      </c>
      <c r="L72" s="69">
        <v>5.03E-4</v>
      </c>
      <c r="M72" s="69">
        <v>2.15E-4</v>
      </c>
      <c r="N72" s="69">
        <v>3.86E-4</v>
      </c>
      <c r="O72" s="69">
        <v>2.22E-4</v>
      </c>
      <c r="P72" s="69">
        <v>2.76E-4</v>
      </c>
      <c r="Q72" s="69">
        <v>2.75E-4</v>
      </c>
      <c r="R72" s="69">
        <v>2.36E-4</v>
      </c>
      <c r="S72" s="69">
        <v>2.95E-4</v>
      </c>
      <c r="T72" s="69">
        <v>1.55E-4</v>
      </c>
      <c r="U72" s="69">
        <v>2.3E-4</v>
      </c>
      <c r="V72" s="70">
        <v>-4.0E-6</v>
      </c>
      <c r="W72" s="70">
        <v>6.3E-5</v>
      </c>
      <c r="X72" s="70">
        <v>2.3E-5</v>
      </c>
      <c r="Y72" s="70">
        <v>7.9E-5</v>
      </c>
      <c r="Z72" s="69">
        <v>0.0</v>
      </c>
      <c r="AA72" s="69">
        <v>-1.64E-4</v>
      </c>
      <c r="AB72" s="69">
        <v>-1.47E-4</v>
      </c>
      <c r="AC72" s="69">
        <v>-2.02E-4</v>
      </c>
      <c r="AD72" s="69">
        <v>-1.14E-4</v>
      </c>
      <c r="AE72" s="69">
        <v>-1.13E-4</v>
      </c>
      <c r="AF72" s="69">
        <v>-1.37E-4</v>
      </c>
      <c r="AG72" s="69">
        <v>-2.54E-4</v>
      </c>
      <c r="AH72" s="69">
        <v>-2.01E-4</v>
      </c>
      <c r="AI72" s="70">
        <v>-3.5E-5</v>
      </c>
      <c r="AJ72" s="69">
        <v>2.6E-4</v>
      </c>
    </row>
    <row r="73">
      <c r="A73" s="69">
        <v>2.77E-4</v>
      </c>
      <c r="B73" s="69">
        <v>7.0E-4</v>
      </c>
      <c r="C73" s="69">
        <v>9.52E-4</v>
      </c>
      <c r="D73" s="69">
        <v>0.00104</v>
      </c>
      <c r="E73" s="69">
        <v>0.001066</v>
      </c>
      <c r="F73" s="69">
        <v>9.01E-4</v>
      </c>
      <c r="G73" s="69">
        <v>9.45E-4</v>
      </c>
      <c r="H73" s="69">
        <v>7.53E-4</v>
      </c>
      <c r="I73" s="69">
        <v>7.51E-4</v>
      </c>
      <c r="J73" s="69">
        <v>5.56E-4</v>
      </c>
      <c r="K73" s="69">
        <v>5.79E-4</v>
      </c>
      <c r="L73" s="69">
        <v>4.84E-4</v>
      </c>
      <c r="M73" s="69">
        <v>2.57E-4</v>
      </c>
      <c r="N73" s="69">
        <v>4.2E-4</v>
      </c>
      <c r="O73" s="69">
        <v>2.77E-4</v>
      </c>
      <c r="P73" s="69">
        <v>3.53E-4</v>
      </c>
      <c r="Q73" s="69">
        <v>3.39E-4</v>
      </c>
      <c r="R73" s="69">
        <v>2.73E-4</v>
      </c>
      <c r="S73" s="69">
        <v>3.76E-4</v>
      </c>
      <c r="T73" s="69">
        <v>1.47E-4</v>
      </c>
      <c r="U73" s="69">
        <v>2.32E-4</v>
      </c>
      <c r="V73" s="70">
        <v>-4.0E-6</v>
      </c>
      <c r="W73" s="69">
        <v>1.22E-4</v>
      </c>
      <c r="X73" s="70">
        <v>5.2E-5</v>
      </c>
      <c r="Y73" s="69">
        <v>1.22E-4</v>
      </c>
      <c r="Z73" s="69">
        <v>0.0</v>
      </c>
      <c r="AA73" s="69">
        <v>-1.33E-4</v>
      </c>
      <c r="AB73" s="69">
        <v>-1.67E-4</v>
      </c>
      <c r="AC73" s="70">
        <v>-9.7E-5</v>
      </c>
      <c r="AD73" s="70">
        <v>-4.3E-5</v>
      </c>
      <c r="AE73" s="70">
        <v>-9.6E-5</v>
      </c>
      <c r="AF73" s="69">
        <v>-1.13E-4</v>
      </c>
      <c r="AG73" s="69">
        <v>-1.74E-4</v>
      </c>
      <c r="AH73" s="70">
        <v>-8.5E-5</v>
      </c>
      <c r="AI73" s="70">
        <v>7.7E-5</v>
      </c>
      <c r="AJ73" s="69">
        <v>1.56E-4</v>
      </c>
    </row>
    <row r="74">
      <c r="A74" s="69">
        <v>5.86E-4</v>
      </c>
      <c r="B74" s="69">
        <v>9.34E-4</v>
      </c>
      <c r="C74" s="69">
        <v>0.001136</v>
      </c>
      <c r="D74" s="69">
        <v>0.001182</v>
      </c>
      <c r="E74" s="69">
        <v>0.001137</v>
      </c>
      <c r="F74" s="69">
        <v>9.41E-4</v>
      </c>
      <c r="G74" s="69">
        <v>9.58E-4</v>
      </c>
      <c r="H74" s="69">
        <v>7.07E-4</v>
      </c>
      <c r="I74" s="69">
        <v>7.63E-4</v>
      </c>
      <c r="J74" s="69">
        <v>4.01E-4</v>
      </c>
      <c r="K74" s="69">
        <v>5.91E-4</v>
      </c>
      <c r="L74" s="69">
        <v>5.26E-4</v>
      </c>
      <c r="M74" s="69">
        <v>3.0E-4</v>
      </c>
      <c r="N74" s="69">
        <v>3.81E-4</v>
      </c>
      <c r="O74" s="69">
        <v>2.8E-4</v>
      </c>
      <c r="P74" s="69">
        <v>3.41E-4</v>
      </c>
      <c r="Q74" s="69">
        <v>2.63E-4</v>
      </c>
      <c r="R74" s="69">
        <v>2.23E-4</v>
      </c>
      <c r="S74" s="69">
        <v>2.9E-4</v>
      </c>
      <c r="T74" s="69">
        <v>1.12E-4</v>
      </c>
      <c r="U74" s="69">
        <v>1.97E-4</v>
      </c>
      <c r="V74" s="70">
        <v>-3.3E-5</v>
      </c>
      <c r="W74" s="69">
        <v>1.16E-4</v>
      </c>
      <c r="X74" s="70">
        <v>4.4E-5</v>
      </c>
      <c r="Y74" s="69">
        <v>1.26E-4</v>
      </c>
      <c r="Z74" s="69">
        <v>0.0</v>
      </c>
      <c r="AA74" s="69">
        <v>-1.47E-4</v>
      </c>
      <c r="AB74" s="69">
        <v>-1.12E-4</v>
      </c>
      <c r="AC74" s="70">
        <v>-7.2E-5</v>
      </c>
      <c r="AD74" s="70">
        <v>-9.7E-5</v>
      </c>
      <c r="AE74" s="69">
        <v>-1.11E-4</v>
      </c>
      <c r="AF74" s="70">
        <v>-3.2E-5</v>
      </c>
      <c r="AG74" s="69">
        <v>-1.68E-4</v>
      </c>
      <c r="AH74" s="70">
        <v>-9.5E-5</v>
      </c>
      <c r="AI74" s="70">
        <v>1.0E-5</v>
      </c>
      <c r="AJ74" s="69">
        <v>1.97E-4</v>
      </c>
    </row>
    <row r="75">
      <c r="A75" s="69">
        <v>5.18E-4</v>
      </c>
      <c r="B75" s="69">
        <v>8.8E-4</v>
      </c>
      <c r="C75" s="69">
        <v>0.001144</v>
      </c>
      <c r="D75" s="69">
        <v>0.001158</v>
      </c>
      <c r="E75" s="69">
        <v>0.001117</v>
      </c>
      <c r="F75" s="69">
        <v>8.99E-4</v>
      </c>
      <c r="G75" s="69">
        <v>9.42E-4</v>
      </c>
      <c r="H75" s="69">
        <v>6.45E-4</v>
      </c>
      <c r="I75" s="69">
        <v>7.04E-4</v>
      </c>
      <c r="J75" s="69">
        <v>2.85E-4</v>
      </c>
      <c r="K75" s="69">
        <v>4.47E-4</v>
      </c>
      <c r="L75" s="69">
        <v>4.73E-4</v>
      </c>
      <c r="M75" s="69">
        <v>1.55E-4</v>
      </c>
      <c r="N75" s="69">
        <v>3.1E-4</v>
      </c>
      <c r="O75" s="69">
        <v>1.91E-4</v>
      </c>
      <c r="P75" s="69">
        <v>2.7E-4</v>
      </c>
      <c r="Q75" s="69">
        <v>2.61E-4</v>
      </c>
      <c r="R75" s="69">
        <v>2.32E-4</v>
      </c>
      <c r="S75" s="69">
        <v>2.86E-4</v>
      </c>
      <c r="T75" s="69">
        <v>1.15E-4</v>
      </c>
      <c r="U75" s="69">
        <v>2.45E-4</v>
      </c>
      <c r="V75" s="70">
        <v>-6.0E-6</v>
      </c>
      <c r="W75" s="70">
        <v>4.3E-5</v>
      </c>
      <c r="X75" s="70">
        <v>4.0E-5</v>
      </c>
      <c r="Y75" s="70">
        <v>7.3E-5</v>
      </c>
      <c r="Z75" s="69">
        <v>0.0</v>
      </c>
      <c r="AA75" s="69">
        <v>-2.19E-4</v>
      </c>
      <c r="AB75" s="69">
        <v>-1.04E-4</v>
      </c>
      <c r="AC75" s="69">
        <v>-1.07E-4</v>
      </c>
      <c r="AD75" s="70">
        <v>-3.0E-5</v>
      </c>
      <c r="AE75" s="69">
        <v>-1.13E-4</v>
      </c>
      <c r="AF75" s="70">
        <v>-9.6E-5</v>
      </c>
      <c r="AG75" s="69">
        <v>-1.11E-4</v>
      </c>
      <c r="AH75" s="70">
        <v>-9.8E-5</v>
      </c>
      <c r="AI75" s="70">
        <v>-2.4E-5</v>
      </c>
      <c r="AJ75" s="69">
        <v>2.88E-4</v>
      </c>
    </row>
    <row r="76">
      <c r="A76" s="69">
        <v>6.46E-4</v>
      </c>
      <c r="B76" s="69">
        <v>9.84E-4</v>
      </c>
      <c r="C76" s="69">
        <v>0.001231</v>
      </c>
      <c r="D76" s="69">
        <v>0.001285</v>
      </c>
      <c r="E76" s="69">
        <v>0.001191</v>
      </c>
      <c r="F76" s="69">
        <v>9.62E-4</v>
      </c>
      <c r="G76" s="69">
        <v>9.95E-4</v>
      </c>
      <c r="H76" s="69">
        <v>7.2E-4</v>
      </c>
      <c r="I76" s="69">
        <v>7.98E-4</v>
      </c>
      <c r="J76" s="69">
        <v>4.28E-4</v>
      </c>
      <c r="K76" s="69">
        <v>5.96E-4</v>
      </c>
      <c r="L76" s="69">
        <v>5.55E-4</v>
      </c>
      <c r="M76" s="69">
        <v>3.0E-4</v>
      </c>
      <c r="N76" s="69">
        <v>4.28E-4</v>
      </c>
      <c r="O76" s="69">
        <v>2.57E-4</v>
      </c>
      <c r="P76" s="69">
        <v>4.18E-4</v>
      </c>
      <c r="Q76" s="69">
        <v>3.17E-4</v>
      </c>
      <c r="R76" s="69">
        <v>1.72E-4</v>
      </c>
      <c r="S76" s="69">
        <v>3.69E-4</v>
      </c>
      <c r="T76" s="70">
        <v>5.2E-5</v>
      </c>
      <c r="U76" s="69">
        <v>2.7E-4</v>
      </c>
      <c r="V76" s="70">
        <v>3.0E-5</v>
      </c>
      <c r="W76" s="70">
        <v>5.7E-5</v>
      </c>
      <c r="X76" s="70">
        <v>7.2E-5</v>
      </c>
      <c r="Y76" s="69">
        <v>1.49E-4</v>
      </c>
      <c r="Z76" s="69">
        <v>0.0</v>
      </c>
      <c r="AA76" s="69">
        <v>-1.59E-4</v>
      </c>
      <c r="AB76" s="70">
        <v>-8.1E-5</v>
      </c>
      <c r="AC76" s="70">
        <v>-3.4E-5</v>
      </c>
      <c r="AD76" s="70">
        <v>2.1E-5</v>
      </c>
      <c r="AE76" s="70">
        <v>-3.4E-5</v>
      </c>
      <c r="AF76" s="70">
        <v>-2.5E-5</v>
      </c>
      <c r="AG76" s="69">
        <v>-1.15E-4</v>
      </c>
      <c r="AH76" s="70">
        <v>-6.0E-6</v>
      </c>
      <c r="AI76" s="70">
        <v>6.3E-5</v>
      </c>
      <c r="AJ76" s="69">
        <v>4.6E-4</v>
      </c>
    </row>
    <row r="77">
      <c r="A77" s="69">
        <v>4.18E-4</v>
      </c>
      <c r="B77" s="69">
        <v>7.97E-4</v>
      </c>
      <c r="C77" s="69">
        <v>0.001024</v>
      </c>
      <c r="D77" s="69">
        <v>0.001099</v>
      </c>
      <c r="E77" s="69">
        <v>0.001009</v>
      </c>
      <c r="F77" s="69">
        <v>7.73E-4</v>
      </c>
      <c r="G77" s="69">
        <v>8.44E-4</v>
      </c>
      <c r="H77" s="69">
        <v>4.94E-4</v>
      </c>
      <c r="I77" s="69">
        <v>5.95E-4</v>
      </c>
      <c r="J77" s="69">
        <v>2.29E-4</v>
      </c>
      <c r="K77" s="69">
        <v>3.59E-4</v>
      </c>
      <c r="L77" s="69">
        <v>3.85E-4</v>
      </c>
      <c r="M77" s="69">
        <v>1.18E-4</v>
      </c>
      <c r="N77" s="69">
        <v>3.18E-4</v>
      </c>
      <c r="O77" s="69">
        <v>1.03E-4</v>
      </c>
      <c r="P77" s="69">
        <v>2.4E-4</v>
      </c>
      <c r="Q77" s="69">
        <v>2.19E-4</v>
      </c>
      <c r="R77" s="69">
        <v>2.07E-4</v>
      </c>
      <c r="S77" s="69">
        <v>3.15E-4</v>
      </c>
      <c r="T77" s="70">
        <v>1.0E-5</v>
      </c>
      <c r="U77" s="69">
        <v>2.61E-4</v>
      </c>
      <c r="V77" s="70">
        <v>1.9E-5</v>
      </c>
      <c r="W77" s="70">
        <v>3.0E-6</v>
      </c>
      <c r="X77" s="70">
        <v>6.0E-6</v>
      </c>
      <c r="Y77" s="69">
        <v>1.34E-4</v>
      </c>
      <c r="Z77" s="69">
        <v>0.0</v>
      </c>
      <c r="AA77" s="69">
        <v>-1.59E-4</v>
      </c>
      <c r="AB77" s="69">
        <v>-1.69E-4</v>
      </c>
      <c r="AC77" s="69">
        <v>-1.34E-4</v>
      </c>
      <c r="AD77" s="70">
        <v>-2.9E-5</v>
      </c>
      <c r="AE77" s="69">
        <v>-1.05E-4</v>
      </c>
      <c r="AF77" s="70">
        <v>3.1E-5</v>
      </c>
      <c r="AG77" s="70">
        <v>-5.5E-5</v>
      </c>
      <c r="AH77" s="70">
        <v>-7.0E-5</v>
      </c>
      <c r="AI77" s="70">
        <v>1.4E-5</v>
      </c>
      <c r="AJ77" s="69">
        <v>1.24E-4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69">
        <v>0.006342</v>
      </c>
      <c r="B1" s="69">
        <v>0.015729</v>
      </c>
      <c r="C1" s="69">
        <v>0.020168</v>
      </c>
      <c r="D1" s="69">
        <v>0.022695</v>
      </c>
      <c r="E1" s="69">
        <v>0.023334</v>
      </c>
      <c r="F1" s="69">
        <v>0.022777</v>
      </c>
      <c r="G1" s="69">
        <v>0.022808</v>
      </c>
      <c r="H1" s="69">
        <v>0.022164</v>
      </c>
      <c r="I1" s="69">
        <v>0.022956</v>
      </c>
      <c r="J1" s="69">
        <v>0.022786</v>
      </c>
      <c r="K1" s="69">
        <v>0.020398</v>
      </c>
      <c r="L1" s="69">
        <v>0.020173</v>
      </c>
      <c r="M1" s="69">
        <v>0.020748</v>
      </c>
      <c r="N1" s="69">
        <v>0.019388</v>
      </c>
      <c r="O1" s="69">
        <v>0.018616</v>
      </c>
      <c r="P1" s="69">
        <v>0.0171</v>
      </c>
      <c r="Q1" s="69">
        <v>0.016712</v>
      </c>
      <c r="R1" s="69">
        <v>0.014987</v>
      </c>
      <c r="S1" s="69">
        <v>0.013714</v>
      </c>
      <c r="T1" s="69">
        <v>0.012947</v>
      </c>
      <c r="U1" s="69">
        <v>0.010482</v>
      </c>
      <c r="V1" s="69">
        <v>0.00967</v>
      </c>
      <c r="W1" s="69">
        <v>0.00746</v>
      </c>
      <c r="X1" s="69">
        <v>0.005021</v>
      </c>
      <c r="Y1" s="69">
        <v>0.00155</v>
      </c>
      <c r="Z1" s="69">
        <v>0.0</v>
      </c>
      <c r="AA1" s="69">
        <v>-0.004301</v>
      </c>
      <c r="AB1" s="69">
        <v>-0.00797</v>
      </c>
      <c r="AC1" s="69">
        <v>-0.012679</v>
      </c>
      <c r="AD1" s="69">
        <v>-0.01925</v>
      </c>
      <c r="AE1" s="69">
        <v>-0.026031</v>
      </c>
      <c r="AF1" s="69">
        <v>-0.035523</v>
      </c>
      <c r="AG1" s="69">
        <v>-0.039903</v>
      </c>
      <c r="AH1" s="69">
        <v>-0.045163</v>
      </c>
      <c r="AI1" s="69">
        <v>-0.044843</v>
      </c>
      <c r="AJ1" s="69">
        <v>-0.047036</v>
      </c>
    </row>
    <row r="2">
      <c r="A2" s="69">
        <v>0.03759</v>
      </c>
      <c r="B2" s="69">
        <v>0.038736</v>
      </c>
      <c r="C2" s="69">
        <v>0.038185</v>
      </c>
      <c r="D2" s="69">
        <v>0.038288</v>
      </c>
      <c r="E2" s="69">
        <v>0.036353</v>
      </c>
      <c r="F2" s="69">
        <v>0.034582</v>
      </c>
      <c r="G2" s="69">
        <v>0.032318</v>
      </c>
      <c r="H2" s="69">
        <v>0.029656</v>
      </c>
      <c r="I2" s="69">
        <v>0.027962</v>
      </c>
      <c r="J2" s="69">
        <v>0.02651</v>
      </c>
      <c r="K2" s="69">
        <v>0.025468</v>
      </c>
      <c r="L2" s="69">
        <v>0.022953</v>
      </c>
      <c r="M2" s="69">
        <v>0.022191</v>
      </c>
      <c r="N2" s="69">
        <v>0.019381</v>
      </c>
      <c r="O2" s="69">
        <v>0.019156</v>
      </c>
      <c r="P2" s="69">
        <v>0.0169</v>
      </c>
      <c r="Q2" s="69">
        <v>0.014934</v>
      </c>
      <c r="R2" s="69">
        <v>0.014025</v>
      </c>
      <c r="S2" s="69">
        <v>0.01268</v>
      </c>
      <c r="T2" s="69">
        <v>0.009761</v>
      </c>
      <c r="U2" s="69">
        <v>0.009068</v>
      </c>
      <c r="V2" s="69">
        <v>0.007272</v>
      </c>
      <c r="W2" s="69">
        <v>0.00588</v>
      </c>
      <c r="X2" s="69">
        <v>0.003392</v>
      </c>
      <c r="Y2" s="69">
        <v>0.001399</v>
      </c>
      <c r="Z2" s="69">
        <v>0.0</v>
      </c>
      <c r="AA2" s="69">
        <v>-0.002663</v>
      </c>
      <c r="AB2" s="69">
        <v>-0.004115</v>
      </c>
      <c r="AC2" s="69">
        <v>-0.007484</v>
      </c>
      <c r="AD2" s="69">
        <v>-0.012698</v>
      </c>
      <c r="AE2" s="69">
        <v>-0.0176</v>
      </c>
      <c r="AF2" s="69">
        <v>-0.0268</v>
      </c>
      <c r="AG2" s="69">
        <v>-0.030566</v>
      </c>
      <c r="AH2" s="69">
        <v>-0.033098</v>
      </c>
      <c r="AI2" s="69">
        <v>-0.032526</v>
      </c>
      <c r="AJ2" s="69">
        <v>-0.032859</v>
      </c>
    </row>
    <row r="3">
      <c r="A3" s="69">
        <v>0.038654</v>
      </c>
      <c r="B3" s="69">
        <v>0.038863</v>
      </c>
      <c r="C3" s="69">
        <v>0.037213</v>
      </c>
      <c r="D3" s="69">
        <v>0.036269</v>
      </c>
      <c r="E3" s="69">
        <v>0.034399</v>
      </c>
      <c r="F3" s="69">
        <v>0.032033</v>
      </c>
      <c r="G3" s="69">
        <v>0.029669</v>
      </c>
      <c r="H3" s="69">
        <v>0.026918</v>
      </c>
      <c r="I3" s="69">
        <v>0.02626</v>
      </c>
      <c r="J3" s="69">
        <v>0.024481</v>
      </c>
      <c r="K3" s="69">
        <v>0.022275</v>
      </c>
      <c r="L3" s="69">
        <v>0.02155</v>
      </c>
      <c r="M3" s="69">
        <v>0.020473</v>
      </c>
      <c r="N3" s="69">
        <v>0.018873</v>
      </c>
      <c r="O3" s="69">
        <v>0.018157</v>
      </c>
      <c r="P3" s="69">
        <v>0.01552</v>
      </c>
      <c r="Q3" s="69">
        <v>0.01399</v>
      </c>
      <c r="R3" s="69">
        <v>0.012177</v>
      </c>
      <c r="S3" s="69">
        <v>0.011099</v>
      </c>
      <c r="T3" s="69">
        <v>0.009726</v>
      </c>
      <c r="U3" s="69">
        <v>0.008132</v>
      </c>
      <c r="V3" s="69">
        <v>0.006895</v>
      </c>
      <c r="W3" s="69">
        <v>0.005276</v>
      </c>
      <c r="X3" s="69">
        <v>0.003257</v>
      </c>
      <c r="Y3" s="69">
        <v>0.001096</v>
      </c>
      <c r="Z3" s="69">
        <v>0.0</v>
      </c>
      <c r="AA3" s="69">
        <v>-0.00147</v>
      </c>
      <c r="AB3" s="69">
        <v>-0.003802</v>
      </c>
      <c r="AC3" s="69">
        <v>-0.006139</v>
      </c>
      <c r="AD3" s="69">
        <v>-0.01099</v>
      </c>
      <c r="AE3" s="69">
        <v>-0.016885</v>
      </c>
      <c r="AF3" s="69">
        <v>-0.024039</v>
      </c>
      <c r="AG3" s="69">
        <v>-0.028096</v>
      </c>
      <c r="AH3" s="69">
        <v>-0.030569</v>
      </c>
      <c r="AI3" s="69">
        <v>-0.029329</v>
      </c>
      <c r="AJ3" s="69">
        <v>-0.027933</v>
      </c>
    </row>
    <row r="4">
      <c r="A4" s="69">
        <v>0.032421</v>
      </c>
      <c r="B4" s="69">
        <v>0.033756</v>
      </c>
      <c r="C4" s="69">
        <v>0.033275</v>
      </c>
      <c r="D4" s="69">
        <v>0.032416</v>
      </c>
      <c r="E4" s="69">
        <v>0.030563</v>
      </c>
      <c r="F4" s="69">
        <v>0.028711</v>
      </c>
      <c r="G4" s="69">
        <v>0.027443</v>
      </c>
      <c r="H4" s="69">
        <v>0.02418</v>
      </c>
      <c r="I4" s="69">
        <v>0.023145</v>
      </c>
      <c r="J4" s="69">
        <v>0.021822</v>
      </c>
      <c r="K4" s="69">
        <v>0.020227</v>
      </c>
      <c r="L4" s="69">
        <v>0.018663</v>
      </c>
      <c r="M4" s="69">
        <v>0.018128</v>
      </c>
      <c r="N4" s="69">
        <v>0.015869</v>
      </c>
      <c r="O4" s="69">
        <v>0.015126</v>
      </c>
      <c r="P4" s="69">
        <v>0.013453</v>
      </c>
      <c r="Q4" s="69">
        <v>0.012301</v>
      </c>
      <c r="R4" s="69">
        <v>0.010926</v>
      </c>
      <c r="S4" s="69">
        <v>0.009714</v>
      </c>
      <c r="T4" s="69">
        <v>0.008742</v>
      </c>
      <c r="U4" s="69">
        <v>0.00681</v>
      </c>
      <c r="V4" s="69">
        <v>0.005456</v>
      </c>
      <c r="W4" s="69">
        <v>0.004012</v>
      </c>
      <c r="X4" s="69">
        <v>0.002011</v>
      </c>
      <c r="Y4" s="69">
        <v>3.29E-4</v>
      </c>
      <c r="Z4" s="69">
        <v>0.0</v>
      </c>
      <c r="AA4" s="69">
        <v>-0.002312</v>
      </c>
      <c r="AB4" s="69">
        <v>-0.003655</v>
      </c>
      <c r="AC4" s="69">
        <v>-0.00638</v>
      </c>
      <c r="AD4" s="69">
        <v>-0.010619</v>
      </c>
      <c r="AE4" s="69">
        <v>-0.014883</v>
      </c>
      <c r="AF4" s="69">
        <v>-0.022971</v>
      </c>
      <c r="AG4" s="69">
        <v>-0.02748</v>
      </c>
      <c r="AH4" s="69">
        <v>-0.030407</v>
      </c>
      <c r="AI4" s="69">
        <v>-0.02874</v>
      </c>
      <c r="AJ4" s="69">
        <v>-0.028646</v>
      </c>
    </row>
    <row r="5">
      <c r="A5" s="69">
        <v>0.029652</v>
      </c>
      <c r="B5" s="69">
        <v>0.031893</v>
      </c>
      <c r="C5" s="69">
        <v>0.031451</v>
      </c>
      <c r="D5" s="69">
        <v>0.031366</v>
      </c>
      <c r="E5" s="69">
        <v>0.029456</v>
      </c>
      <c r="F5" s="69">
        <v>0.027344</v>
      </c>
      <c r="G5" s="69">
        <v>0.024785</v>
      </c>
      <c r="H5" s="69">
        <v>0.022092</v>
      </c>
      <c r="I5" s="69">
        <v>0.021197</v>
      </c>
      <c r="J5" s="69">
        <v>0.020213</v>
      </c>
      <c r="K5" s="69">
        <v>0.01849</v>
      </c>
      <c r="L5" s="69">
        <v>0.017393</v>
      </c>
      <c r="M5" s="69">
        <v>0.016496</v>
      </c>
      <c r="N5" s="69">
        <v>0.014382</v>
      </c>
      <c r="O5" s="69">
        <v>0.014072</v>
      </c>
      <c r="P5" s="69">
        <v>0.011692</v>
      </c>
      <c r="Q5" s="69">
        <v>0.010757</v>
      </c>
      <c r="R5" s="69">
        <v>0.00943</v>
      </c>
      <c r="S5" s="69">
        <v>0.008936</v>
      </c>
      <c r="T5" s="69">
        <v>0.007273</v>
      </c>
      <c r="U5" s="69">
        <v>0.006179</v>
      </c>
      <c r="V5" s="69">
        <v>0.004768</v>
      </c>
      <c r="W5" s="69">
        <v>0.003255</v>
      </c>
      <c r="X5" s="69">
        <v>0.001526</v>
      </c>
      <c r="Y5" s="69">
        <v>6.16E-4</v>
      </c>
      <c r="Z5" s="69">
        <v>0.0</v>
      </c>
      <c r="AA5" s="69">
        <v>-0.001542</v>
      </c>
      <c r="AB5" s="69">
        <v>-0.002519</v>
      </c>
      <c r="AC5" s="69">
        <v>-0.005009</v>
      </c>
      <c r="AD5" s="69">
        <v>-0.008955</v>
      </c>
      <c r="AE5" s="69">
        <v>-0.013381</v>
      </c>
      <c r="AF5" s="69">
        <v>-0.020461</v>
      </c>
      <c r="AG5" s="69">
        <v>-0.024588</v>
      </c>
      <c r="AH5" s="69">
        <v>-0.027476</v>
      </c>
      <c r="AI5" s="69">
        <v>-0.025812</v>
      </c>
      <c r="AJ5" s="69">
        <v>-0.025024</v>
      </c>
    </row>
    <row r="6">
      <c r="A6" s="69">
        <v>0.024323</v>
      </c>
      <c r="B6" s="69">
        <v>0.027264</v>
      </c>
      <c r="C6" s="69">
        <v>0.028111</v>
      </c>
      <c r="D6" s="69">
        <v>0.027956</v>
      </c>
      <c r="E6" s="69">
        <v>0.026516</v>
      </c>
      <c r="F6" s="69">
        <v>0.025162</v>
      </c>
      <c r="G6" s="69">
        <v>0.023272</v>
      </c>
      <c r="H6" s="69">
        <v>0.020829</v>
      </c>
      <c r="I6" s="69">
        <v>0.020197</v>
      </c>
      <c r="J6" s="69">
        <v>0.018757</v>
      </c>
      <c r="K6" s="69">
        <v>0.017323</v>
      </c>
      <c r="L6" s="69">
        <v>0.015966</v>
      </c>
      <c r="M6" s="69">
        <v>0.015691</v>
      </c>
      <c r="N6" s="69">
        <v>0.013793</v>
      </c>
      <c r="O6" s="69">
        <v>0.012863</v>
      </c>
      <c r="P6" s="69">
        <v>0.011488</v>
      </c>
      <c r="Q6" s="69">
        <v>0.010585</v>
      </c>
      <c r="R6" s="69">
        <v>0.009068</v>
      </c>
      <c r="S6" s="69">
        <v>0.008322</v>
      </c>
      <c r="T6" s="69">
        <v>0.00731</v>
      </c>
      <c r="U6" s="69">
        <v>0.005821</v>
      </c>
      <c r="V6" s="69">
        <v>0.004814</v>
      </c>
      <c r="W6" s="69">
        <v>0.002983</v>
      </c>
      <c r="X6" s="69">
        <v>0.001801</v>
      </c>
      <c r="Y6" s="69">
        <v>2.93E-4</v>
      </c>
      <c r="Z6" s="69">
        <v>0.0</v>
      </c>
      <c r="AA6" s="69">
        <v>-0.00106</v>
      </c>
      <c r="AB6" s="69">
        <v>-0.002114</v>
      </c>
      <c r="AC6" s="69">
        <v>-0.004198</v>
      </c>
      <c r="AD6" s="69">
        <v>-0.008103</v>
      </c>
      <c r="AE6" s="69">
        <v>-0.012883</v>
      </c>
      <c r="AF6" s="69">
        <v>-0.01967</v>
      </c>
      <c r="AG6" s="69">
        <v>-0.023862</v>
      </c>
      <c r="AH6" s="69">
        <v>-0.026416</v>
      </c>
      <c r="AI6" s="69">
        <v>-0.025682</v>
      </c>
      <c r="AJ6" s="69">
        <v>-0.025774</v>
      </c>
    </row>
    <row r="7">
      <c r="A7" s="69">
        <v>0.021806</v>
      </c>
      <c r="B7" s="69">
        <v>0.024509</v>
      </c>
      <c r="C7" s="69">
        <v>0.025331</v>
      </c>
      <c r="D7" s="69">
        <v>0.025521</v>
      </c>
      <c r="E7" s="69">
        <v>0.024571</v>
      </c>
      <c r="F7" s="69">
        <v>0.023245</v>
      </c>
      <c r="G7" s="69">
        <v>0.021535</v>
      </c>
      <c r="H7" s="69">
        <v>0.019264</v>
      </c>
      <c r="I7" s="69">
        <v>0.018624</v>
      </c>
      <c r="J7" s="69">
        <v>0.017561</v>
      </c>
      <c r="K7" s="69">
        <v>0.015707</v>
      </c>
      <c r="L7" s="69">
        <v>0.014815</v>
      </c>
      <c r="M7" s="69">
        <v>0.013901</v>
      </c>
      <c r="N7" s="69">
        <v>0.011645</v>
      </c>
      <c r="O7" s="69">
        <v>0.011784</v>
      </c>
      <c r="P7" s="69">
        <v>0.010064</v>
      </c>
      <c r="Q7" s="69">
        <v>0.009101</v>
      </c>
      <c r="R7" s="69">
        <v>0.007807</v>
      </c>
      <c r="S7" s="69">
        <v>0.007328</v>
      </c>
      <c r="T7" s="69">
        <v>0.006422</v>
      </c>
      <c r="U7" s="69">
        <v>0.005001</v>
      </c>
      <c r="V7" s="69">
        <v>0.004276</v>
      </c>
      <c r="W7" s="69">
        <v>0.00263</v>
      </c>
      <c r="X7" s="69">
        <v>5.61E-4</v>
      </c>
      <c r="Y7" s="69">
        <v>-5.33E-4</v>
      </c>
      <c r="Z7" s="69">
        <v>0.0</v>
      </c>
      <c r="AA7" s="69">
        <v>-0.001512</v>
      </c>
      <c r="AB7" s="69">
        <v>-0.002312</v>
      </c>
      <c r="AC7" s="69">
        <v>-0.00448</v>
      </c>
      <c r="AD7" s="69">
        <v>-0.007376</v>
      </c>
      <c r="AE7" s="69">
        <v>-0.011916</v>
      </c>
      <c r="AF7" s="69">
        <v>-0.018417</v>
      </c>
      <c r="AG7" s="69">
        <v>-0.022771</v>
      </c>
      <c r="AH7" s="69">
        <v>-0.025937</v>
      </c>
      <c r="AI7" s="69">
        <v>-0.02536</v>
      </c>
      <c r="AJ7" s="69">
        <v>-0.024106</v>
      </c>
    </row>
    <row r="8">
      <c r="A8" s="69">
        <v>0.020278</v>
      </c>
      <c r="B8" s="69">
        <v>0.022569</v>
      </c>
      <c r="C8" s="69">
        <v>0.023856</v>
      </c>
      <c r="D8" s="69">
        <v>0.024581</v>
      </c>
      <c r="E8" s="69">
        <v>0.023346</v>
      </c>
      <c r="F8" s="69">
        <v>0.021895</v>
      </c>
      <c r="G8" s="69">
        <v>0.02057</v>
      </c>
      <c r="H8" s="69">
        <v>0.018565</v>
      </c>
      <c r="I8" s="69">
        <v>0.017478</v>
      </c>
      <c r="J8" s="69">
        <v>0.016125</v>
      </c>
      <c r="K8" s="69">
        <v>0.014978</v>
      </c>
      <c r="L8" s="69">
        <v>0.014424</v>
      </c>
      <c r="M8" s="69">
        <v>0.013214</v>
      </c>
      <c r="N8" s="69">
        <v>0.012398</v>
      </c>
      <c r="O8" s="69">
        <v>0.011593</v>
      </c>
      <c r="P8" s="69">
        <v>0.010205</v>
      </c>
      <c r="Q8" s="69">
        <v>0.008894</v>
      </c>
      <c r="R8" s="69">
        <v>0.008178</v>
      </c>
      <c r="S8" s="69">
        <v>0.007372</v>
      </c>
      <c r="T8" s="69">
        <v>0.006366</v>
      </c>
      <c r="U8" s="69">
        <v>0.005379</v>
      </c>
      <c r="V8" s="69">
        <v>0.003861</v>
      </c>
      <c r="W8" s="69">
        <v>0.002626</v>
      </c>
      <c r="X8" s="69">
        <v>0.001067</v>
      </c>
      <c r="Y8" s="69">
        <v>1.28E-4</v>
      </c>
      <c r="Z8" s="69">
        <v>0.0</v>
      </c>
      <c r="AA8" s="69">
        <v>-7.83E-4</v>
      </c>
      <c r="AB8" s="69">
        <v>-0.001062</v>
      </c>
      <c r="AC8" s="69">
        <v>-0.002749</v>
      </c>
      <c r="AD8" s="69">
        <v>-0.006353</v>
      </c>
      <c r="AE8" s="69">
        <v>-0.010491</v>
      </c>
      <c r="AF8" s="69">
        <v>-0.016637</v>
      </c>
      <c r="AG8" s="69">
        <v>-0.021407</v>
      </c>
      <c r="AH8" s="69">
        <v>-0.024033</v>
      </c>
      <c r="AI8" s="69">
        <v>-0.023463</v>
      </c>
      <c r="AJ8" s="69">
        <v>-0.022542</v>
      </c>
    </row>
    <row r="9">
      <c r="A9" s="69">
        <v>0.019381</v>
      </c>
      <c r="B9" s="69">
        <v>0.021255</v>
      </c>
      <c r="C9" s="69">
        <v>0.02216</v>
      </c>
      <c r="D9" s="69">
        <v>0.022908</v>
      </c>
      <c r="E9" s="69">
        <v>0.021995</v>
      </c>
      <c r="F9" s="69">
        <v>0.020411</v>
      </c>
      <c r="G9" s="69">
        <v>0.018904</v>
      </c>
      <c r="H9" s="69">
        <v>0.017017</v>
      </c>
      <c r="I9" s="69">
        <v>0.016466</v>
      </c>
      <c r="J9" s="69">
        <v>0.015519</v>
      </c>
      <c r="K9" s="69">
        <v>0.01373</v>
      </c>
      <c r="L9" s="69">
        <v>0.012963</v>
      </c>
      <c r="M9" s="69">
        <v>0.012913</v>
      </c>
      <c r="N9" s="69">
        <v>0.011252</v>
      </c>
      <c r="O9" s="69">
        <v>0.010772</v>
      </c>
      <c r="P9" s="69">
        <v>0.009522</v>
      </c>
      <c r="Q9" s="69">
        <v>0.008396</v>
      </c>
      <c r="R9" s="69">
        <v>0.007502</v>
      </c>
      <c r="S9" s="69">
        <v>0.007148</v>
      </c>
      <c r="T9" s="69">
        <v>0.006021</v>
      </c>
      <c r="U9" s="69">
        <v>0.004703</v>
      </c>
      <c r="V9" s="69">
        <v>0.003859</v>
      </c>
      <c r="W9" s="69">
        <v>0.00233</v>
      </c>
      <c r="X9" s="69">
        <v>9.8E-4</v>
      </c>
      <c r="Y9" s="69">
        <v>-1.41E-4</v>
      </c>
      <c r="Z9" s="69">
        <v>0.0</v>
      </c>
      <c r="AA9" s="69">
        <v>-2.74E-4</v>
      </c>
      <c r="AB9" s="69">
        <v>-0.001066</v>
      </c>
      <c r="AC9" s="69">
        <v>-0.002676</v>
      </c>
      <c r="AD9" s="69">
        <v>-0.005459</v>
      </c>
      <c r="AE9" s="69">
        <v>-0.009347</v>
      </c>
      <c r="AF9" s="69">
        <v>-0.015975</v>
      </c>
      <c r="AG9" s="69">
        <v>-0.020288</v>
      </c>
      <c r="AH9" s="69">
        <v>-0.023468</v>
      </c>
      <c r="AI9" s="69">
        <v>-0.022931</v>
      </c>
      <c r="AJ9" s="69">
        <v>-0.02333</v>
      </c>
    </row>
    <row r="10">
      <c r="A10" s="69">
        <v>0.017633</v>
      </c>
      <c r="B10" s="69">
        <v>0.019715</v>
      </c>
      <c r="C10" s="69">
        <v>0.020835</v>
      </c>
      <c r="D10" s="69">
        <v>0.021254</v>
      </c>
      <c r="E10" s="69">
        <v>0.020536</v>
      </c>
      <c r="F10" s="69">
        <v>0.019072</v>
      </c>
      <c r="G10" s="69">
        <v>0.017583</v>
      </c>
      <c r="H10" s="69">
        <v>0.015266</v>
      </c>
      <c r="I10" s="69">
        <v>0.014407</v>
      </c>
      <c r="J10" s="69">
        <v>0.013677</v>
      </c>
      <c r="K10" s="69">
        <v>0.01272</v>
      </c>
      <c r="L10" s="69">
        <v>0.01221</v>
      </c>
      <c r="M10" s="69">
        <v>0.011204</v>
      </c>
      <c r="N10" s="69">
        <v>0.009401</v>
      </c>
      <c r="O10" s="69">
        <v>0.009173</v>
      </c>
      <c r="P10" s="69">
        <v>0.007973</v>
      </c>
      <c r="Q10" s="69">
        <v>0.00719</v>
      </c>
      <c r="R10" s="69">
        <v>0.006607</v>
      </c>
      <c r="S10" s="69">
        <v>0.005889</v>
      </c>
      <c r="T10" s="69">
        <v>0.005362</v>
      </c>
      <c r="U10" s="69">
        <v>0.00448</v>
      </c>
      <c r="V10" s="69">
        <v>0.003218</v>
      </c>
      <c r="W10" s="69">
        <v>0.001633</v>
      </c>
      <c r="X10" s="69">
        <v>1.05E-4</v>
      </c>
      <c r="Y10" s="69">
        <v>-4.99E-4</v>
      </c>
      <c r="Z10" s="69">
        <v>0.0</v>
      </c>
      <c r="AA10" s="69">
        <v>-8.58E-4</v>
      </c>
      <c r="AB10" s="69">
        <v>-0.001352</v>
      </c>
      <c r="AC10" s="69">
        <v>-0.002531</v>
      </c>
      <c r="AD10" s="69">
        <v>-0.005511</v>
      </c>
      <c r="AE10" s="69">
        <v>-0.009169</v>
      </c>
      <c r="AF10" s="69">
        <v>-0.014789</v>
      </c>
      <c r="AG10" s="69">
        <v>-0.019239</v>
      </c>
      <c r="AH10" s="69">
        <v>-0.022058</v>
      </c>
      <c r="AI10" s="69">
        <v>-0.022158</v>
      </c>
      <c r="AJ10" s="69">
        <v>-0.020717</v>
      </c>
    </row>
    <row r="11">
      <c r="A11" s="69">
        <v>0.016599</v>
      </c>
      <c r="B11" s="69">
        <v>0.018776</v>
      </c>
      <c r="C11" s="69">
        <v>0.0197</v>
      </c>
      <c r="D11" s="69">
        <v>0.020122</v>
      </c>
      <c r="E11" s="69">
        <v>0.019032</v>
      </c>
      <c r="F11" s="69">
        <v>0.017733</v>
      </c>
      <c r="G11" s="69">
        <v>0.015947</v>
      </c>
      <c r="H11" s="69">
        <v>0.014778</v>
      </c>
      <c r="I11" s="69">
        <v>0.013777</v>
      </c>
      <c r="J11" s="69">
        <v>0.012863</v>
      </c>
      <c r="K11" s="69">
        <v>0.01156</v>
      </c>
      <c r="L11" s="69">
        <v>0.011265</v>
      </c>
      <c r="M11" s="69">
        <v>0.010389</v>
      </c>
      <c r="N11" s="69">
        <v>0.009893</v>
      </c>
      <c r="O11" s="69">
        <v>0.009352</v>
      </c>
      <c r="P11" s="69">
        <v>0.00791</v>
      </c>
      <c r="Q11" s="69">
        <v>0.007157</v>
      </c>
      <c r="R11" s="69">
        <v>0.006406</v>
      </c>
      <c r="S11" s="69">
        <v>0.006164</v>
      </c>
      <c r="T11" s="69">
        <v>0.005147</v>
      </c>
      <c r="U11" s="69">
        <v>0.004061</v>
      </c>
      <c r="V11" s="69">
        <v>0.00336</v>
      </c>
      <c r="W11" s="69">
        <v>0.001934</v>
      </c>
      <c r="X11" s="69">
        <v>2.13E-4</v>
      </c>
      <c r="Y11" s="69">
        <v>-3.58E-4</v>
      </c>
      <c r="Z11" s="69">
        <v>0.0</v>
      </c>
      <c r="AA11" s="69">
        <v>-5.09E-4</v>
      </c>
      <c r="AB11" s="69">
        <v>-4.29E-4</v>
      </c>
      <c r="AC11" s="69">
        <v>-0.001815</v>
      </c>
      <c r="AD11" s="69">
        <v>-0.004345</v>
      </c>
      <c r="AE11" s="69">
        <v>-0.008172</v>
      </c>
      <c r="AF11" s="69">
        <v>-0.014202</v>
      </c>
      <c r="AG11" s="69">
        <v>-0.018186</v>
      </c>
      <c r="AH11" s="69">
        <v>-0.02189</v>
      </c>
      <c r="AI11" s="69">
        <v>-0.021807</v>
      </c>
      <c r="AJ11" s="69">
        <v>-0.022678</v>
      </c>
    </row>
    <row r="12">
      <c r="A12" s="69">
        <v>0.015373</v>
      </c>
      <c r="B12" s="69">
        <v>0.017427</v>
      </c>
      <c r="C12" s="69">
        <v>0.018505</v>
      </c>
      <c r="D12" s="69">
        <v>0.019006</v>
      </c>
      <c r="E12" s="69">
        <v>0.01824</v>
      </c>
      <c r="F12" s="69">
        <v>0.016971</v>
      </c>
      <c r="G12" s="69">
        <v>0.015622</v>
      </c>
      <c r="H12" s="69">
        <v>0.013903</v>
      </c>
      <c r="I12" s="69">
        <v>0.013036</v>
      </c>
      <c r="J12" s="69">
        <v>0.012533</v>
      </c>
      <c r="K12" s="69">
        <v>0.011001</v>
      </c>
      <c r="L12" s="69">
        <v>0.01013</v>
      </c>
      <c r="M12" s="69">
        <v>0.0102</v>
      </c>
      <c r="N12" s="69">
        <v>0.008673</v>
      </c>
      <c r="O12" s="69">
        <v>0.008211</v>
      </c>
      <c r="P12" s="69">
        <v>0.007549</v>
      </c>
      <c r="Q12" s="69">
        <v>0.006672</v>
      </c>
      <c r="R12" s="69">
        <v>0.006185</v>
      </c>
      <c r="S12" s="69">
        <v>0.00577</v>
      </c>
      <c r="T12" s="69">
        <v>0.005047</v>
      </c>
      <c r="U12" s="69">
        <v>0.004306</v>
      </c>
      <c r="V12" s="69">
        <v>0.003301</v>
      </c>
      <c r="W12" s="69">
        <v>0.001732</v>
      </c>
      <c r="X12" s="69">
        <v>1.58E-4</v>
      </c>
      <c r="Y12" s="69">
        <v>-1.36E-4</v>
      </c>
      <c r="Z12" s="69">
        <v>0.0</v>
      </c>
      <c r="AA12" s="70">
        <v>1.6E-5</v>
      </c>
      <c r="AB12" s="69">
        <v>-1.91E-4</v>
      </c>
      <c r="AC12" s="69">
        <v>-0.001284</v>
      </c>
      <c r="AD12" s="69">
        <v>-0.003391</v>
      </c>
      <c r="AE12" s="69">
        <v>-0.007038</v>
      </c>
      <c r="AF12" s="69">
        <v>-0.012702</v>
      </c>
      <c r="AG12" s="69">
        <v>-0.017052</v>
      </c>
      <c r="AH12" s="69">
        <v>-0.020596</v>
      </c>
      <c r="AI12" s="69">
        <v>-0.021156</v>
      </c>
      <c r="AJ12" s="69">
        <v>-0.020869</v>
      </c>
    </row>
    <row r="13">
      <c r="A13" s="69">
        <v>0.015388</v>
      </c>
      <c r="B13" s="69">
        <v>0.017364</v>
      </c>
      <c r="C13" s="69">
        <v>0.018051</v>
      </c>
      <c r="D13" s="69">
        <v>0.018182</v>
      </c>
      <c r="E13" s="69">
        <v>0.017042</v>
      </c>
      <c r="F13" s="69">
        <v>0.015749</v>
      </c>
      <c r="G13" s="69">
        <v>0.013948</v>
      </c>
      <c r="H13" s="69">
        <v>0.012404</v>
      </c>
      <c r="I13" s="69">
        <v>0.011775</v>
      </c>
      <c r="J13" s="69">
        <v>0.010788</v>
      </c>
      <c r="K13" s="69">
        <v>0.009857</v>
      </c>
      <c r="L13" s="69">
        <v>0.009478</v>
      </c>
      <c r="M13" s="69">
        <v>0.008677</v>
      </c>
      <c r="N13" s="69">
        <v>0.007884</v>
      </c>
      <c r="O13" s="69">
        <v>0.007329</v>
      </c>
      <c r="P13" s="69">
        <v>0.006678</v>
      </c>
      <c r="Q13" s="69">
        <v>0.006007</v>
      </c>
      <c r="R13" s="69">
        <v>0.005626</v>
      </c>
      <c r="S13" s="69">
        <v>0.005248</v>
      </c>
      <c r="T13" s="69">
        <v>0.004884</v>
      </c>
      <c r="U13" s="69">
        <v>0.004083</v>
      </c>
      <c r="V13" s="69">
        <v>0.002671</v>
      </c>
      <c r="W13" s="69">
        <v>0.001579</v>
      </c>
      <c r="X13" s="69">
        <v>-1.13E-4</v>
      </c>
      <c r="Y13" s="69">
        <v>-5.75E-4</v>
      </c>
      <c r="Z13" s="69">
        <v>0.0</v>
      </c>
      <c r="AA13" s="70">
        <v>-9.7E-5</v>
      </c>
      <c r="AB13" s="69">
        <v>-2.79E-4</v>
      </c>
      <c r="AC13" s="69">
        <v>-9.54E-4</v>
      </c>
      <c r="AD13" s="69">
        <v>-0.003342</v>
      </c>
      <c r="AE13" s="69">
        <v>-0.006777</v>
      </c>
      <c r="AF13" s="69">
        <v>-0.012023</v>
      </c>
      <c r="AG13" s="69">
        <v>-0.01656</v>
      </c>
      <c r="AH13" s="69">
        <v>-0.020256</v>
      </c>
      <c r="AI13" s="69">
        <v>-0.021037</v>
      </c>
      <c r="AJ13" s="69">
        <v>-0.02074</v>
      </c>
    </row>
    <row r="14">
      <c r="A14" s="69">
        <v>0.01387</v>
      </c>
      <c r="B14" s="69">
        <v>0.015819</v>
      </c>
      <c r="C14" s="69">
        <v>0.016534</v>
      </c>
      <c r="D14" s="69">
        <v>0.01658</v>
      </c>
      <c r="E14" s="69">
        <v>0.015452</v>
      </c>
      <c r="F14" s="69">
        <v>0.01424</v>
      </c>
      <c r="G14" s="69">
        <v>0.012729</v>
      </c>
      <c r="H14" s="69">
        <v>0.01132</v>
      </c>
      <c r="I14" s="69">
        <v>0.010577</v>
      </c>
      <c r="J14" s="69">
        <v>0.009809</v>
      </c>
      <c r="K14" s="69">
        <v>0.009001</v>
      </c>
      <c r="L14" s="69">
        <v>0.008222</v>
      </c>
      <c r="M14" s="69">
        <v>0.007684</v>
      </c>
      <c r="N14" s="69">
        <v>0.007113</v>
      </c>
      <c r="O14" s="69">
        <v>0.006889</v>
      </c>
      <c r="P14" s="69">
        <v>0.006079</v>
      </c>
      <c r="Q14" s="69">
        <v>0.005762</v>
      </c>
      <c r="R14" s="69">
        <v>0.005397</v>
      </c>
      <c r="S14" s="69">
        <v>0.00504</v>
      </c>
      <c r="T14" s="69">
        <v>0.004492</v>
      </c>
      <c r="U14" s="69">
        <v>0.003757</v>
      </c>
      <c r="V14" s="69">
        <v>0.002771</v>
      </c>
      <c r="W14" s="69">
        <v>0.00115</v>
      </c>
      <c r="X14" s="69">
        <v>-1.91E-4</v>
      </c>
      <c r="Y14" s="69">
        <v>-6.19E-4</v>
      </c>
      <c r="Z14" s="69">
        <v>0.0</v>
      </c>
      <c r="AA14" s="69">
        <v>-1.53E-4</v>
      </c>
      <c r="AB14" s="69">
        <v>2.33E-4</v>
      </c>
      <c r="AC14" s="69">
        <v>-7.28E-4</v>
      </c>
      <c r="AD14" s="69">
        <v>-0.00276</v>
      </c>
      <c r="AE14" s="69">
        <v>-0.006181</v>
      </c>
      <c r="AF14" s="69">
        <v>-0.01143</v>
      </c>
      <c r="AG14" s="69">
        <v>-0.015976</v>
      </c>
      <c r="AH14" s="69">
        <v>-0.019798</v>
      </c>
      <c r="AI14" s="69">
        <v>-0.020424</v>
      </c>
      <c r="AJ14" s="69">
        <v>-0.020778</v>
      </c>
    </row>
    <row r="15">
      <c r="A15" s="69">
        <v>0.01302</v>
      </c>
      <c r="B15" s="69">
        <v>0.014718</v>
      </c>
      <c r="C15" s="69">
        <v>0.015451</v>
      </c>
      <c r="D15" s="69">
        <v>0.015588</v>
      </c>
      <c r="E15" s="69">
        <v>0.014763</v>
      </c>
      <c r="F15" s="69">
        <v>0.013549</v>
      </c>
      <c r="G15" s="69">
        <v>0.012243</v>
      </c>
      <c r="H15" s="69">
        <v>0.010779</v>
      </c>
      <c r="I15" s="69">
        <v>0.009866</v>
      </c>
      <c r="J15" s="69">
        <v>0.009357</v>
      </c>
      <c r="K15" s="69">
        <v>0.008494</v>
      </c>
      <c r="L15" s="69">
        <v>0.007688</v>
      </c>
      <c r="M15" s="69">
        <v>0.007589</v>
      </c>
      <c r="N15" s="69">
        <v>0.006588</v>
      </c>
      <c r="O15" s="69">
        <v>0.005983</v>
      </c>
      <c r="P15" s="69">
        <v>0.005849</v>
      </c>
      <c r="Q15" s="69">
        <v>0.00535</v>
      </c>
      <c r="R15" s="69">
        <v>0.004842</v>
      </c>
      <c r="S15" s="69">
        <v>0.005</v>
      </c>
      <c r="T15" s="69">
        <v>0.004477</v>
      </c>
      <c r="U15" s="69">
        <v>0.003499</v>
      </c>
      <c r="V15" s="69">
        <v>0.002808</v>
      </c>
      <c r="W15" s="69">
        <v>0.001272</v>
      </c>
      <c r="X15" s="69">
        <v>-1.62E-4</v>
      </c>
      <c r="Y15" s="69">
        <v>-4.15E-4</v>
      </c>
      <c r="Z15" s="69">
        <v>0.0</v>
      </c>
      <c r="AA15" s="69">
        <v>1.84E-4</v>
      </c>
      <c r="AB15" s="69">
        <v>2.37E-4</v>
      </c>
      <c r="AC15" s="69">
        <v>-4.12E-4</v>
      </c>
      <c r="AD15" s="69">
        <v>-0.002195</v>
      </c>
      <c r="AE15" s="69">
        <v>-0.005079</v>
      </c>
      <c r="AF15" s="69">
        <v>-0.010468</v>
      </c>
      <c r="AG15" s="69">
        <v>-0.015073</v>
      </c>
      <c r="AH15" s="69">
        <v>-0.018888</v>
      </c>
      <c r="AI15" s="69">
        <v>-0.020497</v>
      </c>
      <c r="AJ15" s="69">
        <v>-0.021219</v>
      </c>
    </row>
    <row r="16">
      <c r="A16" s="69">
        <v>0.013928</v>
      </c>
      <c r="B16" s="69">
        <v>0.01553</v>
      </c>
      <c r="C16" s="69">
        <v>0.015744</v>
      </c>
      <c r="D16" s="69">
        <v>0.015813</v>
      </c>
      <c r="E16" s="69">
        <v>0.01469</v>
      </c>
      <c r="F16" s="69">
        <v>0.013133</v>
      </c>
      <c r="G16" s="69">
        <v>0.011706</v>
      </c>
      <c r="H16" s="69">
        <v>0.010227</v>
      </c>
      <c r="I16" s="69">
        <v>0.009488</v>
      </c>
      <c r="J16" s="69">
        <v>0.00875</v>
      </c>
      <c r="K16" s="69">
        <v>0.007852</v>
      </c>
      <c r="L16" s="69">
        <v>0.007689</v>
      </c>
      <c r="M16" s="69">
        <v>0.006911</v>
      </c>
      <c r="N16" s="69">
        <v>0.006376</v>
      </c>
      <c r="O16" s="69">
        <v>0.006205</v>
      </c>
      <c r="P16" s="69">
        <v>0.005282</v>
      </c>
      <c r="Q16" s="69">
        <v>0.005062</v>
      </c>
      <c r="R16" s="69">
        <v>0.0049</v>
      </c>
      <c r="S16" s="69">
        <v>0.004547</v>
      </c>
      <c r="T16" s="69">
        <v>0.00436</v>
      </c>
      <c r="U16" s="69">
        <v>0.003781</v>
      </c>
      <c r="V16" s="69">
        <v>0.002432</v>
      </c>
      <c r="W16" s="69">
        <v>0.001141</v>
      </c>
      <c r="X16" s="69">
        <v>-4.48E-4</v>
      </c>
      <c r="Y16" s="69">
        <v>-7.84E-4</v>
      </c>
      <c r="Z16" s="69">
        <v>0.0</v>
      </c>
      <c r="AA16" s="70">
        <v>7.1E-5</v>
      </c>
      <c r="AB16" s="69">
        <v>4.07E-4</v>
      </c>
      <c r="AC16" s="69">
        <v>-2.08E-4</v>
      </c>
      <c r="AD16" s="69">
        <v>-0.0017</v>
      </c>
      <c r="AE16" s="69">
        <v>-0.004806</v>
      </c>
      <c r="AF16" s="69">
        <v>-0.009683</v>
      </c>
      <c r="AG16" s="69">
        <v>-0.01393</v>
      </c>
      <c r="AH16" s="69">
        <v>-0.017924</v>
      </c>
      <c r="AI16" s="69">
        <v>-0.019271</v>
      </c>
      <c r="AJ16" s="69">
        <v>-0.019703</v>
      </c>
    </row>
    <row r="17">
      <c r="A17" s="69">
        <v>0.012768</v>
      </c>
      <c r="B17" s="69">
        <v>0.014181</v>
      </c>
      <c r="C17" s="69">
        <v>0.014644</v>
      </c>
      <c r="D17" s="69">
        <v>0.014539</v>
      </c>
      <c r="E17" s="69">
        <v>0.013356</v>
      </c>
      <c r="F17" s="69">
        <v>0.012212</v>
      </c>
      <c r="G17" s="69">
        <v>0.01085</v>
      </c>
      <c r="H17" s="69">
        <v>0.009803</v>
      </c>
      <c r="I17" s="69">
        <v>0.008844</v>
      </c>
      <c r="J17" s="69">
        <v>0.008216</v>
      </c>
      <c r="K17" s="69">
        <v>0.00756</v>
      </c>
      <c r="L17" s="69">
        <v>0.006921</v>
      </c>
      <c r="M17" s="69">
        <v>0.006768</v>
      </c>
      <c r="N17" s="69">
        <v>0.005988</v>
      </c>
      <c r="O17" s="69">
        <v>0.005898</v>
      </c>
      <c r="P17" s="69">
        <v>0.005177</v>
      </c>
      <c r="Q17" s="69">
        <v>0.00495</v>
      </c>
      <c r="R17" s="69">
        <v>0.004792</v>
      </c>
      <c r="S17" s="69">
        <v>0.004672</v>
      </c>
      <c r="T17" s="69">
        <v>0.004382</v>
      </c>
      <c r="U17" s="69">
        <v>0.003476</v>
      </c>
      <c r="V17" s="69">
        <v>0.002797</v>
      </c>
      <c r="W17" s="69">
        <v>0.001199</v>
      </c>
      <c r="X17" s="69">
        <v>-2.96E-4</v>
      </c>
      <c r="Y17" s="69">
        <v>-5.93E-4</v>
      </c>
      <c r="Z17" s="69">
        <v>0.0</v>
      </c>
      <c r="AA17" s="69">
        <v>2.91E-4</v>
      </c>
      <c r="AB17" s="69">
        <v>6.19E-4</v>
      </c>
      <c r="AC17" s="69">
        <v>1.99E-4</v>
      </c>
      <c r="AD17" s="69">
        <v>-0.001288</v>
      </c>
      <c r="AE17" s="69">
        <v>-0.004173</v>
      </c>
      <c r="AF17" s="69">
        <v>-0.008941</v>
      </c>
      <c r="AG17" s="69">
        <v>-0.01351</v>
      </c>
      <c r="AH17" s="69">
        <v>-0.017353</v>
      </c>
      <c r="AI17" s="69">
        <v>-0.01951</v>
      </c>
      <c r="AJ17" s="69">
        <v>-0.019694</v>
      </c>
    </row>
    <row r="18">
      <c r="A18" s="69">
        <v>0.012838</v>
      </c>
      <c r="B18" s="69">
        <v>0.014034</v>
      </c>
      <c r="C18" s="69">
        <v>0.014185</v>
      </c>
      <c r="D18" s="69">
        <v>0.014046</v>
      </c>
      <c r="E18" s="69">
        <v>0.013169</v>
      </c>
      <c r="F18" s="69">
        <v>0.011821</v>
      </c>
      <c r="G18" s="69">
        <v>0.010603</v>
      </c>
      <c r="H18" s="69">
        <v>0.00933</v>
      </c>
      <c r="I18" s="69">
        <v>0.008411</v>
      </c>
      <c r="J18" s="69">
        <v>0.007785</v>
      </c>
      <c r="K18" s="69">
        <v>0.006934</v>
      </c>
      <c r="L18" s="69">
        <v>0.006538</v>
      </c>
      <c r="M18" s="69">
        <v>0.006013</v>
      </c>
      <c r="N18" s="69">
        <v>0.005453</v>
      </c>
      <c r="O18" s="69">
        <v>0.005044</v>
      </c>
      <c r="P18" s="69">
        <v>0.004637</v>
      </c>
      <c r="Q18" s="69">
        <v>0.004271</v>
      </c>
      <c r="R18" s="69">
        <v>0.004148</v>
      </c>
      <c r="S18" s="69">
        <v>0.004254</v>
      </c>
      <c r="T18" s="69">
        <v>0.003865</v>
      </c>
      <c r="U18" s="69">
        <v>0.003299</v>
      </c>
      <c r="V18" s="69">
        <v>0.002132</v>
      </c>
      <c r="W18" s="69">
        <v>7.17E-4</v>
      </c>
      <c r="X18" s="69">
        <v>-7.18E-4</v>
      </c>
      <c r="Y18" s="69">
        <v>-6.99E-4</v>
      </c>
      <c r="Z18" s="69">
        <v>0.0</v>
      </c>
      <c r="AA18" s="69">
        <v>2.54E-4</v>
      </c>
      <c r="AB18" s="69">
        <v>5.63E-4</v>
      </c>
      <c r="AC18" s="69">
        <v>2.55E-4</v>
      </c>
      <c r="AD18" s="69">
        <v>-0.001036</v>
      </c>
      <c r="AE18" s="69">
        <v>-0.003645</v>
      </c>
      <c r="AF18" s="69">
        <v>-0.008341</v>
      </c>
      <c r="AG18" s="69">
        <v>-0.012813</v>
      </c>
      <c r="AH18" s="69">
        <v>-0.016986</v>
      </c>
      <c r="AI18" s="69">
        <v>-0.019126</v>
      </c>
      <c r="AJ18" s="69">
        <v>-0.019268</v>
      </c>
    </row>
    <row r="19">
      <c r="A19" s="69">
        <v>0.012105</v>
      </c>
      <c r="B19" s="69">
        <v>0.013348</v>
      </c>
      <c r="C19" s="69">
        <v>0.013751</v>
      </c>
      <c r="D19" s="69">
        <v>0.013731</v>
      </c>
      <c r="E19" s="69">
        <v>0.012534</v>
      </c>
      <c r="F19" s="69">
        <v>0.011264</v>
      </c>
      <c r="G19" s="69">
        <v>0.009831</v>
      </c>
      <c r="H19" s="69">
        <v>0.008789</v>
      </c>
      <c r="I19" s="69">
        <v>0.008021</v>
      </c>
      <c r="J19" s="69">
        <v>0.007338</v>
      </c>
      <c r="K19" s="69">
        <v>0.00678</v>
      </c>
      <c r="L19" s="69">
        <v>0.006443</v>
      </c>
      <c r="M19" s="69">
        <v>0.005935</v>
      </c>
      <c r="N19" s="69">
        <v>0.005386</v>
      </c>
      <c r="O19" s="69">
        <v>0.005162</v>
      </c>
      <c r="P19" s="69">
        <v>0.004733</v>
      </c>
      <c r="Q19" s="69">
        <v>0.004402</v>
      </c>
      <c r="R19" s="69">
        <v>0.004383</v>
      </c>
      <c r="S19" s="69">
        <v>0.004352</v>
      </c>
      <c r="T19" s="69">
        <v>0.003891</v>
      </c>
      <c r="U19" s="69">
        <v>0.003399</v>
      </c>
      <c r="V19" s="69">
        <v>0.002191</v>
      </c>
      <c r="W19" s="69">
        <v>6.64E-4</v>
      </c>
      <c r="X19" s="69">
        <v>-6.62E-4</v>
      </c>
      <c r="Y19" s="69">
        <v>-7.19E-4</v>
      </c>
      <c r="Z19" s="69">
        <v>0.0</v>
      </c>
      <c r="AA19" s="69">
        <v>2.57E-4</v>
      </c>
      <c r="AB19" s="69">
        <v>7.23E-4</v>
      </c>
      <c r="AC19" s="69">
        <v>6.34E-4</v>
      </c>
      <c r="AD19" s="69">
        <v>-7.27E-4</v>
      </c>
      <c r="AE19" s="69">
        <v>-0.003122</v>
      </c>
      <c r="AF19" s="69">
        <v>-0.00757</v>
      </c>
      <c r="AG19" s="69">
        <v>-0.012103</v>
      </c>
      <c r="AH19" s="69">
        <v>-0.016256</v>
      </c>
      <c r="AI19" s="69">
        <v>-0.018637</v>
      </c>
      <c r="AJ19" s="69">
        <v>-0.01954</v>
      </c>
    </row>
    <row r="20">
      <c r="A20" s="69">
        <v>0.012336</v>
      </c>
      <c r="B20" s="69">
        <v>0.013474</v>
      </c>
      <c r="C20" s="69">
        <v>0.013717</v>
      </c>
      <c r="D20" s="69">
        <v>0.01347</v>
      </c>
      <c r="E20" s="69">
        <v>0.012457</v>
      </c>
      <c r="F20" s="69">
        <v>0.011237</v>
      </c>
      <c r="G20" s="69">
        <v>0.01017</v>
      </c>
      <c r="H20" s="69">
        <v>0.009066</v>
      </c>
      <c r="I20" s="69">
        <v>0.008293</v>
      </c>
      <c r="J20" s="69">
        <v>0.007639</v>
      </c>
      <c r="K20" s="69">
        <v>0.006862</v>
      </c>
      <c r="L20" s="69">
        <v>0.006273</v>
      </c>
      <c r="M20" s="69">
        <v>0.006106</v>
      </c>
      <c r="N20" s="69">
        <v>0.005635</v>
      </c>
      <c r="O20" s="69">
        <v>0.005343</v>
      </c>
      <c r="P20" s="69">
        <v>0.004668</v>
      </c>
      <c r="Q20" s="69">
        <v>0.004543</v>
      </c>
      <c r="R20" s="69">
        <v>0.004405</v>
      </c>
      <c r="S20" s="69">
        <v>0.004407</v>
      </c>
      <c r="T20" s="69">
        <v>0.004086</v>
      </c>
      <c r="U20" s="69">
        <v>0.00343</v>
      </c>
      <c r="V20" s="69">
        <v>0.002549</v>
      </c>
      <c r="W20" s="69">
        <v>9.7E-4</v>
      </c>
      <c r="X20" s="69">
        <v>-5.42E-4</v>
      </c>
      <c r="Y20" s="69">
        <v>-6.6E-4</v>
      </c>
      <c r="Z20" s="69">
        <v>0.0</v>
      </c>
      <c r="AA20" s="69">
        <v>7.18E-4</v>
      </c>
      <c r="AB20" s="69">
        <v>0.001242</v>
      </c>
      <c r="AC20" s="69">
        <v>9.9E-4</v>
      </c>
      <c r="AD20" s="70">
        <v>5.0E-6</v>
      </c>
      <c r="AE20" s="69">
        <v>-0.002391</v>
      </c>
      <c r="AF20" s="69">
        <v>-0.00663</v>
      </c>
      <c r="AG20" s="69">
        <v>-0.011074</v>
      </c>
      <c r="AH20" s="69">
        <v>-0.015468</v>
      </c>
      <c r="AI20" s="69">
        <v>-0.01794</v>
      </c>
      <c r="AJ20" s="69">
        <v>-0.018989</v>
      </c>
    </row>
    <row r="21">
      <c r="A21" s="69">
        <v>0.011835</v>
      </c>
      <c r="B21" s="69">
        <v>0.012942</v>
      </c>
      <c r="C21" s="69">
        <v>0.013188</v>
      </c>
      <c r="D21" s="69">
        <v>0.013201</v>
      </c>
      <c r="E21" s="69">
        <v>0.012189</v>
      </c>
      <c r="F21" s="69">
        <v>0.010966</v>
      </c>
      <c r="G21" s="69">
        <v>0.009721</v>
      </c>
      <c r="H21" s="69">
        <v>0.008608</v>
      </c>
      <c r="I21" s="69">
        <v>0.007821</v>
      </c>
      <c r="J21" s="69">
        <v>0.007225</v>
      </c>
      <c r="K21" s="69">
        <v>0.006536</v>
      </c>
      <c r="L21" s="69">
        <v>0.006225</v>
      </c>
      <c r="M21" s="69">
        <v>0.00569</v>
      </c>
      <c r="N21" s="69">
        <v>0.005163</v>
      </c>
      <c r="O21" s="69">
        <v>0.004943</v>
      </c>
      <c r="P21" s="69">
        <v>0.004404</v>
      </c>
      <c r="Q21" s="69">
        <v>0.004227</v>
      </c>
      <c r="R21" s="69">
        <v>0.004061</v>
      </c>
      <c r="S21" s="69">
        <v>0.004178</v>
      </c>
      <c r="T21" s="69">
        <v>0.003856</v>
      </c>
      <c r="U21" s="69">
        <v>0.003271</v>
      </c>
      <c r="V21" s="69">
        <v>0.002147</v>
      </c>
      <c r="W21" s="69">
        <v>6.83E-4</v>
      </c>
      <c r="X21" s="69">
        <v>-6.4E-4</v>
      </c>
      <c r="Y21" s="69">
        <v>-6.95E-4</v>
      </c>
      <c r="Z21" s="69">
        <v>0.0</v>
      </c>
      <c r="AA21" s="69">
        <v>6.75E-4</v>
      </c>
      <c r="AB21" s="69">
        <v>0.001204</v>
      </c>
      <c r="AC21" s="69">
        <v>0.001212</v>
      </c>
      <c r="AD21" s="69">
        <v>1.63E-4</v>
      </c>
      <c r="AE21" s="69">
        <v>-0.002163</v>
      </c>
      <c r="AF21" s="69">
        <v>-0.006225</v>
      </c>
      <c r="AG21" s="69">
        <v>-0.010681</v>
      </c>
      <c r="AH21" s="69">
        <v>-0.014849</v>
      </c>
      <c r="AI21" s="69">
        <v>-0.01794</v>
      </c>
      <c r="AJ21" s="69">
        <v>-0.019018</v>
      </c>
    </row>
    <row r="22">
      <c r="A22" s="69">
        <v>0.011859</v>
      </c>
      <c r="B22" s="69">
        <v>0.013077</v>
      </c>
      <c r="C22" s="69">
        <v>0.013355</v>
      </c>
      <c r="D22" s="69">
        <v>0.013103</v>
      </c>
      <c r="E22" s="69">
        <v>0.011875</v>
      </c>
      <c r="F22" s="69">
        <v>0.010718</v>
      </c>
      <c r="G22" s="69">
        <v>0.009557</v>
      </c>
      <c r="H22" s="69">
        <v>0.008543</v>
      </c>
      <c r="I22" s="69">
        <v>0.007788</v>
      </c>
      <c r="J22" s="69">
        <v>0.007215</v>
      </c>
      <c r="K22" s="69">
        <v>0.006641</v>
      </c>
      <c r="L22" s="69">
        <v>0.006104</v>
      </c>
      <c r="M22" s="69">
        <v>0.005689</v>
      </c>
      <c r="N22" s="69">
        <v>0.005318</v>
      </c>
      <c r="O22" s="69">
        <v>0.005168</v>
      </c>
      <c r="P22" s="69">
        <v>0.004548</v>
      </c>
      <c r="Q22" s="69">
        <v>0.004443</v>
      </c>
      <c r="R22" s="69">
        <v>0.004327</v>
      </c>
      <c r="S22" s="69">
        <v>0.004136</v>
      </c>
      <c r="T22" s="69">
        <v>0.003942</v>
      </c>
      <c r="U22" s="69">
        <v>0.00329</v>
      </c>
      <c r="V22" s="69">
        <v>0.002271</v>
      </c>
      <c r="W22" s="69">
        <v>6.25E-4</v>
      </c>
      <c r="X22" s="69">
        <v>-8.01E-4</v>
      </c>
      <c r="Y22" s="69">
        <v>-9.16E-4</v>
      </c>
      <c r="Z22" s="69">
        <v>0.0</v>
      </c>
      <c r="AA22" s="69">
        <v>5.33E-4</v>
      </c>
      <c r="AB22" s="69">
        <v>0.001242</v>
      </c>
      <c r="AC22" s="69">
        <v>0.001277</v>
      </c>
      <c r="AD22" s="69">
        <v>5.42E-4</v>
      </c>
      <c r="AE22" s="69">
        <v>-0.001456</v>
      </c>
      <c r="AF22" s="69">
        <v>-0.005616</v>
      </c>
      <c r="AG22" s="69">
        <v>-0.009811</v>
      </c>
      <c r="AH22" s="69">
        <v>-0.014245</v>
      </c>
      <c r="AI22" s="69">
        <v>-0.017054</v>
      </c>
      <c r="AJ22" s="69">
        <v>-0.017992</v>
      </c>
    </row>
    <row r="23">
      <c r="A23" s="69">
        <v>0.011582</v>
      </c>
      <c r="B23" s="69">
        <v>0.012713</v>
      </c>
      <c r="C23" s="69">
        <v>0.013002</v>
      </c>
      <c r="D23" s="69">
        <v>0.01265</v>
      </c>
      <c r="E23" s="69">
        <v>0.011833</v>
      </c>
      <c r="F23" s="69">
        <v>0.010649</v>
      </c>
      <c r="G23" s="69">
        <v>0.009572</v>
      </c>
      <c r="H23" s="69">
        <v>0.008595</v>
      </c>
      <c r="I23" s="69">
        <v>0.007884</v>
      </c>
      <c r="J23" s="69">
        <v>0.007209</v>
      </c>
      <c r="K23" s="69">
        <v>0.006295</v>
      </c>
      <c r="L23" s="69">
        <v>0.005899</v>
      </c>
      <c r="M23" s="69">
        <v>0.005707</v>
      </c>
      <c r="N23" s="69">
        <v>0.005252</v>
      </c>
      <c r="O23" s="69">
        <v>0.004651</v>
      </c>
      <c r="P23" s="69">
        <v>0.004335</v>
      </c>
      <c r="Q23" s="69">
        <v>0.004159</v>
      </c>
      <c r="R23" s="69">
        <v>0.0041</v>
      </c>
      <c r="S23" s="69">
        <v>0.004102</v>
      </c>
      <c r="T23" s="69">
        <v>0.003873</v>
      </c>
      <c r="U23" s="69">
        <v>0.003151</v>
      </c>
      <c r="V23" s="69">
        <v>0.002199</v>
      </c>
      <c r="W23" s="69">
        <v>6.25E-4</v>
      </c>
      <c r="X23" s="69">
        <v>-7.57E-4</v>
      </c>
      <c r="Y23" s="69">
        <v>-7.7E-4</v>
      </c>
      <c r="Z23" s="69">
        <v>0.0</v>
      </c>
      <c r="AA23" s="69">
        <v>6.96E-4</v>
      </c>
      <c r="AB23" s="69">
        <v>0.001371</v>
      </c>
      <c r="AC23" s="69">
        <v>0.001534</v>
      </c>
      <c r="AD23" s="69">
        <v>8.89E-4</v>
      </c>
      <c r="AE23" s="69">
        <v>-0.001227</v>
      </c>
      <c r="AF23" s="69">
        <v>-0.004995</v>
      </c>
      <c r="AG23" s="69">
        <v>-0.009169</v>
      </c>
      <c r="AH23" s="69">
        <v>-0.013523</v>
      </c>
      <c r="AI23" s="69">
        <v>-0.016803</v>
      </c>
      <c r="AJ23" s="69">
        <v>-0.018491</v>
      </c>
    </row>
    <row r="24">
      <c r="A24" s="69">
        <v>0.011069</v>
      </c>
      <c r="B24" s="69">
        <v>0.012191</v>
      </c>
      <c r="C24" s="69">
        <v>0.012443</v>
      </c>
      <c r="D24" s="69">
        <v>0.01243</v>
      </c>
      <c r="E24" s="69">
        <v>0.011409</v>
      </c>
      <c r="F24" s="69">
        <v>0.010322</v>
      </c>
      <c r="G24" s="69">
        <v>0.009246</v>
      </c>
      <c r="H24" s="69">
        <v>0.008219</v>
      </c>
      <c r="I24" s="69">
        <v>0.007376</v>
      </c>
      <c r="J24" s="69">
        <v>0.006872</v>
      </c>
      <c r="K24" s="69">
        <v>0.006314</v>
      </c>
      <c r="L24" s="69">
        <v>0.005915</v>
      </c>
      <c r="M24" s="69">
        <v>0.005326</v>
      </c>
      <c r="N24" s="69">
        <v>0.005053</v>
      </c>
      <c r="O24" s="69">
        <v>0.004865</v>
      </c>
      <c r="P24" s="69">
        <v>0.004297</v>
      </c>
      <c r="Q24" s="69">
        <v>0.004138</v>
      </c>
      <c r="R24" s="69">
        <v>0.004004</v>
      </c>
      <c r="S24" s="69">
        <v>0.004035</v>
      </c>
      <c r="T24" s="69">
        <v>0.003813</v>
      </c>
      <c r="U24" s="69">
        <v>0.003249</v>
      </c>
      <c r="V24" s="69">
        <v>0.002019</v>
      </c>
      <c r="W24" s="69">
        <v>5.63E-4</v>
      </c>
      <c r="X24" s="69">
        <v>-9.62E-4</v>
      </c>
      <c r="Y24" s="69">
        <v>-8.53E-4</v>
      </c>
      <c r="Z24" s="69">
        <v>0.0</v>
      </c>
      <c r="AA24" s="69">
        <v>6.77E-4</v>
      </c>
      <c r="AB24" s="69">
        <v>0.001465</v>
      </c>
      <c r="AC24" s="69">
        <v>0.001546</v>
      </c>
      <c r="AD24" s="69">
        <v>9.85E-4</v>
      </c>
      <c r="AE24" s="69">
        <v>-6.59E-4</v>
      </c>
      <c r="AF24" s="69">
        <v>-0.004387</v>
      </c>
      <c r="AG24" s="69">
        <v>-0.008835</v>
      </c>
      <c r="AH24" s="69">
        <v>-0.013024</v>
      </c>
      <c r="AI24" s="69">
        <v>-0.016679</v>
      </c>
      <c r="AJ24" s="69">
        <v>-0.018526</v>
      </c>
    </row>
    <row r="25">
      <c r="A25" s="69">
        <v>0.012156</v>
      </c>
      <c r="B25" s="69">
        <v>0.013149</v>
      </c>
      <c r="C25" s="69">
        <v>0.013261</v>
      </c>
      <c r="D25" s="69">
        <v>0.012798</v>
      </c>
      <c r="E25" s="69">
        <v>0.011596</v>
      </c>
      <c r="F25" s="69">
        <v>0.010609</v>
      </c>
      <c r="G25" s="69">
        <v>0.00941</v>
      </c>
      <c r="H25" s="69">
        <v>0.008563</v>
      </c>
      <c r="I25" s="69">
        <v>0.007832</v>
      </c>
      <c r="J25" s="69">
        <v>0.007239</v>
      </c>
      <c r="K25" s="69">
        <v>0.006632</v>
      </c>
      <c r="L25" s="69">
        <v>0.005879</v>
      </c>
      <c r="M25" s="69">
        <v>0.005636</v>
      </c>
      <c r="N25" s="69">
        <v>0.005123</v>
      </c>
      <c r="O25" s="69">
        <v>0.005002</v>
      </c>
      <c r="P25" s="69">
        <v>0.004513</v>
      </c>
      <c r="Q25" s="69">
        <v>0.004199</v>
      </c>
      <c r="R25" s="69">
        <v>0.004212</v>
      </c>
      <c r="S25" s="69">
        <v>0.004111</v>
      </c>
      <c r="T25" s="69">
        <v>0.003857</v>
      </c>
      <c r="U25" s="69">
        <v>0.003164</v>
      </c>
      <c r="V25" s="69">
        <v>0.002209</v>
      </c>
      <c r="W25" s="69">
        <v>5.34E-4</v>
      </c>
      <c r="X25" s="69">
        <v>-8.52E-4</v>
      </c>
      <c r="Y25" s="69">
        <v>-8.66E-4</v>
      </c>
      <c r="Z25" s="69">
        <v>0.0</v>
      </c>
      <c r="AA25" s="69">
        <v>8.41E-4</v>
      </c>
      <c r="AB25" s="69">
        <v>0.001634</v>
      </c>
      <c r="AC25" s="69">
        <v>0.001914</v>
      </c>
      <c r="AD25" s="69">
        <v>0.001539</v>
      </c>
      <c r="AE25" s="69">
        <v>-1.88E-4</v>
      </c>
      <c r="AF25" s="69">
        <v>-0.003738</v>
      </c>
      <c r="AG25" s="69">
        <v>-0.007696</v>
      </c>
      <c r="AH25" s="69">
        <v>-0.012345</v>
      </c>
      <c r="AI25" s="69">
        <v>-0.015698</v>
      </c>
      <c r="AJ25" s="69">
        <v>-0.017624</v>
      </c>
    </row>
    <row r="26">
      <c r="A26" s="69">
        <v>0.011762</v>
      </c>
      <c r="B26" s="69">
        <v>0.012736</v>
      </c>
      <c r="C26" s="69">
        <v>0.01281</v>
      </c>
      <c r="D26" s="69">
        <v>0.012548</v>
      </c>
      <c r="E26" s="69">
        <v>0.011729</v>
      </c>
      <c r="F26" s="69">
        <v>0.010727</v>
      </c>
      <c r="G26" s="69">
        <v>0.009585</v>
      </c>
      <c r="H26" s="69">
        <v>0.008546</v>
      </c>
      <c r="I26" s="69">
        <v>0.007936</v>
      </c>
      <c r="J26" s="69">
        <v>0.007245</v>
      </c>
      <c r="K26" s="69">
        <v>0.006428</v>
      </c>
      <c r="L26" s="69">
        <v>0.006051</v>
      </c>
      <c r="M26" s="69">
        <v>0.005682</v>
      </c>
      <c r="N26" s="69">
        <v>0.005284</v>
      </c>
      <c r="O26" s="69">
        <v>0.004822</v>
      </c>
      <c r="P26" s="69">
        <v>0.004293</v>
      </c>
      <c r="Q26" s="69">
        <v>0.004199</v>
      </c>
      <c r="R26" s="69">
        <v>0.004041</v>
      </c>
      <c r="S26" s="69">
        <v>0.004119</v>
      </c>
      <c r="T26" s="69">
        <v>0.003753</v>
      </c>
      <c r="U26" s="69">
        <v>0.003143</v>
      </c>
      <c r="V26" s="69">
        <v>0.002134</v>
      </c>
      <c r="W26" s="69">
        <v>5.42E-4</v>
      </c>
      <c r="X26" s="69">
        <v>-8.35E-4</v>
      </c>
      <c r="Y26" s="69">
        <v>-8.35E-4</v>
      </c>
      <c r="Z26" s="69">
        <v>0.0</v>
      </c>
      <c r="AA26" s="69">
        <v>9.7E-4</v>
      </c>
      <c r="AB26" s="69">
        <v>0.001598</v>
      </c>
      <c r="AC26" s="69">
        <v>0.002172</v>
      </c>
      <c r="AD26" s="69">
        <v>0.00174</v>
      </c>
      <c r="AE26" s="69">
        <v>1.23E-4</v>
      </c>
      <c r="AF26" s="69">
        <v>-0.00312</v>
      </c>
      <c r="AG26" s="69">
        <v>-0.007128</v>
      </c>
      <c r="AH26" s="69">
        <v>-0.011529</v>
      </c>
      <c r="AI26" s="69">
        <v>-0.01534</v>
      </c>
      <c r="AJ26" s="69">
        <v>-0.01691</v>
      </c>
    </row>
    <row r="27">
      <c r="A27" s="69">
        <v>0.011386</v>
      </c>
      <c r="B27" s="69">
        <v>0.012376</v>
      </c>
      <c r="C27" s="69">
        <v>0.012557</v>
      </c>
      <c r="D27" s="69">
        <v>0.012394</v>
      </c>
      <c r="E27" s="69">
        <v>0.011276</v>
      </c>
      <c r="F27" s="69">
        <v>0.010149</v>
      </c>
      <c r="G27" s="69">
        <v>0.009142</v>
      </c>
      <c r="H27" s="69">
        <v>0.008157</v>
      </c>
      <c r="I27" s="69">
        <v>0.007562</v>
      </c>
      <c r="J27" s="69">
        <v>0.006806</v>
      </c>
      <c r="K27" s="69">
        <v>0.006317</v>
      </c>
      <c r="L27" s="69">
        <v>0.005842</v>
      </c>
      <c r="M27" s="69">
        <v>0.005433</v>
      </c>
      <c r="N27" s="69">
        <v>0.004876</v>
      </c>
      <c r="O27" s="69">
        <v>0.004719</v>
      </c>
      <c r="P27" s="69">
        <v>0.004161</v>
      </c>
      <c r="Q27" s="69">
        <v>0.003972</v>
      </c>
      <c r="R27" s="69">
        <v>0.003855</v>
      </c>
      <c r="S27" s="69">
        <v>0.003875</v>
      </c>
      <c r="T27" s="69">
        <v>0.003727</v>
      </c>
      <c r="U27" s="69">
        <v>0.003114</v>
      </c>
      <c r="V27" s="69">
        <v>0.001759</v>
      </c>
      <c r="W27" s="69">
        <v>3.38E-4</v>
      </c>
      <c r="X27" s="69">
        <v>-0.001073</v>
      </c>
      <c r="Y27" s="69">
        <v>-0.001021</v>
      </c>
      <c r="Z27" s="69">
        <v>0.0</v>
      </c>
      <c r="AA27" s="69">
        <v>7.94E-4</v>
      </c>
      <c r="AB27" s="69">
        <v>0.001574</v>
      </c>
      <c r="AC27" s="69">
        <v>0.00196</v>
      </c>
      <c r="AD27" s="69">
        <v>0.001831</v>
      </c>
      <c r="AE27" s="69">
        <v>3.92E-4</v>
      </c>
      <c r="AF27" s="69">
        <v>-0.002731</v>
      </c>
      <c r="AG27" s="69">
        <v>-0.006847</v>
      </c>
      <c r="AH27" s="69">
        <v>-0.011265</v>
      </c>
      <c r="AI27" s="69">
        <v>-0.015315</v>
      </c>
      <c r="AJ27" s="69">
        <v>-0.017312</v>
      </c>
    </row>
    <row r="28">
      <c r="A28" s="69">
        <v>0.0118</v>
      </c>
      <c r="B28" s="69">
        <v>0.012743</v>
      </c>
      <c r="C28" s="69">
        <v>0.01296</v>
      </c>
      <c r="D28" s="69">
        <v>0.012506</v>
      </c>
      <c r="E28" s="69">
        <v>0.011514</v>
      </c>
      <c r="F28" s="69">
        <v>0.01049</v>
      </c>
      <c r="G28" s="69">
        <v>0.009478</v>
      </c>
      <c r="H28" s="69">
        <v>0.008654</v>
      </c>
      <c r="I28" s="69">
        <v>0.007838</v>
      </c>
      <c r="J28" s="69">
        <v>0.007171</v>
      </c>
      <c r="K28" s="69">
        <v>0.006471</v>
      </c>
      <c r="L28" s="69">
        <v>0.005848</v>
      </c>
      <c r="M28" s="69">
        <v>0.005602</v>
      </c>
      <c r="N28" s="69">
        <v>0.005298</v>
      </c>
      <c r="O28" s="69">
        <v>0.004924</v>
      </c>
      <c r="P28" s="69">
        <v>0.00441</v>
      </c>
      <c r="Q28" s="69">
        <v>0.004224</v>
      </c>
      <c r="R28" s="69">
        <v>0.004125</v>
      </c>
      <c r="S28" s="69">
        <v>0.003975</v>
      </c>
      <c r="T28" s="69">
        <v>0.003772</v>
      </c>
      <c r="U28" s="69">
        <v>0.003121</v>
      </c>
      <c r="V28" s="69">
        <v>0.002095</v>
      </c>
      <c r="W28" s="69">
        <v>3.81E-4</v>
      </c>
      <c r="X28" s="69">
        <v>-9.47E-4</v>
      </c>
      <c r="Y28" s="69">
        <v>-8.82E-4</v>
      </c>
      <c r="Z28" s="69">
        <v>0.0</v>
      </c>
      <c r="AA28" s="69">
        <v>8.9E-4</v>
      </c>
      <c r="AB28" s="69">
        <v>0.001816</v>
      </c>
      <c r="AC28" s="69">
        <v>0.002323</v>
      </c>
      <c r="AD28" s="69">
        <v>0.002151</v>
      </c>
      <c r="AE28" s="69">
        <v>8.67E-4</v>
      </c>
      <c r="AF28" s="69">
        <v>-0.002171</v>
      </c>
      <c r="AG28" s="69">
        <v>-0.005866</v>
      </c>
      <c r="AH28" s="69">
        <v>-0.010494</v>
      </c>
      <c r="AI28" s="69">
        <v>-0.014274</v>
      </c>
      <c r="AJ28" s="69">
        <v>-0.016518</v>
      </c>
    </row>
    <row r="29">
      <c r="A29" s="69">
        <v>0.012278</v>
      </c>
      <c r="B29" s="69">
        <v>0.013133</v>
      </c>
      <c r="C29" s="69">
        <v>0.013024</v>
      </c>
      <c r="D29" s="69">
        <v>0.012695</v>
      </c>
      <c r="E29" s="69">
        <v>0.01171</v>
      </c>
      <c r="F29" s="69">
        <v>0.010649</v>
      </c>
      <c r="G29" s="69">
        <v>0.009633</v>
      </c>
      <c r="H29" s="69">
        <v>0.008569</v>
      </c>
      <c r="I29" s="69">
        <v>0.007878</v>
      </c>
      <c r="J29" s="69">
        <v>0.007097</v>
      </c>
      <c r="K29" s="69">
        <v>0.006408</v>
      </c>
      <c r="L29" s="69">
        <v>0.005968</v>
      </c>
      <c r="M29" s="69">
        <v>0.00565</v>
      </c>
      <c r="N29" s="69">
        <v>0.005074</v>
      </c>
      <c r="O29" s="69">
        <v>0.00473</v>
      </c>
      <c r="P29" s="69">
        <v>0.004284</v>
      </c>
      <c r="Q29" s="69">
        <v>0.004018</v>
      </c>
      <c r="R29" s="69">
        <v>0.003865</v>
      </c>
      <c r="S29" s="69">
        <v>0.003911</v>
      </c>
      <c r="T29" s="69">
        <v>0.003617</v>
      </c>
      <c r="U29" s="69">
        <v>0.003006</v>
      </c>
      <c r="V29" s="69">
        <v>0.001844</v>
      </c>
      <c r="W29" s="69">
        <v>2.88E-4</v>
      </c>
      <c r="X29" s="69">
        <v>-0.001038</v>
      </c>
      <c r="Y29" s="69">
        <v>-9.34E-4</v>
      </c>
      <c r="Z29" s="69">
        <v>0.0</v>
      </c>
      <c r="AA29" s="69">
        <v>9.16E-4</v>
      </c>
      <c r="AB29" s="69">
        <v>0.001798</v>
      </c>
      <c r="AC29" s="69">
        <v>0.002402</v>
      </c>
      <c r="AD29" s="69">
        <v>0.002375</v>
      </c>
      <c r="AE29" s="69">
        <v>0.001173</v>
      </c>
      <c r="AF29" s="69">
        <v>-0.001676</v>
      </c>
      <c r="AG29" s="69">
        <v>-0.005453</v>
      </c>
      <c r="AH29" s="69">
        <v>-0.009736</v>
      </c>
      <c r="AI29" s="69">
        <v>-0.014031</v>
      </c>
      <c r="AJ29" s="69">
        <v>-0.015931</v>
      </c>
    </row>
    <row r="30">
      <c r="A30" s="69">
        <v>0.012503</v>
      </c>
      <c r="B30" s="69">
        <v>0.013252</v>
      </c>
      <c r="C30" s="69">
        <v>0.01332</v>
      </c>
      <c r="D30" s="69">
        <v>0.012905</v>
      </c>
      <c r="E30" s="69">
        <v>0.011732</v>
      </c>
      <c r="F30" s="69">
        <v>0.010644</v>
      </c>
      <c r="G30" s="69">
        <v>0.009642</v>
      </c>
      <c r="H30" s="69">
        <v>0.008739</v>
      </c>
      <c r="I30" s="69">
        <v>0.007915</v>
      </c>
      <c r="J30" s="69">
        <v>0.007246</v>
      </c>
      <c r="K30" s="69">
        <v>0.006648</v>
      </c>
      <c r="L30" s="69">
        <v>0.006201</v>
      </c>
      <c r="M30" s="69">
        <v>0.005535</v>
      </c>
      <c r="N30" s="69">
        <v>0.005205</v>
      </c>
      <c r="O30" s="69">
        <v>0.005021</v>
      </c>
      <c r="P30" s="69">
        <v>0.004408</v>
      </c>
      <c r="Q30" s="69">
        <v>0.004115</v>
      </c>
      <c r="R30" s="69">
        <v>0.004151</v>
      </c>
      <c r="S30" s="69">
        <v>0.004089</v>
      </c>
      <c r="T30" s="69">
        <v>0.003765</v>
      </c>
      <c r="U30" s="69">
        <v>0.003106</v>
      </c>
      <c r="V30" s="69">
        <v>0.001954</v>
      </c>
      <c r="W30" s="69">
        <v>2.67E-4</v>
      </c>
      <c r="X30" s="69">
        <v>-0.001059</v>
      </c>
      <c r="Y30" s="69">
        <v>-0.001032</v>
      </c>
      <c r="Z30" s="69">
        <v>0.0</v>
      </c>
      <c r="AA30" s="69">
        <v>9.5E-4</v>
      </c>
      <c r="AB30" s="69">
        <v>0.001934</v>
      </c>
      <c r="AC30" s="69">
        <v>0.002462</v>
      </c>
      <c r="AD30" s="69">
        <v>0.002596</v>
      </c>
      <c r="AE30" s="69">
        <v>0.001632</v>
      </c>
      <c r="AF30" s="69">
        <v>-0.001152</v>
      </c>
      <c r="AG30" s="69">
        <v>-0.004801</v>
      </c>
      <c r="AH30" s="69">
        <v>-0.009164</v>
      </c>
      <c r="AI30" s="69">
        <v>-0.013321</v>
      </c>
      <c r="AJ30" s="69">
        <v>-0.015791</v>
      </c>
    </row>
    <row r="31">
      <c r="A31" s="69">
        <v>0.01277</v>
      </c>
      <c r="B31" s="69">
        <v>0.013458</v>
      </c>
      <c r="C31" s="69">
        <v>0.013371</v>
      </c>
      <c r="D31" s="69">
        <v>0.012797</v>
      </c>
      <c r="E31" s="69">
        <v>0.011798</v>
      </c>
      <c r="F31" s="69">
        <v>0.010822</v>
      </c>
      <c r="G31" s="69">
        <v>0.009822</v>
      </c>
      <c r="H31" s="69">
        <v>0.008952</v>
      </c>
      <c r="I31" s="69">
        <v>0.008169</v>
      </c>
      <c r="J31" s="69">
        <v>0.00737</v>
      </c>
      <c r="K31" s="69">
        <v>0.006733</v>
      </c>
      <c r="L31" s="69">
        <v>0.006063</v>
      </c>
      <c r="M31" s="69">
        <v>0.005706</v>
      </c>
      <c r="N31" s="69">
        <v>0.005332</v>
      </c>
      <c r="O31" s="69">
        <v>0.004873</v>
      </c>
      <c r="P31" s="69">
        <v>0.004387</v>
      </c>
      <c r="Q31" s="69">
        <v>0.004227</v>
      </c>
      <c r="R31" s="69">
        <v>0.004026</v>
      </c>
      <c r="S31" s="69">
        <v>0.003902</v>
      </c>
      <c r="T31" s="69">
        <v>0.003714</v>
      </c>
      <c r="U31" s="69">
        <v>0.003024</v>
      </c>
      <c r="V31" s="69">
        <v>0.002055</v>
      </c>
      <c r="W31" s="69">
        <v>3.12E-4</v>
      </c>
      <c r="X31" s="69">
        <v>-0.001022</v>
      </c>
      <c r="Y31" s="69">
        <v>-9.45E-4</v>
      </c>
      <c r="Z31" s="69">
        <v>0.0</v>
      </c>
      <c r="AA31" s="69">
        <v>9.84E-4</v>
      </c>
      <c r="AB31" s="69">
        <v>0.002043</v>
      </c>
      <c r="AC31" s="69">
        <v>0.002573</v>
      </c>
      <c r="AD31" s="69">
        <v>0.002869</v>
      </c>
      <c r="AE31" s="69">
        <v>0.001973</v>
      </c>
      <c r="AF31" s="69">
        <v>-6.33E-4</v>
      </c>
      <c r="AG31" s="69">
        <v>-0.004207</v>
      </c>
      <c r="AH31" s="69">
        <v>-0.00849</v>
      </c>
      <c r="AI31" s="69">
        <v>-0.012834</v>
      </c>
      <c r="AJ31" s="69">
        <v>-0.015404</v>
      </c>
    </row>
    <row r="32">
      <c r="A32" s="69">
        <v>0.013006</v>
      </c>
      <c r="B32" s="69">
        <v>0.01363</v>
      </c>
      <c r="C32" s="69">
        <v>0.013406</v>
      </c>
      <c r="D32" s="69">
        <v>0.01302</v>
      </c>
      <c r="E32" s="69">
        <v>0.012002</v>
      </c>
      <c r="F32" s="69">
        <v>0.010819</v>
      </c>
      <c r="G32" s="69">
        <v>0.009813</v>
      </c>
      <c r="H32" s="69">
        <v>0.008753</v>
      </c>
      <c r="I32" s="69">
        <v>0.008018</v>
      </c>
      <c r="J32" s="69">
        <v>0.007181</v>
      </c>
      <c r="K32" s="69">
        <v>0.006512</v>
      </c>
      <c r="L32" s="69">
        <v>0.006079</v>
      </c>
      <c r="M32" s="69">
        <v>0.005597</v>
      </c>
      <c r="N32" s="69">
        <v>0.005118</v>
      </c>
      <c r="O32" s="69">
        <v>0.004717</v>
      </c>
      <c r="P32" s="69">
        <v>0.004275</v>
      </c>
      <c r="Q32" s="69">
        <v>0.003944</v>
      </c>
      <c r="R32" s="69">
        <v>0.003833</v>
      </c>
      <c r="S32" s="69">
        <v>0.003814</v>
      </c>
      <c r="T32" s="69">
        <v>0.003521</v>
      </c>
      <c r="U32" s="69">
        <v>0.002928</v>
      </c>
      <c r="V32" s="69">
        <v>0.001708</v>
      </c>
      <c r="W32" s="69">
        <v>1.41E-4</v>
      </c>
      <c r="X32" s="69">
        <v>-0.001227</v>
      </c>
      <c r="Y32" s="69">
        <v>-0.001056</v>
      </c>
      <c r="Z32" s="69">
        <v>0.0</v>
      </c>
      <c r="AA32" s="69">
        <v>9.19E-4</v>
      </c>
      <c r="AB32" s="69">
        <v>0.001922</v>
      </c>
      <c r="AC32" s="69">
        <v>0.002726</v>
      </c>
      <c r="AD32" s="69">
        <v>0.00292</v>
      </c>
      <c r="AE32" s="69">
        <v>0.002095</v>
      </c>
      <c r="AF32" s="69">
        <v>-3.24E-4</v>
      </c>
      <c r="AG32" s="69">
        <v>-0.003804</v>
      </c>
      <c r="AH32" s="69">
        <v>-0.008029</v>
      </c>
      <c r="AI32" s="69">
        <v>-0.012576</v>
      </c>
      <c r="AJ32" s="69">
        <v>-0.014986</v>
      </c>
    </row>
    <row r="33">
      <c r="A33" s="69">
        <v>0.01346</v>
      </c>
      <c r="B33" s="69">
        <v>0.014028</v>
      </c>
      <c r="C33" s="69">
        <v>0.013982</v>
      </c>
      <c r="D33" s="69">
        <v>0.013371</v>
      </c>
      <c r="E33" s="69">
        <v>0.012154</v>
      </c>
      <c r="F33" s="69">
        <v>0.01103</v>
      </c>
      <c r="G33" s="69">
        <v>0.010033</v>
      </c>
      <c r="H33" s="69">
        <v>0.00904</v>
      </c>
      <c r="I33" s="69">
        <v>0.00832</v>
      </c>
      <c r="J33" s="69">
        <v>0.007613</v>
      </c>
      <c r="K33" s="69">
        <v>0.006891</v>
      </c>
      <c r="L33" s="69">
        <v>0.006272</v>
      </c>
      <c r="M33" s="69">
        <v>0.00568</v>
      </c>
      <c r="N33" s="69">
        <v>0.005306</v>
      </c>
      <c r="O33" s="69">
        <v>0.005046</v>
      </c>
      <c r="P33" s="69">
        <v>0.004464</v>
      </c>
      <c r="Q33" s="69">
        <v>0.004206</v>
      </c>
      <c r="R33" s="69">
        <v>0.004124</v>
      </c>
      <c r="S33" s="69">
        <v>0.003934</v>
      </c>
      <c r="T33" s="69">
        <v>0.003687</v>
      </c>
      <c r="U33" s="69">
        <v>0.002979</v>
      </c>
      <c r="V33" s="69">
        <v>0.001846</v>
      </c>
      <c r="W33" s="69">
        <v>1.4E-4</v>
      </c>
      <c r="X33" s="69">
        <v>-0.001167</v>
      </c>
      <c r="Y33" s="69">
        <v>-0.001131</v>
      </c>
      <c r="Z33" s="69">
        <v>0.0</v>
      </c>
      <c r="AA33" s="69">
        <v>0.001026</v>
      </c>
      <c r="AB33" s="69">
        <v>0.002036</v>
      </c>
      <c r="AC33" s="69">
        <v>0.002771</v>
      </c>
      <c r="AD33" s="69">
        <v>0.003137</v>
      </c>
      <c r="AE33" s="69">
        <v>0.002561</v>
      </c>
      <c r="AF33" s="69">
        <v>2.15E-4</v>
      </c>
      <c r="AG33" s="69">
        <v>-0.00309</v>
      </c>
      <c r="AH33" s="69">
        <v>-0.007295</v>
      </c>
      <c r="AI33" s="69">
        <v>-0.011698</v>
      </c>
      <c r="AJ33" s="69">
        <v>-0.014106</v>
      </c>
    </row>
    <row r="34">
      <c r="A34" s="69">
        <v>0.013896</v>
      </c>
      <c r="B34" s="69">
        <v>0.014326</v>
      </c>
      <c r="C34" s="69">
        <v>0.013978</v>
      </c>
      <c r="D34" s="69">
        <v>0.013305</v>
      </c>
      <c r="E34" s="69">
        <v>0.012256</v>
      </c>
      <c r="F34" s="69">
        <v>0.011271</v>
      </c>
      <c r="G34" s="69">
        <v>0.010218</v>
      </c>
      <c r="H34" s="69">
        <v>0.009318</v>
      </c>
      <c r="I34" s="69">
        <v>0.008405</v>
      </c>
      <c r="J34" s="69">
        <v>0.007613</v>
      </c>
      <c r="K34" s="69">
        <v>0.006844</v>
      </c>
      <c r="L34" s="69">
        <v>0.006242</v>
      </c>
      <c r="M34" s="69">
        <v>0.005835</v>
      </c>
      <c r="N34" s="69">
        <v>0.00551</v>
      </c>
      <c r="O34" s="69">
        <v>0.004941</v>
      </c>
      <c r="P34" s="69">
        <v>0.00447</v>
      </c>
      <c r="Q34" s="69">
        <v>0.004184</v>
      </c>
      <c r="R34" s="69">
        <v>0.003906</v>
      </c>
      <c r="S34" s="69">
        <v>0.003966</v>
      </c>
      <c r="T34" s="69">
        <v>0.003545</v>
      </c>
      <c r="U34" s="69">
        <v>0.002924</v>
      </c>
      <c r="V34" s="69">
        <v>0.001855</v>
      </c>
      <c r="W34" s="69">
        <v>1.7E-4</v>
      </c>
      <c r="X34" s="69">
        <v>-0.001026</v>
      </c>
      <c r="Y34" s="69">
        <v>-9.61E-4</v>
      </c>
      <c r="Z34" s="69">
        <v>0.0</v>
      </c>
      <c r="AA34" s="69">
        <v>0.0011</v>
      </c>
      <c r="AB34" s="69">
        <v>0.00223</v>
      </c>
      <c r="AC34" s="69">
        <v>0.003019</v>
      </c>
      <c r="AD34" s="69">
        <v>0.00343</v>
      </c>
      <c r="AE34" s="69">
        <v>0.00286</v>
      </c>
      <c r="AF34" s="69">
        <v>7.32E-4</v>
      </c>
      <c r="AG34" s="69">
        <v>-0.002455</v>
      </c>
      <c r="AH34" s="69">
        <v>-0.006728</v>
      </c>
      <c r="AI34" s="69">
        <v>-0.011055</v>
      </c>
      <c r="AJ34" s="69">
        <v>-0.0137</v>
      </c>
    </row>
    <row r="35">
      <c r="A35" s="69">
        <v>0.014248</v>
      </c>
      <c r="B35" s="69">
        <v>0.014581</v>
      </c>
      <c r="C35" s="69">
        <v>0.014231</v>
      </c>
      <c r="D35" s="69">
        <v>0.01359</v>
      </c>
      <c r="E35" s="69">
        <v>0.012438</v>
      </c>
      <c r="F35" s="69">
        <v>0.011191</v>
      </c>
      <c r="G35" s="69">
        <v>0.010199</v>
      </c>
      <c r="H35" s="69">
        <v>0.009187</v>
      </c>
      <c r="I35" s="69">
        <v>0.008432</v>
      </c>
      <c r="J35" s="69">
        <v>0.007597</v>
      </c>
      <c r="K35" s="69">
        <v>0.006878</v>
      </c>
      <c r="L35" s="69">
        <v>0.006358</v>
      </c>
      <c r="M35" s="69">
        <v>0.005836</v>
      </c>
      <c r="N35" s="69">
        <v>0.00531</v>
      </c>
      <c r="O35" s="69">
        <v>0.00494</v>
      </c>
      <c r="P35" s="69">
        <v>0.004464</v>
      </c>
      <c r="Q35" s="69">
        <v>0.004096</v>
      </c>
      <c r="R35" s="69">
        <v>0.003834</v>
      </c>
      <c r="S35" s="69">
        <v>0.003836</v>
      </c>
      <c r="T35" s="69">
        <v>0.003579</v>
      </c>
      <c r="U35" s="69">
        <v>0.002886</v>
      </c>
      <c r="V35" s="69">
        <v>0.00168</v>
      </c>
      <c r="W35" s="69">
        <v>1.02E-4</v>
      </c>
      <c r="X35" s="69">
        <v>-0.001228</v>
      </c>
      <c r="Y35" s="69">
        <v>-0.00106</v>
      </c>
      <c r="Z35" s="69">
        <v>0.0</v>
      </c>
      <c r="AA35" s="69">
        <v>0.001037</v>
      </c>
      <c r="AB35" s="69">
        <v>0.002104</v>
      </c>
      <c r="AC35" s="69">
        <v>0.002976</v>
      </c>
      <c r="AD35" s="69">
        <v>0.003484</v>
      </c>
      <c r="AE35" s="69">
        <v>0.003042</v>
      </c>
      <c r="AF35" s="69">
        <v>0.001055</v>
      </c>
      <c r="AG35" s="69">
        <v>-0.002082</v>
      </c>
      <c r="AH35" s="69">
        <v>-0.006065</v>
      </c>
      <c r="AI35" s="69">
        <v>-0.010744</v>
      </c>
      <c r="AJ35" s="69">
        <v>-0.013188</v>
      </c>
    </row>
    <row r="36">
      <c r="A36" s="69">
        <v>0.0142</v>
      </c>
      <c r="B36" s="69">
        <v>0.014489</v>
      </c>
      <c r="C36" s="69">
        <v>0.014218</v>
      </c>
      <c r="D36" s="69">
        <v>0.013504</v>
      </c>
      <c r="E36" s="69">
        <v>0.012282</v>
      </c>
      <c r="F36" s="69">
        <v>0.011267</v>
      </c>
      <c r="G36" s="69">
        <v>0.010283</v>
      </c>
      <c r="H36" s="69">
        <v>0.009421</v>
      </c>
      <c r="I36" s="69">
        <v>0.008573</v>
      </c>
      <c r="J36" s="69">
        <v>0.007796</v>
      </c>
      <c r="K36" s="69">
        <v>0.007104</v>
      </c>
      <c r="L36" s="69">
        <v>0.006366</v>
      </c>
      <c r="M36" s="69">
        <v>0.005859</v>
      </c>
      <c r="N36" s="69">
        <v>0.005388</v>
      </c>
      <c r="O36" s="69">
        <v>0.005012</v>
      </c>
      <c r="P36" s="69">
        <v>0.004525</v>
      </c>
      <c r="Q36" s="69">
        <v>0.004211</v>
      </c>
      <c r="R36" s="69">
        <v>0.004062</v>
      </c>
      <c r="S36" s="69">
        <v>0.003869</v>
      </c>
      <c r="T36" s="69">
        <v>0.003625</v>
      </c>
      <c r="U36" s="69">
        <v>0.002923</v>
      </c>
      <c r="V36" s="69">
        <v>0.001754</v>
      </c>
      <c r="W36" s="70">
        <v>8.3E-5</v>
      </c>
      <c r="X36" s="69">
        <v>-0.001175</v>
      </c>
      <c r="Y36" s="69">
        <v>-0.001042</v>
      </c>
      <c r="Z36" s="69">
        <v>0.0</v>
      </c>
      <c r="AA36" s="69">
        <v>0.001075</v>
      </c>
      <c r="AB36" s="69">
        <v>0.002192</v>
      </c>
      <c r="AC36" s="69">
        <v>0.003074</v>
      </c>
      <c r="AD36" s="69">
        <v>0.003687</v>
      </c>
      <c r="AE36" s="69">
        <v>0.003369</v>
      </c>
      <c r="AF36" s="69">
        <v>0.001478</v>
      </c>
      <c r="AG36" s="69">
        <v>-0.001468</v>
      </c>
      <c r="AH36" s="69">
        <v>-0.005473</v>
      </c>
      <c r="AI36" s="69">
        <v>-0.009945</v>
      </c>
      <c r="AJ36" s="69">
        <v>-0.012783</v>
      </c>
    </row>
    <row r="37">
      <c r="A37" s="69">
        <v>0.014282</v>
      </c>
      <c r="B37" s="69">
        <v>0.014615</v>
      </c>
      <c r="C37" s="69">
        <v>0.014173</v>
      </c>
      <c r="D37" s="69">
        <v>0.013482</v>
      </c>
      <c r="E37" s="69">
        <v>0.012454</v>
      </c>
      <c r="F37" s="69">
        <v>0.011402</v>
      </c>
      <c r="G37" s="69">
        <v>0.010374</v>
      </c>
      <c r="H37" s="69">
        <v>0.009374</v>
      </c>
      <c r="I37" s="69">
        <v>0.008563</v>
      </c>
      <c r="J37" s="69">
        <v>0.007746</v>
      </c>
      <c r="K37" s="69">
        <v>0.00694</v>
      </c>
      <c r="L37" s="69">
        <v>0.006398</v>
      </c>
      <c r="M37" s="69">
        <v>0.005924</v>
      </c>
      <c r="N37" s="69">
        <v>0.005462</v>
      </c>
      <c r="O37" s="69">
        <v>0.004965</v>
      </c>
      <c r="P37" s="69">
        <v>0.004432</v>
      </c>
      <c r="Q37" s="69">
        <v>0.004117</v>
      </c>
      <c r="R37" s="69">
        <v>0.003793</v>
      </c>
      <c r="S37" s="69">
        <v>0.003834</v>
      </c>
      <c r="T37" s="69">
        <v>0.00347</v>
      </c>
      <c r="U37" s="69">
        <v>0.002769</v>
      </c>
      <c r="V37" s="69">
        <v>0.001677</v>
      </c>
      <c r="W37" s="70">
        <v>1.4E-5</v>
      </c>
      <c r="X37" s="69">
        <v>-0.001211</v>
      </c>
      <c r="Y37" s="69">
        <v>-0.001014</v>
      </c>
      <c r="Z37" s="69">
        <v>0.0</v>
      </c>
      <c r="AA37" s="69">
        <v>0.001116</v>
      </c>
      <c r="AB37" s="69">
        <v>0.002244</v>
      </c>
      <c r="AC37" s="69">
        <v>0.00326</v>
      </c>
      <c r="AD37" s="69">
        <v>0.003838</v>
      </c>
      <c r="AE37" s="69">
        <v>0.003536</v>
      </c>
      <c r="AF37" s="69">
        <v>0.001827</v>
      </c>
      <c r="AG37" s="69">
        <v>-0.001062</v>
      </c>
      <c r="AH37" s="69">
        <v>-0.005</v>
      </c>
      <c r="AI37" s="69">
        <v>-0.009545</v>
      </c>
      <c r="AJ37" s="69">
        <v>-0.012022</v>
      </c>
    </row>
    <row r="38">
      <c r="A38" s="69">
        <v>0.014047</v>
      </c>
      <c r="B38" s="69">
        <v>0.014332</v>
      </c>
      <c r="C38" s="69">
        <v>0.013986</v>
      </c>
      <c r="D38" s="69">
        <v>0.013327</v>
      </c>
      <c r="E38" s="69">
        <v>0.012115</v>
      </c>
      <c r="F38" s="69">
        <v>0.011016</v>
      </c>
      <c r="G38" s="69">
        <v>0.010076</v>
      </c>
      <c r="H38" s="69">
        <v>0.009115</v>
      </c>
      <c r="I38" s="69">
        <v>0.008428</v>
      </c>
      <c r="J38" s="69">
        <v>0.007583</v>
      </c>
      <c r="K38" s="69">
        <v>0.006906</v>
      </c>
      <c r="L38" s="69">
        <v>0.006289</v>
      </c>
      <c r="M38" s="69">
        <v>0.005771</v>
      </c>
      <c r="N38" s="69">
        <v>0.005209</v>
      </c>
      <c r="O38" s="69">
        <v>0.004937</v>
      </c>
      <c r="P38" s="69">
        <v>0.004393</v>
      </c>
      <c r="Q38" s="69">
        <v>0.004</v>
      </c>
      <c r="R38" s="69">
        <v>0.003917</v>
      </c>
      <c r="S38" s="69">
        <v>0.003752</v>
      </c>
      <c r="T38" s="69">
        <v>0.003545</v>
      </c>
      <c r="U38" s="69">
        <v>0.002823</v>
      </c>
      <c r="V38" s="69">
        <v>0.001594</v>
      </c>
      <c r="W38" s="70">
        <v>1.7E-5</v>
      </c>
      <c r="X38" s="69">
        <v>-0.001264</v>
      </c>
      <c r="Y38" s="69">
        <v>-0.001093</v>
      </c>
      <c r="Z38" s="69">
        <v>0.0</v>
      </c>
      <c r="AA38" s="69">
        <v>0.001106</v>
      </c>
      <c r="AB38" s="69">
        <v>0.002254</v>
      </c>
      <c r="AC38" s="69">
        <v>0.003222</v>
      </c>
      <c r="AD38" s="69">
        <v>0.003928</v>
      </c>
      <c r="AE38" s="69">
        <v>0.003848</v>
      </c>
      <c r="AF38" s="69">
        <v>0.00223</v>
      </c>
      <c r="AG38" s="69">
        <v>-5.94E-4</v>
      </c>
      <c r="AH38" s="69">
        <v>-0.004448</v>
      </c>
      <c r="AI38" s="69">
        <v>-0.009171</v>
      </c>
      <c r="AJ38" s="69">
        <v>-0.011609</v>
      </c>
    </row>
    <row r="39">
      <c r="A39" s="69">
        <v>0.0139</v>
      </c>
      <c r="B39" s="69">
        <v>0.014182</v>
      </c>
      <c r="C39" s="69">
        <v>0.013831</v>
      </c>
      <c r="D39" s="69">
        <v>0.013072</v>
      </c>
      <c r="E39" s="69">
        <v>0.012028</v>
      </c>
      <c r="F39" s="69">
        <v>0.011081</v>
      </c>
      <c r="G39" s="69">
        <v>0.010091</v>
      </c>
      <c r="H39" s="69">
        <v>0.009224</v>
      </c>
      <c r="I39" s="69">
        <v>0.008384</v>
      </c>
      <c r="J39" s="69">
        <v>0.007705</v>
      </c>
      <c r="K39" s="69">
        <v>0.006911</v>
      </c>
      <c r="L39" s="69">
        <v>0.006276</v>
      </c>
      <c r="M39" s="69">
        <v>0.005795</v>
      </c>
      <c r="N39" s="69">
        <v>0.00524</v>
      </c>
      <c r="O39" s="69">
        <v>0.00492</v>
      </c>
      <c r="P39" s="69">
        <v>0.004387</v>
      </c>
      <c r="Q39" s="69">
        <v>0.004061</v>
      </c>
      <c r="R39" s="69">
        <v>0.003786</v>
      </c>
      <c r="S39" s="69">
        <v>0.003691</v>
      </c>
      <c r="T39" s="69">
        <v>0.003454</v>
      </c>
      <c r="U39" s="69">
        <v>0.002727</v>
      </c>
      <c r="V39" s="69">
        <v>0.001581</v>
      </c>
      <c r="W39" s="70">
        <v>-4.3E-5</v>
      </c>
      <c r="X39" s="69">
        <v>-0.001266</v>
      </c>
      <c r="Y39" s="69">
        <v>-0.001096</v>
      </c>
      <c r="Z39" s="69">
        <v>0.0</v>
      </c>
      <c r="AA39" s="69">
        <v>0.001107</v>
      </c>
      <c r="AB39" s="69">
        <v>0.002354</v>
      </c>
      <c r="AC39" s="69">
        <v>0.003315</v>
      </c>
      <c r="AD39" s="69">
        <v>0.00409</v>
      </c>
      <c r="AE39" s="69">
        <v>0.004038</v>
      </c>
      <c r="AF39" s="69">
        <v>0.002497</v>
      </c>
      <c r="AG39" s="69">
        <v>-1.31E-4</v>
      </c>
      <c r="AH39" s="69">
        <v>-0.004006</v>
      </c>
      <c r="AI39" s="69">
        <v>-0.008432</v>
      </c>
      <c r="AJ39" s="69">
        <v>-0.011311</v>
      </c>
    </row>
    <row r="40">
      <c r="A40" s="69">
        <v>0.013673</v>
      </c>
      <c r="B40" s="69">
        <v>0.013981</v>
      </c>
      <c r="C40" s="69">
        <v>0.013511</v>
      </c>
      <c r="D40" s="69">
        <v>0.012881</v>
      </c>
      <c r="E40" s="69">
        <v>0.011861</v>
      </c>
      <c r="F40" s="69">
        <v>0.010842</v>
      </c>
      <c r="G40" s="69">
        <v>0.009938</v>
      </c>
      <c r="H40" s="69">
        <v>0.008982</v>
      </c>
      <c r="I40" s="69">
        <v>0.00832</v>
      </c>
      <c r="J40" s="69">
        <v>0.007476</v>
      </c>
      <c r="K40" s="69">
        <v>0.006776</v>
      </c>
      <c r="L40" s="69">
        <v>0.006167</v>
      </c>
      <c r="M40" s="69">
        <v>0.005687</v>
      </c>
      <c r="N40" s="69">
        <v>0.005312</v>
      </c>
      <c r="O40" s="69">
        <v>0.004791</v>
      </c>
      <c r="P40" s="69">
        <v>0.004349</v>
      </c>
      <c r="Q40" s="69">
        <v>0.003913</v>
      </c>
      <c r="R40" s="69">
        <v>0.003727</v>
      </c>
      <c r="S40" s="69">
        <v>0.003719</v>
      </c>
      <c r="T40" s="69">
        <v>0.003376</v>
      </c>
      <c r="U40" s="69">
        <v>0.002745</v>
      </c>
      <c r="V40" s="69">
        <v>0.001558</v>
      </c>
      <c r="W40" s="70">
        <v>-8.0E-6</v>
      </c>
      <c r="X40" s="69">
        <v>-0.001243</v>
      </c>
      <c r="Y40" s="69">
        <v>-0.001014</v>
      </c>
      <c r="Z40" s="69">
        <v>0.0</v>
      </c>
      <c r="AA40" s="69">
        <v>0.001239</v>
      </c>
      <c r="AB40" s="69">
        <v>0.002408</v>
      </c>
      <c r="AC40" s="69">
        <v>0.003472</v>
      </c>
      <c r="AD40" s="69">
        <v>0.00427</v>
      </c>
      <c r="AE40" s="69">
        <v>0.004258</v>
      </c>
      <c r="AF40" s="69">
        <v>0.002928</v>
      </c>
      <c r="AG40" s="69">
        <v>3.29E-4</v>
      </c>
      <c r="AH40" s="69">
        <v>-0.00337</v>
      </c>
      <c r="AI40" s="69">
        <v>-0.008002</v>
      </c>
      <c r="AJ40" s="69">
        <v>-0.010648</v>
      </c>
    </row>
    <row r="41">
      <c r="A41" s="69">
        <v>0.013048</v>
      </c>
      <c r="B41" s="69">
        <v>0.013251</v>
      </c>
      <c r="C41" s="69">
        <v>0.012934</v>
      </c>
      <c r="D41" s="69">
        <v>0.012276</v>
      </c>
      <c r="E41" s="69">
        <v>0.011208</v>
      </c>
      <c r="F41" s="69">
        <v>0.01024</v>
      </c>
      <c r="G41" s="69">
        <v>0.009391</v>
      </c>
      <c r="H41" s="69">
        <v>0.008542</v>
      </c>
      <c r="I41" s="69">
        <v>0.00785</v>
      </c>
      <c r="J41" s="69">
        <v>0.007132</v>
      </c>
      <c r="K41" s="69">
        <v>0.006464</v>
      </c>
      <c r="L41" s="69">
        <v>0.005863</v>
      </c>
      <c r="M41" s="69">
        <v>0.005336</v>
      </c>
      <c r="N41" s="69">
        <v>0.004829</v>
      </c>
      <c r="O41" s="69">
        <v>0.00457</v>
      </c>
      <c r="P41" s="69">
        <v>0.004109</v>
      </c>
      <c r="Q41" s="69">
        <v>0.003744</v>
      </c>
      <c r="R41" s="69">
        <v>0.003606</v>
      </c>
      <c r="S41" s="69">
        <v>0.003454</v>
      </c>
      <c r="T41" s="69">
        <v>0.003234</v>
      </c>
      <c r="U41" s="69">
        <v>0.002544</v>
      </c>
      <c r="V41" s="69">
        <v>0.001427</v>
      </c>
      <c r="W41" s="69">
        <v>-2.09E-4</v>
      </c>
      <c r="X41" s="69">
        <v>-0.001369</v>
      </c>
      <c r="Y41" s="69">
        <v>-0.001179</v>
      </c>
      <c r="Z41" s="69">
        <v>0.0</v>
      </c>
      <c r="AA41" s="69">
        <v>0.001112</v>
      </c>
      <c r="AB41" s="69">
        <v>0.002334</v>
      </c>
      <c r="AC41" s="69">
        <v>0.003436</v>
      </c>
      <c r="AD41" s="69">
        <v>0.004287</v>
      </c>
      <c r="AE41" s="69">
        <v>0.004475</v>
      </c>
      <c r="AF41" s="69">
        <v>0.003187</v>
      </c>
      <c r="AG41" s="69">
        <v>6.65E-4</v>
      </c>
      <c r="AH41" s="69">
        <v>-0.003045</v>
      </c>
      <c r="AI41" s="69">
        <v>-0.007825</v>
      </c>
      <c r="AJ41" s="69">
        <v>-0.010537</v>
      </c>
    </row>
    <row r="42">
      <c r="A42" s="69">
        <v>0.013024</v>
      </c>
      <c r="B42" s="69">
        <v>0.013192</v>
      </c>
      <c r="C42" s="69">
        <v>0.012717</v>
      </c>
      <c r="D42" s="69">
        <v>0.012027</v>
      </c>
      <c r="E42" s="69">
        <v>0.011115</v>
      </c>
      <c r="F42" s="69">
        <v>0.010233</v>
      </c>
      <c r="G42" s="69">
        <v>0.009366</v>
      </c>
      <c r="H42" s="69">
        <v>0.008581</v>
      </c>
      <c r="I42" s="69">
        <v>0.007862</v>
      </c>
      <c r="J42" s="69">
        <v>0.007159</v>
      </c>
      <c r="K42" s="69">
        <v>0.006471</v>
      </c>
      <c r="L42" s="69">
        <v>0.005754</v>
      </c>
      <c r="M42" s="69">
        <v>0.005316</v>
      </c>
      <c r="N42" s="69">
        <v>0.004927</v>
      </c>
      <c r="O42" s="69">
        <v>0.004547</v>
      </c>
      <c r="P42" s="69">
        <v>0.004027</v>
      </c>
      <c r="Q42" s="69">
        <v>0.003719</v>
      </c>
      <c r="R42" s="69">
        <v>0.003478</v>
      </c>
      <c r="S42" s="69">
        <v>0.003428</v>
      </c>
      <c r="T42" s="69">
        <v>0.003138</v>
      </c>
      <c r="U42" s="69">
        <v>0.002504</v>
      </c>
      <c r="V42" s="69">
        <v>0.001413</v>
      </c>
      <c r="W42" s="69">
        <v>-2.06E-4</v>
      </c>
      <c r="X42" s="69">
        <v>-0.001338</v>
      </c>
      <c r="Y42" s="69">
        <v>-0.001134</v>
      </c>
      <c r="Z42" s="69">
        <v>0.0</v>
      </c>
      <c r="AA42" s="69">
        <v>0.001179</v>
      </c>
      <c r="AB42" s="69">
        <v>0.002453</v>
      </c>
      <c r="AC42" s="69">
        <v>0.003556</v>
      </c>
      <c r="AD42" s="69">
        <v>0.004478</v>
      </c>
      <c r="AE42" s="69">
        <v>0.004665</v>
      </c>
      <c r="AF42" s="69">
        <v>0.003488</v>
      </c>
      <c r="AG42" s="69">
        <v>0.001161</v>
      </c>
      <c r="AH42" s="69">
        <v>-0.00244</v>
      </c>
      <c r="AI42" s="69">
        <v>-0.006946</v>
      </c>
      <c r="AJ42" s="69">
        <v>-0.009849</v>
      </c>
    </row>
    <row r="43">
      <c r="A43" s="69">
        <v>0.012531</v>
      </c>
      <c r="B43" s="69">
        <v>0.012667</v>
      </c>
      <c r="C43" s="69">
        <v>0.012267</v>
      </c>
      <c r="D43" s="69">
        <v>0.011716</v>
      </c>
      <c r="E43" s="69">
        <v>0.010768</v>
      </c>
      <c r="F43" s="69">
        <v>0.00987</v>
      </c>
      <c r="G43" s="69">
        <v>0.009065</v>
      </c>
      <c r="H43" s="69">
        <v>0.008206</v>
      </c>
      <c r="I43" s="69">
        <v>0.007575</v>
      </c>
      <c r="J43" s="69">
        <v>0.006829</v>
      </c>
      <c r="K43" s="69">
        <v>0.006127</v>
      </c>
      <c r="L43" s="69">
        <v>0.00563</v>
      </c>
      <c r="M43" s="69">
        <v>0.005164</v>
      </c>
      <c r="N43" s="69">
        <v>0.004707</v>
      </c>
      <c r="O43" s="69">
        <v>0.004346</v>
      </c>
      <c r="P43" s="69">
        <v>0.003895</v>
      </c>
      <c r="Q43" s="69">
        <v>0.0036</v>
      </c>
      <c r="R43" s="69">
        <v>0.003369</v>
      </c>
      <c r="S43" s="69">
        <v>0.003341</v>
      </c>
      <c r="T43" s="69">
        <v>0.003131</v>
      </c>
      <c r="U43" s="69">
        <v>0.002498</v>
      </c>
      <c r="V43" s="69">
        <v>0.001327</v>
      </c>
      <c r="W43" s="69">
        <v>-2.15E-4</v>
      </c>
      <c r="X43" s="69">
        <v>-0.001332</v>
      </c>
      <c r="Y43" s="69">
        <v>-0.001056</v>
      </c>
      <c r="Z43" s="69">
        <v>0.0</v>
      </c>
      <c r="AA43" s="69">
        <v>0.001219</v>
      </c>
      <c r="AB43" s="69">
        <v>0.002496</v>
      </c>
      <c r="AC43" s="69">
        <v>0.003622</v>
      </c>
      <c r="AD43" s="69">
        <v>0.00456</v>
      </c>
      <c r="AE43" s="69">
        <v>0.004893</v>
      </c>
      <c r="AF43" s="69">
        <v>0.003861</v>
      </c>
      <c r="AG43" s="69">
        <v>0.001567</v>
      </c>
      <c r="AH43" s="69">
        <v>-0.001945</v>
      </c>
      <c r="AI43" s="69">
        <v>-0.006535</v>
      </c>
      <c r="AJ43" s="69">
        <v>-0.009206</v>
      </c>
    </row>
    <row r="44">
      <c r="A44" s="69">
        <v>0.015939</v>
      </c>
      <c r="B44" s="69">
        <v>0.015384</v>
      </c>
      <c r="C44" s="69">
        <v>0.014403</v>
      </c>
      <c r="D44" s="69">
        <v>0.013278</v>
      </c>
      <c r="E44" s="69">
        <v>0.011867</v>
      </c>
      <c r="F44" s="69">
        <v>0.010578</v>
      </c>
      <c r="G44" s="69">
        <v>0.009429</v>
      </c>
      <c r="H44" s="69">
        <v>0.008361</v>
      </c>
      <c r="I44" s="69">
        <v>0.007378</v>
      </c>
      <c r="J44" s="69">
        <v>0.006489</v>
      </c>
      <c r="K44" s="69">
        <v>0.005595</v>
      </c>
      <c r="L44" s="69">
        <v>0.004928</v>
      </c>
      <c r="M44" s="69">
        <v>0.004444</v>
      </c>
      <c r="N44" s="69">
        <v>0.004057</v>
      </c>
      <c r="O44" s="69">
        <v>0.003786</v>
      </c>
      <c r="P44" s="69">
        <v>0.003497</v>
      </c>
      <c r="Q44" s="69">
        <v>0.003347</v>
      </c>
      <c r="R44" s="69">
        <v>0.003332</v>
      </c>
      <c r="S44" s="69">
        <v>0.00342</v>
      </c>
      <c r="T44" s="69">
        <v>0.003297</v>
      </c>
      <c r="U44" s="69">
        <v>0.00267</v>
      </c>
      <c r="V44" s="69">
        <v>0.001534</v>
      </c>
      <c r="W44" s="69">
        <v>-1.95E-4</v>
      </c>
      <c r="X44" s="69">
        <v>-0.001342</v>
      </c>
      <c r="Y44" s="69">
        <v>-0.00114</v>
      </c>
      <c r="Z44" s="69">
        <v>0.0</v>
      </c>
      <c r="AA44" s="69">
        <v>0.001203</v>
      </c>
      <c r="AB44" s="69">
        <v>0.002527</v>
      </c>
      <c r="AC44" s="69">
        <v>0.003739</v>
      </c>
      <c r="AD44" s="69">
        <v>0.004852</v>
      </c>
      <c r="AE44" s="69">
        <v>0.005317</v>
      </c>
      <c r="AF44" s="69">
        <v>0.004459</v>
      </c>
      <c r="AG44" s="69">
        <v>0.002424</v>
      </c>
      <c r="AH44" s="69">
        <v>-7.71E-4</v>
      </c>
      <c r="AI44" s="69">
        <v>-0.005032</v>
      </c>
      <c r="AJ44" s="69">
        <v>-0.008079</v>
      </c>
    </row>
    <row r="45">
      <c r="A45" s="69">
        <v>0.015784</v>
      </c>
      <c r="B45" s="69">
        <v>0.015104</v>
      </c>
      <c r="C45" s="69">
        <v>0.01408</v>
      </c>
      <c r="D45" s="69">
        <v>0.012954</v>
      </c>
      <c r="E45" s="69">
        <v>0.011614</v>
      </c>
      <c r="F45" s="69">
        <v>0.010466</v>
      </c>
      <c r="G45" s="69">
        <v>0.009344</v>
      </c>
      <c r="H45" s="69">
        <v>0.008269</v>
      </c>
      <c r="I45" s="69">
        <v>0.007362</v>
      </c>
      <c r="J45" s="69">
        <v>0.006378</v>
      </c>
      <c r="K45" s="69">
        <v>0.005557</v>
      </c>
      <c r="L45" s="69">
        <v>0.00484</v>
      </c>
      <c r="M45" s="69">
        <v>0.004373</v>
      </c>
      <c r="N45" s="69">
        <v>0.003992</v>
      </c>
      <c r="O45" s="69">
        <v>0.003686</v>
      </c>
      <c r="P45" s="69">
        <v>0.003419</v>
      </c>
      <c r="Q45" s="69">
        <v>0.00328</v>
      </c>
      <c r="R45" s="69">
        <v>0.003287</v>
      </c>
      <c r="S45" s="69">
        <v>0.003411</v>
      </c>
      <c r="T45" s="69">
        <v>0.003256</v>
      </c>
      <c r="U45" s="69">
        <v>0.002627</v>
      </c>
      <c r="V45" s="69">
        <v>0.001434</v>
      </c>
      <c r="W45" s="69">
        <v>-1.72E-4</v>
      </c>
      <c r="X45" s="69">
        <v>-0.001338</v>
      </c>
      <c r="Y45" s="69">
        <v>-0.001123</v>
      </c>
      <c r="Z45" s="69">
        <v>0.0</v>
      </c>
      <c r="AA45" s="69">
        <v>0.001173</v>
      </c>
      <c r="AB45" s="69">
        <v>0.002573</v>
      </c>
      <c r="AC45" s="69">
        <v>0.003778</v>
      </c>
      <c r="AD45" s="69">
        <v>0.004947</v>
      </c>
      <c r="AE45" s="69">
        <v>0.005496</v>
      </c>
      <c r="AF45" s="69">
        <v>0.004765</v>
      </c>
      <c r="AG45" s="69">
        <v>0.002891</v>
      </c>
      <c r="AH45" s="69">
        <v>-1.73E-4</v>
      </c>
      <c r="AI45" s="69">
        <v>-0.004493</v>
      </c>
      <c r="AJ45" s="69">
        <v>-0.007486</v>
      </c>
    </row>
    <row r="46">
      <c r="A46" s="69">
        <v>0.01584</v>
      </c>
      <c r="B46" s="69">
        <v>0.015151</v>
      </c>
      <c r="C46" s="69">
        <v>0.014067</v>
      </c>
      <c r="D46" s="69">
        <v>0.012843</v>
      </c>
      <c r="E46" s="69">
        <v>0.011502</v>
      </c>
      <c r="F46" s="69">
        <v>0.010266</v>
      </c>
      <c r="G46" s="69">
        <v>0.00913</v>
      </c>
      <c r="H46" s="69">
        <v>0.008035</v>
      </c>
      <c r="I46" s="69">
        <v>0.007143</v>
      </c>
      <c r="J46" s="69">
        <v>0.006228</v>
      </c>
      <c r="K46" s="69">
        <v>0.005407</v>
      </c>
      <c r="L46" s="69">
        <v>0.004778</v>
      </c>
      <c r="M46" s="69">
        <v>0.004234</v>
      </c>
      <c r="N46" s="69">
        <v>0.003818</v>
      </c>
      <c r="O46" s="69">
        <v>0.003576</v>
      </c>
      <c r="P46" s="69">
        <v>0.003332</v>
      </c>
      <c r="Q46" s="69">
        <v>0.003175</v>
      </c>
      <c r="R46" s="69">
        <v>0.003179</v>
      </c>
      <c r="S46" s="69">
        <v>0.003283</v>
      </c>
      <c r="T46" s="69">
        <v>0.003133</v>
      </c>
      <c r="U46" s="69">
        <v>0.002543</v>
      </c>
      <c r="V46" s="69">
        <v>0.001346</v>
      </c>
      <c r="W46" s="69">
        <v>-2.7E-4</v>
      </c>
      <c r="X46" s="69">
        <v>-0.001409</v>
      </c>
      <c r="Y46" s="69">
        <v>-0.001143</v>
      </c>
      <c r="Z46" s="69">
        <v>0.0</v>
      </c>
      <c r="AA46" s="69">
        <v>0.00126</v>
      </c>
      <c r="AB46" s="69">
        <v>0.002603</v>
      </c>
      <c r="AC46" s="69">
        <v>0.003891</v>
      </c>
      <c r="AD46" s="69">
        <v>0.005052</v>
      </c>
      <c r="AE46" s="69">
        <v>0.005665</v>
      </c>
      <c r="AF46" s="69">
        <v>0.005039</v>
      </c>
      <c r="AG46" s="69">
        <v>0.003245</v>
      </c>
      <c r="AH46" s="69">
        <v>2.23E-4</v>
      </c>
      <c r="AI46" s="69">
        <v>-0.004041</v>
      </c>
      <c r="AJ46" s="69">
        <v>-0.006891</v>
      </c>
    </row>
    <row r="47">
      <c r="A47" s="69">
        <v>0.015734</v>
      </c>
      <c r="B47" s="69">
        <v>0.014985</v>
      </c>
      <c r="C47" s="69">
        <v>0.013938</v>
      </c>
      <c r="D47" s="69">
        <v>0.012774</v>
      </c>
      <c r="E47" s="69">
        <v>0.01142</v>
      </c>
      <c r="F47" s="69">
        <v>0.010207</v>
      </c>
      <c r="G47" s="69">
        <v>0.009107</v>
      </c>
      <c r="H47" s="69">
        <v>0.008116</v>
      </c>
      <c r="I47" s="69">
        <v>0.007147</v>
      </c>
      <c r="J47" s="69">
        <v>0.006245</v>
      </c>
      <c r="K47" s="69">
        <v>0.005388</v>
      </c>
      <c r="L47" s="69">
        <v>0.004721</v>
      </c>
      <c r="M47" s="69">
        <v>0.004228</v>
      </c>
      <c r="N47" s="69">
        <v>0.003852</v>
      </c>
      <c r="O47" s="69">
        <v>0.003597</v>
      </c>
      <c r="P47" s="69">
        <v>0.003324</v>
      </c>
      <c r="Q47" s="69">
        <v>0.003192</v>
      </c>
      <c r="R47" s="69">
        <v>0.00317</v>
      </c>
      <c r="S47" s="69">
        <v>0.003267</v>
      </c>
      <c r="T47" s="69">
        <v>0.003156</v>
      </c>
      <c r="U47" s="69">
        <v>0.002526</v>
      </c>
      <c r="V47" s="69">
        <v>0.00144</v>
      </c>
      <c r="W47" s="69">
        <v>-2.85E-4</v>
      </c>
      <c r="X47" s="69">
        <v>-0.001388</v>
      </c>
      <c r="Y47" s="69">
        <v>-0.001144</v>
      </c>
      <c r="Z47" s="69">
        <v>0.0</v>
      </c>
      <c r="AA47" s="69">
        <v>0.001223</v>
      </c>
      <c r="AB47" s="69">
        <v>0.002609</v>
      </c>
      <c r="AC47" s="69">
        <v>0.003895</v>
      </c>
      <c r="AD47" s="69">
        <v>0.005134</v>
      </c>
      <c r="AE47" s="69">
        <v>0.005878</v>
      </c>
      <c r="AF47" s="69">
        <v>0.005351</v>
      </c>
      <c r="AG47" s="69">
        <v>0.003706</v>
      </c>
      <c r="AH47" s="69">
        <v>7.79E-4</v>
      </c>
      <c r="AI47" s="69">
        <v>-0.003379</v>
      </c>
      <c r="AJ47" s="69">
        <v>-0.006263</v>
      </c>
    </row>
    <row r="48">
      <c r="A48" s="69">
        <v>0.015667</v>
      </c>
      <c r="B48" s="69">
        <v>0.014885</v>
      </c>
      <c r="C48" s="69">
        <v>0.013755</v>
      </c>
      <c r="D48" s="69">
        <v>0.012587</v>
      </c>
      <c r="E48" s="69">
        <v>0.011293</v>
      </c>
      <c r="F48" s="69">
        <v>0.010118</v>
      </c>
      <c r="G48" s="69">
        <v>0.009044</v>
      </c>
      <c r="H48" s="69">
        <v>0.007972</v>
      </c>
      <c r="I48" s="69">
        <v>0.00704</v>
      </c>
      <c r="J48" s="69">
        <v>0.006159</v>
      </c>
      <c r="K48" s="69">
        <v>0.005315</v>
      </c>
      <c r="L48" s="69">
        <v>0.004657</v>
      </c>
      <c r="M48" s="69">
        <v>0.004138</v>
      </c>
      <c r="N48" s="69">
        <v>0.003755</v>
      </c>
      <c r="O48" s="69">
        <v>0.00351</v>
      </c>
      <c r="P48" s="69">
        <v>0.003271</v>
      </c>
      <c r="Q48" s="69">
        <v>0.003094</v>
      </c>
      <c r="R48" s="69">
        <v>0.003114</v>
      </c>
      <c r="S48" s="69">
        <v>0.003216</v>
      </c>
      <c r="T48" s="69">
        <v>0.003057</v>
      </c>
      <c r="U48" s="69">
        <v>0.002494</v>
      </c>
      <c r="V48" s="69">
        <v>0.00131</v>
      </c>
      <c r="W48" s="69">
        <v>-3.14E-4</v>
      </c>
      <c r="X48" s="69">
        <v>-0.001423</v>
      </c>
      <c r="Y48" s="69">
        <v>-0.001148</v>
      </c>
      <c r="Z48" s="69">
        <v>0.0</v>
      </c>
      <c r="AA48" s="69">
        <v>0.001262</v>
      </c>
      <c r="AB48" s="69">
        <v>0.002662</v>
      </c>
      <c r="AC48" s="69">
        <v>0.003983</v>
      </c>
      <c r="AD48" s="69">
        <v>0.005226</v>
      </c>
      <c r="AE48" s="69">
        <v>0.006017</v>
      </c>
      <c r="AF48" s="69">
        <v>0.005583</v>
      </c>
      <c r="AG48" s="69">
        <v>0.004056</v>
      </c>
      <c r="AH48" s="69">
        <v>0.001213</v>
      </c>
      <c r="AI48" s="69">
        <v>-0.002863</v>
      </c>
      <c r="AJ48" s="69">
        <v>-0.005835</v>
      </c>
    </row>
    <row r="49">
      <c r="A49" s="69">
        <v>0.015556</v>
      </c>
      <c r="B49" s="69">
        <v>0.014636</v>
      </c>
      <c r="C49" s="69">
        <v>0.013528</v>
      </c>
      <c r="D49" s="69">
        <v>0.01233</v>
      </c>
      <c r="E49" s="69">
        <v>0.010992</v>
      </c>
      <c r="F49" s="69">
        <v>0.009802</v>
      </c>
      <c r="G49" s="69">
        <v>0.008731</v>
      </c>
      <c r="H49" s="69">
        <v>0.007711</v>
      </c>
      <c r="I49" s="69">
        <v>0.006837</v>
      </c>
      <c r="J49" s="69">
        <v>0.005946</v>
      </c>
      <c r="K49" s="69">
        <v>0.005144</v>
      </c>
      <c r="L49" s="69">
        <v>0.004492</v>
      </c>
      <c r="M49" s="69">
        <v>0.003998</v>
      </c>
      <c r="N49" s="69">
        <v>0.003621</v>
      </c>
      <c r="O49" s="69">
        <v>0.003378</v>
      </c>
      <c r="P49" s="69">
        <v>0.003151</v>
      </c>
      <c r="Q49" s="69">
        <v>0.003016</v>
      </c>
      <c r="R49" s="69">
        <v>0.002983</v>
      </c>
      <c r="S49" s="69">
        <v>0.00307</v>
      </c>
      <c r="T49" s="69">
        <v>0.002999</v>
      </c>
      <c r="U49" s="69">
        <v>0.002408</v>
      </c>
      <c r="V49" s="69">
        <v>0.001229</v>
      </c>
      <c r="W49" s="69">
        <v>-3.79E-4</v>
      </c>
      <c r="X49" s="69">
        <v>-0.001485</v>
      </c>
      <c r="Y49" s="69">
        <v>-0.001169</v>
      </c>
      <c r="Z49" s="69">
        <v>0.0</v>
      </c>
      <c r="AA49" s="69">
        <v>0.001269</v>
      </c>
      <c r="AB49" s="69">
        <v>0.00265</v>
      </c>
      <c r="AC49" s="69">
        <v>0.004011</v>
      </c>
      <c r="AD49" s="69">
        <v>0.005309</v>
      </c>
      <c r="AE49" s="69">
        <v>0.006166</v>
      </c>
      <c r="AF49" s="69">
        <v>0.005838</v>
      </c>
      <c r="AG49" s="69">
        <v>0.004378</v>
      </c>
      <c r="AH49" s="69">
        <v>0.001649</v>
      </c>
      <c r="AI49" s="69">
        <v>-0.002438</v>
      </c>
      <c r="AJ49" s="69">
        <v>-0.005152</v>
      </c>
    </row>
    <row r="50">
      <c r="A50" s="69">
        <v>0.015776</v>
      </c>
      <c r="B50" s="69">
        <v>0.014872</v>
      </c>
      <c r="C50" s="69">
        <v>0.013608</v>
      </c>
      <c r="D50" s="69">
        <v>0.012375</v>
      </c>
      <c r="E50" s="69">
        <v>0.011066</v>
      </c>
      <c r="F50" s="69">
        <v>0.009883</v>
      </c>
      <c r="G50" s="69">
        <v>0.008818</v>
      </c>
      <c r="H50" s="69">
        <v>0.007831</v>
      </c>
      <c r="I50" s="69">
        <v>0.006921</v>
      </c>
      <c r="J50" s="69">
        <v>0.006046</v>
      </c>
      <c r="K50" s="69">
        <v>0.005202</v>
      </c>
      <c r="L50" s="69">
        <v>0.004557</v>
      </c>
      <c r="M50" s="69">
        <v>0.004035</v>
      </c>
      <c r="N50" s="69">
        <v>0.00367</v>
      </c>
      <c r="O50" s="69">
        <v>0.003443</v>
      </c>
      <c r="P50" s="69">
        <v>0.003172</v>
      </c>
      <c r="Q50" s="69">
        <v>0.003011</v>
      </c>
      <c r="R50" s="69">
        <v>0.003003</v>
      </c>
      <c r="S50" s="69">
        <v>0.003077</v>
      </c>
      <c r="T50" s="69">
        <v>0.002953</v>
      </c>
      <c r="U50" s="69">
        <v>0.002373</v>
      </c>
      <c r="V50" s="69">
        <v>0.001226</v>
      </c>
      <c r="W50" s="69">
        <v>-3.83E-4</v>
      </c>
      <c r="X50" s="69">
        <v>-0.001428</v>
      </c>
      <c r="Y50" s="69">
        <v>-0.001157</v>
      </c>
      <c r="Z50" s="69">
        <v>0.0</v>
      </c>
      <c r="AA50" s="69">
        <v>0.001254</v>
      </c>
      <c r="AB50" s="69">
        <v>0.002671</v>
      </c>
      <c r="AC50" s="69">
        <v>0.004024</v>
      </c>
      <c r="AD50" s="69">
        <v>0.005412</v>
      </c>
      <c r="AE50" s="69">
        <v>0.006302</v>
      </c>
      <c r="AF50" s="69">
        <v>0.006059</v>
      </c>
      <c r="AG50" s="69">
        <v>0.004756</v>
      </c>
      <c r="AH50" s="69">
        <v>0.002203</v>
      </c>
      <c r="AI50" s="69">
        <v>-0.00175</v>
      </c>
      <c r="AJ50" s="69">
        <v>-0.004603</v>
      </c>
    </row>
    <row r="51">
      <c r="A51" s="69">
        <v>0.015883</v>
      </c>
      <c r="B51" s="69">
        <v>0.014895</v>
      </c>
      <c r="C51" s="69">
        <v>0.013674</v>
      </c>
      <c r="D51" s="69">
        <v>0.012356</v>
      </c>
      <c r="E51" s="69">
        <v>0.010952</v>
      </c>
      <c r="F51" s="69">
        <v>0.009829</v>
      </c>
      <c r="G51" s="69">
        <v>0.008782</v>
      </c>
      <c r="H51" s="69">
        <v>0.007749</v>
      </c>
      <c r="I51" s="69">
        <v>0.006846</v>
      </c>
      <c r="J51" s="69">
        <v>0.005971</v>
      </c>
      <c r="K51" s="69">
        <v>0.00514</v>
      </c>
      <c r="L51" s="69">
        <v>0.004494</v>
      </c>
      <c r="M51" s="69">
        <v>0.003955</v>
      </c>
      <c r="N51" s="69">
        <v>0.00358</v>
      </c>
      <c r="O51" s="69">
        <v>0.003352</v>
      </c>
      <c r="P51" s="69">
        <v>0.003075</v>
      </c>
      <c r="Q51" s="69">
        <v>0.002902</v>
      </c>
      <c r="R51" s="69">
        <v>0.002913</v>
      </c>
      <c r="S51" s="69">
        <v>0.003015</v>
      </c>
      <c r="T51" s="69">
        <v>0.002931</v>
      </c>
      <c r="U51" s="69">
        <v>0.002338</v>
      </c>
      <c r="V51" s="69">
        <v>0.001164</v>
      </c>
      <c r="W51" s="69">
        <v>-3.96E-4</v>
      </c>
      <c r="X51" s="69">
        <v>-0.00142</v>
      </c>
      <c r="Y51" s="69">
        <v>-0.001127</v>
      </c>
      <c r="Z51" s="69">
        <v>0.0</v>
      </c>
      <c r="AA51" s="69">
        <v>0.001298</v>
      </c>
      <c r="AB51" s="69">
        <v>0.002674</v>
      </c>
      <c r="AC51" s="69">
        <v>0.004086</v>
      </c>
      <c r="AD51" s="69">
        <v>0.00546</v>
      </c>
      <c r="AE51" s="69">
        <v>0.006451</v>
      </c>
      <c r="AF51" s="69">
        <v>0.006377</v>
      </c>
      <c r="AG51" s="69">
        <v>0.005128</v>
      </c>
      <c r="AH51" s="69">
        <v>0.00256</v>
      </c>
      <c r="AI51" s="69">
        <v>-0.0013</v>
      </c>
      <c r="AJ51" s="69">
        <v>-0.004281</v>
      </c>
    </row>
    <row r="52">
      <c r="A52" s="69">
        <v>0.016018</v>
      </c>
      <c r="B52" s="69">
        <v>0.014983</v>
      </c>
      <c r="C52" s="69">
        <v>0.013712</v>
      </c>
      <c r="D52" s="69">
        <v>0.012425</v>
      </c>
      <c r="E52" s="69">
        <v>0.011069</v>
      </c>
      <c r="F52" s="69">
        <v>0.009856</v>
      </c>
      <c r="G52" s="69">
        <v>0.008796</v>
      </c>
      <c r="H52" s="69">
        <v>0.007721</v>
      </c>
      <c r="I52" s="69">
        <v>0.006871</v>
      </c>
      <c r="J52" s="69">
        <v>0.005936</v>
      </c>
      <c r="K52" s="69">
        <v>0.005153</v>
      </c>
      <c r="L52" s="69">
        <v>0.004503</v>
      </c>
      <c r="M52" s="69">
        <v>0.004012</v>
      </c>
      <c r="N52" s="69">
        <v>0.003622</v>
      </c>
      <c r="O52" s="69">
        <v>0.00334</v>
      </c>
      <c r="P52" s="69">
        <v>0.003118</v>
      </c>
      <c r="Q52" s="69">
        <v>0.002929</v>
      </c>
      <c r="R52" s="69">
        <v>0.002937</v>
      </c>
      <c r="S52" s="69">
        <v>0.00301</v>
      </c>
      <c r="T52" s="69">
        <v>0.002871</v>
      </c>
      <c r="U52" s="69">
        <v>0.002308</v>
      </c>
      <c r="V52" s="69">
        <v>0.001141</v>
      </c>
      <c r="W52" s="69">
        <v>-4.53E-4</v>
      </c>
      <c r="X52" s="69">
        <v>-0.001462</v>
      </c>
      <c r="Y52" s="69">
        <v>-0.001174</v>
      </c>
      <c r="Z52" s="69">
        <v>0.0</v>
      </c>
      <c r="AA52" s="69">
        <v>0.001264</v>
      </c>
      <c r="AB52" s="69">
        <v>0.002719</v>
      </c>
      <c r="AC52" s="69">
        <v>0.00415</v>
      </c>
      <c r="AD52" s="69">
        <v>0.005567</v>
      </c>
      <c r="AE52" s="69">
        <v>0.006596</v>
      </c>
      <c r="AF52" s="69">
        <v>0.00656</v>
      </c>
      <c r="AG52" s="69">
        <v>0.0055</v>
      </c>
      <c r="AH52" s="69">
        <v>0.003054</v>
      </c>
      <c r="AI52" s="69">
        <v>-7.28E-4</v>
      </c>
      <c r="AJ52" s="69">
        <v>-0.003654</v>
      </c>
    </row>
    <row r="53">
      <c r="A53" s="69">
        <v>0.016221</v>
      </c>
      <c r="B53" s="69">
        <v>0.015137</v>
      </c>
      <c r="C53" s="69">
        <v>0.013814</v>
      </c>
      <c r="D53" s="69">
        <v>0.012538</v>
      </c>
      <c r="E53" s="69">
        <v>0.011149</v>
      </c>
      <c r="F53" s="69">
        <v>0.009873</v>
      </c>
      <c r="G53" s="69">
        <v>0.00877</v>
      </c>
      <c r="H53" s="69">
        <v>0.007745</v>
      </c>
      <c r="I53" s="69">
        <v>0.006891</v>
      </c>
      <c r="J53" s="69">
        <v>0.005997</v>
      </c>
      <c r="K53" s="69">
        <v>0.005148</v>
      </c>
      <c r="L53" s="69">
        <v>0.004507</v>
      </c>
      <c r="M53" s="69">
        <v>0.003997</v>
      </c>
      <c r="N53" s="69">
        <v>0.003645</v>
      </c>
      <c r="O53" s="69">
        <v>0.003411</v>
      </c>
      <c r="P53" s="69">
        <v>0.003123</v>
      </c>
      <c r="Q53" s="69">
        <v>0.002983</v>
      </c>
      <c r="R53" s="69">
        <v>0.002947</v>
      </c>
      <c r="S53" s="69">
        <v>0.003018</v>
      </c>
      <c r="T53" s="69">
        <v>0.00286</v>
      </c>
      <c r="U53" s="69">
        <v>0.002292</v>
      </c>
      <c r="V53" s="69">
        <v>0.001115</v>
      </c>
      <c r="W53" s="69">
        <v>-4.51E-4</v>
      </c>
      <c r="X53" s="69">
        <v>-0.001454</v>
      </c>
      <c r="Y53" s="69">
        <v>-0.00116</v>
      </c>
      <c r="Z53" s="69">
        <v>0.0</v>
      </c>
      <c r="AA53" s="69">
        <v>0.001346</v>
      </c>
      <c r="AB53" s="69">
        <v>0.002758</v>
      </c>
      <c r="AC53" s="69">
        <v>0.004204</v>
      </c>
      <c r="AD53" s="69">
        <v>0.005674</v>
      </c>
      <c r="AE53" s="69">
        <v>0.006785</v>
      </c>
      <c r="AF53" s="69">
        <v>0.006804</v>
      </c>
      <c r="AG53" s="69">
        <v>0.005852</v>
      </c>
      <c r="AH53" s="69">
        <v>0.003574</v>
      </c>
      <c r="AI53" s="69">
        <v>-2.09E-4</v>
      </c>
      <c r="AJ53" s="69">
        <v>-0.002797</v>
      </c>
    </row>
    <row r="54">
      <c r="A54" s="69">
        <v>0.016306</v>
      </c>
      <c r="B54" s="69">
        <v>0.0151</v>
      </c>
      <c r="C54" s="69">
        <v>0.013802</v>
      </c>
      <c r="D54" s="69">
        <v>0.012427</v>
      </c>
      <c r="E54" s="69">
        <v>0.010974</v>
      </c>
      <c r="F54" s="69">
        <v>0.009778</v>
      </c>
      <c r="G54" s="69">
        <v>0.00867</v>
      </c>
      <c r="H54" s="69">
        <v>0.007675</v>
      </c>
      <c r="I54" s="69">
        <v>0.006727</v>
      </c>
      <c r="J54" s="69">
        <v>0.005855</v>
      </c>
      <c r="K54" s="69">
        <v>0.005027</v>
      </c>
      <c r="L54" s="69">
        <v>0.004351</v>
      </c>
      <c r="M54" s="69">
        <v>0.003838</v>
      </c>
      <c r="N54" s="69">
        <v>0.003507</v>
      </c>
      <c r="O54" s="69">
        <v>0.003279</v>
      </c>
      <c r="P54" s="69">
        <v>0.003006</v>
      </c>
      <c r="Q54" s="69">
        <v>0.002825</v>
      </c>
      <c r="R54" s="69">
        <v>0.002809</v>
      </c>
      <c r="S54" s="69">
        <v>0.002894</v>
      </c>
      <c r="T54" s="69">
        <v>0.002793</v>
      </c>
      <c r="U54" s="69">
        <v>0.002209</v>
      </c>
      <c r="V54" s="69">
        <v>0.001004</v>
      </c>
      <c r="W54" s="69">
        <v>-5.35E-4</v>
      </c>
      <c r="X54" s="69">
        <v>-0.001512</v>
      </c>
      <c r="Y54" s="69">
        <v>-0.001161</v>
      </c>
      <c r="Z54" s="69">
        <v>0.0</v>
      </c>
      <c r="AA54" s="69">
        <v>0.001264</v>
      </c>
      <c r="AB54" s="69">
        <v>0.002736</v>
      </c>
      <c r="AC54" s="69">
        <v>0.004177</v>
      </c>
      <c r="AD54" s="69">
        <v>0.005697</v>
      </c>
      <c r="AE54" s="69">
        <v>0.00686</v>
      </c>
      <c r="AF54" s="69">
        <v>0.00702</v>
      </c>
      <c r="AG54" s="69">
        <v>0.006111</v>
      </c>
      <c r="AH54" s="69">
        <v>0.003871</v>
      </c>
      <c r="AI54" s="69">
        <v>2.15E-4</v>
      </c>
      <c r="AJ54" s="69">
        <v>-0.002485</v>
      </c>
    </row>
    <row r="55">
      <c r="A55" s="69">
        <v>0.016524</v>
      </c>
      <c r="B55" s="69">
        <v>0.01532</v>
      </c>
      <c r="C55" s="69">
        <v>0.013879</v>
      </c>
      <c r="D55" s="69">
        <v>0.012537</v>
      </c>
      <c r="E55" s="69">
        <v>0.011171</v>
      </c>
      <c r="F55" s="69">
        <v>0.009951</v>
      </c>
      <c r="G55" s="69">
        <v>0.008855</v>
      </c>
      <c r="H55" s="69">
        <v>0.007801</v>
      </c>
      <c r="I55" s="69">
        <v>0.006948</v>
      </c>
      <c r="J55" s="69">
        <v>0.005986</v>
      </c>
      <c r="K55" s="69">
        <v>0.005148</v>
      </c>
      <c r="L55" s="69">
        <v>0.004549</v>
      </c>
      <c r="M55" s="69">
        <v>0.003958</v>
      </c>
      <c r="N55" s="69">
        <v>0.003639</v>
      </c>
      <c r="O55" s="69">
        <v>0.003351</v>
      </c>
      <c r="P55" s="69">
        <v>0.003066</v>
      </c>
      <c r="Q55" s="69">
        <v>0.002864</v>
      </c>
      <c r="R55" s="69">
        <v>0.00285</v>
      </c>
      <c r="S55" s="69">
        <v>0.002919</v>
      </c>
      <c r="T55" s="69">
        <v>0.002768</v>
      </c>
      <c r="U55" s="69">
        <v>0.002175</v>
      </c>
      <c r="V55" s="69">
        <v>0.001014</v>
      </c>
      <c r="W55" s="69">
        <v>-5.15E-4</v>
      </c>
      <c r="X55" s="69">
        <v>-0.001484</v>
      </c>
      <c r="Y55" s="69">
        <v>-0.00117</v>
      </c>
      <c r="Z55" s="69">
        <v>0.0</v>
      </c>
      <c r="AA55" s="69">
        <v>0.001294</v>
      </c>
      <c r="AB55" s="69">
        <v>0.002744</v>
      </c>
      <c r="AC55" s="69">
        <v>0.004228</v>
      </c>
      <c r="AD55" s="69">
        <v>0.005777</v>
      </c>
      <c r="AE55" s="69">
        <v>0.006981</v>
      </c>
      <c r="AF55" s="69">
        <v>0.007206</v>
      </c>
      <c r="AG55" s="69">
        <v>0.006404</v>
      </c>
      <c r="AH55" s="69">
        <v>0.004362</v>
      </c>
      <c r="AI55" s="69">
        <v>8.22E-4</v>
      </c>
      <c r="AJ55" s="69">
        <v>-0.001767</v>
      </c>
    </row>
    <row r="56">
      <c r="A56" s="69">
        <v>0.0167</v>
      </c>
      <c r="B56" s="69">
        <v>0.015427</v>
      </c>
      <c r="C56" s="69">
        <v>0.014061</v>
      </c>
      <c r="D56" s="69">
        <v>0.012675</v>
      </c>
      <c r="E56" s="69">
        <v>0.011239</v>
      </c>
      <c r="F56" s="69">
        <v>0.00997</v>
      </c>
      <c r="G56" s="69">
        <v>0.008864</v>
      </c>
      <c r="H56" s="69">
        <v>0.007817</v>
      </c>
      <c r="I56" s="69">
        <v>0.006909</v>
      </c>
      <c r="J56" s="69">
        <v>0.005994</v>
      </c>
      <c r="K56" s="69">
        <v>0.005231</v>
      </c>
      <c r="L56" s="69">
        <v>0.004544</v>
      </c>
      <c r="M56" s="69">
        <v>0.003995</v>
      </c>
      <c r="N56" s="69">
        <v>0.003643</v>
      </c>
      <c r="O56" s="69">
        <v>0.003358</v>
      </c>
      <c r="P56" s="69">
        <v>0.003127</v>
      </c>
      <c r="Q56" s="69">
        <v>0.0029</v>
      </c>
      <c r="R56" s="69">
        <v>0.002839</v>
      </c>
      <c r="S56" s="69">
        <v>0.00285</v>
      </c>
      <c r="T56" s="69">
        <v>0.002758</v>
      </c>
      <c r="U56" s="69">
        <v>0.002183</v>
      </c>
      <c r="V56" s="69">
        <v>9.97E-4</v>
      </c>
      <c r="W56" s="69">
        <v>-5.74E-4</v>
      </c>
      <c r="X56" s="69">
        <v>-0.001502</v>
      </c>
      <c r="Y56" s="69">
        <v>-0.001176</v>
      </c>
      <c r="Z56" s="69">
        <v>0.0</v>
      </c>
      <c r="AA56" s="69">
        <v>0.001279</v>
      </c>
      <c r="AB56" s="69">
        <v>0.002752</v>
      </c>
      <c r="AC56" s="69">
        <v>0.004256</v>
      </c>
      <c r="AD56" s="69">
        <v>0.005808</v>
      </c>
      <c r="AE56" s="69">
        <v>0.007134</v>
      </c>
      <c r="AF56" s="69">
        <v>0.007455</v>
      </c>
      <c r="AG56" s="69">
        <v>0.006739</v>
      </c>
      <c r="AH56" s="69">
        <v>0.004766</v>
      </c>
      <c r="AI56" s="69">
        <v>0.001292</v>
      </c>
      <c r="AJ56" s="69">
        <v>-0.001359</v>
      </c>
    </row>
    <row r="57">
      <c r="A57" s="69">
        <v>0.016943</v>
      </c>
      <c r="B57" s="69">
        <v>0.015618</v>
      </c>
      <c r="C57" s="69">
        <v>0.014146</v>
      </c>
      <c r="D57" s="69">
        <v>0.012712</v>
      </c>
      <c r="E57" s="69">
        <v>0.011249</v>
      </c>
      <c r="F57" s="69">
        <v>0.010007</v>
      </c>
      <c r="G57" s="69">
        <v>0.008895</v>
      </c>
      <c r="H57" s="69">
        <v>0.007871</v>
      </c>
      <c r="I57" s="69">
        <v>0.006876</v>
      </c>
      <c r="J57" s="69">
        <v>0.005965</v>
      </c>
      <c r="K57" s="69">
        <v>0.005117</v>
      </c>
      <c r="L57" s="69">
        <v>0.004427</v>
      </c>
      <c r="M57" s="69">
        <v>0.003918</v>
      </c>
      <c r="N57" s="69">
        <v>0.003538</v>
      </c>
      <c r="O57" s="69">
        <v>0.003309</v>
      </c>
      <c r="P57" s="69">
        <v>0.003049</v>
      </c>
      <c r="Q57" s="69">
        <v>0.002856</v>
      </c>
      <c r="R57" s="69">
        <v>0.002732</v>
      </c>
      <c r="S57" s="69">
        <v>0.00284</v>
      </c>
      <c r="T57" s="69">
        <v>0.00267</v>
      </c>
      <c r="U57" s="69">
        <v>0.002107</v>
      </c>
      <c r="V57" s="69">
        <v>9.7E-4</v>
      </c>
      <c r="W57" s="69">
        <v>-5.57E-4</v>
      </c>
      <c r="X57" s="69">
        <v>-0.001491</v>
      </c>
      <c r="Y57" s="69">
        <v>-0.001183</v>
      </c>
      <c r="Z57" s="69">
        <v>0.0</v>
      </c>
      <c r="AA57" s="69">
        <v>0.001298</v>
      </c>
      <c r="AB57" s="69">
        <v>0.00278</v>
      </c>
      <c r="AC57" s="69">
        <v>0.004249</v>
      </c>
      <c r="AD57" s="69">
        <v>0.00584</v>
      </c>
      <c r="AE57" s="69">
        <v>0.007212</v>
      </c>
      <c r="AF57" s="69">
        <v>0.007559</v>
      </c>
      <c r="AG57" s="69">
        <v>0.006997</v>
      </c>
      <c r="AH57" s="69">
        <v>0.005057</v>
      </c>
      <c r="AI57" s="69">
        <v>0.001768</v>
      </c>
      <c r="AJ57" s="69">
        <v>-7.75E-4</v>
      </c>
    </row>
    <row r="58">
      <c r="A58" s="69">
        <v>0.016905</v>
      </c>
      <c r="B58" s="69">
        <v>0.015551</v>
      </c>
      <c r="C58" s="69">
        <v>0.01404</v>
      </c>
      <c r="D58" s="69">
        <v>0.012654</v>
      </c>
      <c r="E58" s="69">
        <v>0.011238</v>
      </c>
      <c r="F58" s="69">
        <v>0.009959</v>
      </c>
      <c r="G58" s="69">
        <v>0.008852</v>
      </c>
      <c r="H58" s="69">
        <v>0.007799</v>
      </c>
      <c r="I58" s="69">
        <v>0.006901</v>
      </c>
      <c r="J58" s="69">
        <v>0.005931</v>
      </c>
      <c r="K58" s="69">
        <v>0.00512</v>
      </c>
      <c r="L58" s="69">
        <v>0.004539</v>
      </c>
      <c r="M58" s="69">
        <v>0.003959</v>
      </c>
      <c r="N58" s="69">
        <v>0.003568</v>
      </c>
      <c r="O58" s="69">
        <v>0.003378</v>
      </c>
      <c r="P58" s="69">
        <v>0.00305</v>
      </c>
      <c r="Q58" s="69">
        <v>0.002833</v>
      </c>
      <c r="R58" s="69">
        <v>0.00275</v>
      </c>
      <c r="S58" s="69">
        <v>0.002833</v>
      </c>
      <c r="T58" s="69">
        <v>0.002622</v>
      </c>
      <c r="U58" s="69">
        <v>0.002078</v>
      </c>
      <c r="V58" s="69">
        <v>8.82E-4</v>
      </c>
      <c r="W58" s="69">
        <v>-5.9E-4</v>
      </c>
      <c r="X58" s="69">
        <v>-0.001513</v>
      </c>
      <c r="Y58" s="69">
        <v>-0.001158</v>
      </c>
      <c r="Z58" s="69">
        <v>0.0</v>
      </c>
      <c r="AA58" s="69">
        <v>0.001301</v>
      </c>
      <c r="AB58" s="69">
        <v>0.002754</v>
      </c>
      <c r="AC58" s="69">
        <v>0.00433</v>
      </c>
      <c r="AD58" s="69">
        <v>0.005894</v>
      </c>
      <c r="AE58" s="69">
        <v>0.007274</v>
      </c>
      <c r="AF58" s="69">
        <v>0.007782</v>
      </c>
      <c r="AG58" s="69">
        <v>0.007286</v>
      </c>
      <c r="AH58" s="69">
        <v>0.00547</v>
      </c>
      <c r="AI58" s="69">
        <v>0.002181</v>
      </c>
      <c r="AJ58" s="69">
        <v>-4.4E-4</v>
      </c>
    </row>
    <row r="59">
      <c r="A59" s="69">
        <v>0.017005</v>
      </c>
      <c r="B59" s="69">
        <v>0.015661</v>
      </c>
      <c r="C59" s="69">
        <v>0.014221</v>
      </c>
      <c r="D59" s="69">
        <v>0.012818</v>
      </c>
      <c r="E59" s="69">
        <v>0.011334</v>
      </c>
      <c r="F59" s="69">
        <v>0.010034</v>
      </c>
      <c r="G59" s="69">
        <v>0.008905</v>
      </c>
      <c r="H59" s="69">
        <v>0.007872</v>
      </c>
      <c r="I59" s="69">
        <v>0.006945</v>
      </c>
      <c r="J59" s="69">
        <v>0.006027</v>
      </c>
      <c r="K59" s="69">
        <v>0.005224</v>
      </c>
      <c r="L59" s="69">
        <v>0.004519</v>
      </c>
      <c r="M59" s="69">
        <v>0.003936</v>
      </c>
      <c r="N59" s="69">
        <v>0.003652</v>
      </c>
      <c r="O59" s="69">
        <v>0.003349</v>
      </c>
      <c r="P59" s="69">
        <v>0.003104</v>
      </c>
      <c r="Q59" s="69">
        <v>0.002818</v>
      </c>
      <c r="R59" s="69">
        <v>0.002733</v>
      </c>
      <c r="S59" s="69">
        <v>0.002694</v>
      </c>
      <c r="T59" s="69">
        <v>0.00262</v>
      </c>
      <c r="U59" s="69">
        <v>0.002019</v>
      </c>
      <c r="V59" s="69">
        <v>8.83E-4</v>
      </c>
      <c r="W59" s="69">
        <v>-6.57E-4</v>
      </c>
      <c r="X59" s="69">
        <v>-0.001556</v>
      </c>
      <c r="Y59" s="69">
        <v>-0.001196</v>
      </c>
      <c r="Z59" s="69">
        <v>0.0</v>
      </c>
      <c r="AA59" s="69">
        <v>0.001315</v>
      </c>
      <c r="AB59" s="69">
        <v>0.00277</v>
      </c>
      <c r="AC59" s="69">
        <v>0.004308</v>
      </c>
      <c r="AD59" s="69">
        <v>0.005958</v>
      </c>
      <c r="AE59" s="69">
        <v>0.007445</v>
      </c>
      <c r="AF59" s="69">
        <v>0.007919</v>
      </c>
      <c r="AG59" s="69">
        <v>0.007564</v>
      </c>
      <c r="AH59" s="69">
        <v>0.005808</v>
      </c>
      <c r="AI59" s="69">
        <v>0.00266</v>
      </c>
      <c r="AJ59" s="69">
        <v>3.8E-4</v>
      </c>
    </row>
    <row r="60">
      <c r="A60" s="69">
        <v>0.017126</v>
      </c>
      <c r="B60" s="69">
        <v>0.01568</v>
      </c>
      <c r="C60" s="69">
        <v>0.014171</v>
      </c>
      <c r="D60" s="69">
        <v>0.012759</v>
      </c>
      <c r="E60" s="69">
        <v>0.011358</v>
      </c>
      <c r="F60" s="69">
        <v>0.010096</v>
      </c>
      <c r="G60" s="69">
        <v>0.008958</v>
      </c>
      <c r="H60" s="69">
        <v>0.007945</v>
      </c>
      <c r="I60" s="69">
        <v>0.006961</v>
      </c>
      <c r="J60" s="69">
        <v>0.006012</v>
      </c>
      <c r="K60" s="69">
        <v>0.005132</v>
      </c>
      <c r="L60" s="69">
        <v>0.004518</v>
      </c>
      <c r="M60" s="69">
        <v>0.004007</v>
      </c>
      <c r="N60" s="69">
        <v>0.003605</v>
      </c>
      <c r="O60" s="69">
        <v>0.003343</v>
      </c>
      <c r="P60" s="69">
        <v>0.003033</v>
      </c>
      <c r="Q60" s="69">
        <v>0.002832</v>
      </c>
      <c r="R60" s="69">
        <v>0.002672</v>
      </c>
      <c r="S60" s="69">
        <v>0.002795</v>
      </c>
      <c r="T60" s="69">
        <v>0.002573</v>
      </c>
      <c r="U60" s="69">
        <v>0.002016</v>
      </c>
      <c r="V60" s="69">
        <v>8.43E-4</v>
      </c>
      <c r="W60" s="69">
        <v>-6.3E-4</v>
      </c>
      <c r="X60" s="69">
        <v>-0.001515</v>
      </c>
      <c r="Y60" s="69">
        <v>-0.001165</v>
      </c>
      <c r="Z60" s="69">
        <v>0.0</v>
      </c>
      <c r="AA60" s="69">
        <v>0.001273</v>
      </c>
      <c r="AB60" s="69">
        <v>0.002792</v>
      </c>
      <c r="AC60" s="69">
        <v>0.00432</v>
      </c>
      <c r="AD60" s="69">
        <v>0.005977</v>
      </c>
      <c r="AE60" s="69">
        <v>0.007471</v>
      </c>
      <c r="AF60" s="69">
        <v>0.008109</v>
      </c>
      <c r="AG60" s="69">
        <v>0.007788</v>
      </c>
      <c r="AH60" s="69">
        <v>0.006169</v>
      </c>
      <c r="AI60" s="69">
        <v>0.003168</v>
      </c>
      <c r="AJ60" s="69">
        <v>6.82E-4</v>
      </c>
    </row>
    <row r="61">
      <c r="A61" s="69">
        <v>0.017482</v>
      </c>
      <c r="B61" s="69">
        <v>0.016071</v>
      </c>
      <c r="C61" s="69">
        <v>0.014471</v>
      </c>
      <c r="D61" s="69">
        <v>0.012978</v>
      </c>
      <c r="E61" s="69">
        <v>0.011498</v>
      </c>
      <c r="F61" s="69">
        <v>0.010143</v>
      </c>
      <c r="G61" s="69">
        <v>0.009038</v>
      </c>
      <c r="H61" s="69">
        <v>0.00791</v>
      </c>
      <c r="I61" s="69">
        <v>0.007103</v>
      </c>
      <c r="J61" s="69">
        <v>0.006094</v>
      </c>
      <c r="K61" s="69">
        <v>0.005291</v>
      </c>
      <c r="L61" s="69">
        <v>0.004689</v>
      </c>
      <c r="M61" s="69">
        <v>0.004087</v>
      </c>
      <c r="N61" s="69">
        <v>0.003661</v>
      </c>
      <c r="O61" s="69">
        <v>0.003407</v>
      </c>
      <c r="P61" s="69">
        <v>0.003145</v>
      </c>
      <c r="Q61" s="69">
        <v>0.002879</v>
      </c>
      <c r="R61" s="69">
        <v>0.002794</v>
      </c>
      <c r="S61" s="69">
        <v>0.002766</v>
      </c>
      <c r="T61" s="69">
        <v>0.002591</v>
      </c>
      <c r="U61" s="69">
        <v>0.002047</v>
      </c>
      <c r="V61" s="69">
        <v>8.24E-4</v>
      </c>
      <c r="W61" s="69">
        <v>-6.22E-4</v>
      </c>
      <c r="X61" s="69">
        <v>-0.001522</v>
      </c>
      <c r="Y61" s="69">
        <v>-0.001119</v>
      </c>
      <c r="Z61" s="69">
        <v>0.0</v>
      </c>
      <c r="AA61" s="69">
        <v>0.001346</v>
      </c>
      <c r="AB61" s="69">
        <v>0.002808</v>
      </c>
      <c r="AC61" s="69">
        <v>0.00443</v>
      </c>
      <c r="AD61" s="69">
        <v>0.006086</v>
      </c>
      <c r="AE61" s="69">
        <v>0.007602</v>
      </c>
      <c r="AF61" s="69">
        <v>0.00832</v>
      </c>
      <c r="AG61" s="69">
        <v>0.008122</v>
      </c>
      <c r="AH61" s="69">
        <v>0.006565</v>
      </c>
      <c r="AI61" s="69">
        <v>0.003543</v>
      </c>
      <c r="AJ61" s="69">
        <v>0.001256</v>
      </c>
    </row>
    <row r="62">
      <c r="A62" s="69">
        <v>0.017425</v>
      </c>
      <c r="B62" s="69">
        <v>0.015867</v>
      </c>
      <c r="C62" s="69">
        <v>0.014347</v>
      </c>
      <c r="D62" s="69">
        <v>0.012836</v>
      </c>
      <c r="E62" s="69">
        <v>0.011389</v>
      </c>
      <c r="F62" s="69">
        <v>0.010102</v>
      </c>
      <c r="G62" s="69">
        <v>0.008963</v>
      </c>
      <c r="H62" s="69">
        <v>0.007959</v>
      </c>
      <c r="I62" s="69">
        <v>0.006934</v>
      </c>
      <c r="J62" s="69">
        <v>0.006096</v>
      </c>
      <c r="K62" s="69">
        <v>0.005305</v>
      </c>
      <c r="L62" s="69">
        <v>0.004538</v>
      </c>
      <c r="M62" s="69">
        <v>0.004021</v>
      </c>
      <c r="N62" s="69">
        <v>0.003657</v>
      </c>
      <c r="O62" s="69">
        <v>0.003395</v>
      </c>
      <c r="P62" s="69">
        <v>0.003144</v>
      </c>
      <c r="Q62" s="69">
        <v>0.002783</v>
      </c>
      <c r="R62" s="69">
        <v>0.002687</v>
      </c>
      <c r="S62" s="69">
        <v>0.002676</v>
      </c>
      <c r="T62" s="69">
        <v>0.002539</v>
      </c>
      <c r="U62" s="69">
        <v>0.001935</v>
      </c>
      <c r="V62" s="69">
        <v>7.94E-4</v>
      </c>
      <c r="W62" s="69">
        <v>-7.24E-4</v>
      </c>
      <c r="X62" s="69">
        <v>-0.001528</v>
      </c>
      <c r="Y62" s="69">
        <v>-0.001196</v>
      </c>
      <c r="Z62" s="69">
        <v>0.0</v>
      </c>
      <c r="AA62" s="69">
        <v>0.001297</v>
      </c>
      <c r="AB62" s="69">
        <v>0.002809</v>
      </c>
      <c r="AC62" s="69">
        <v>0.00434</v>
      </c>
      <c r="AD62" s="69">
        <v>0.006085</v>
      </c>
      <c r="AE62" s="69">
        <v>0.007703</v>
      </c>
      <c r="AF62" s="69">
        <v>0.008435</v>
      </c>
      <c r="AG62" s="69">
        <v>0.008327</v>
      </c>
      <c r="AH62" s="69">
        <v>0.006825</v>
      </c>
      <c r="AI62" s="69">
        <v>0.003945</v>
      </c>
      <c r="AJ62" s="69">
        <v>0.001706</v>
      </c>
    </row>
    <row r="63">
      <c r="A63" s="69">
        <v>0.017665</v>
      </c>
      <c r="B63" s="69">
        <v>0.016155</v>
      </c>
      <c r="C63" s="69">
        <v>0.01448</v>
      </c>
      <c r="D63" s="69">
        <v>0.013029</v>
      </c>
      <c r="E63" s="69">
        <v>0.011603</v>
      </c>
      <c r="F63" s="69">
        <v>0.010306</v>
      </c>
      <c r="G63" s="69">
        <v>0.00922</v>
      </c>
      <c r="H63" s="69">
        <v>0.008144</v>
      </c>
      <c r="I63" s="69">
        <v>0.007251</v>
      </c>
      <c r="J63" s="69">
        <v>0.006231</v>
      </c>
      <c r="K63" s="69">
        <v>0.005294</v>
      </c>
      <c r="L63" s="69">
        <v>0.004733</v>
      </c>
      <c r="M63" s="69">
        <v>0.00419</v>
      </c>
      <c r="N63" s="69">
        <v>0.003801</v>
      </c>
      <c r="O63" s="69">
        <v>0.003505</v>
      </c>
      <c r="P63" s="69">
        <v>0.003101</v>
      </c>
      <c r="Q63" s="69">
        <v>0.002877</v>
      </c>
      <c r="R63" s="69">
        <v>0.002715</v>
      </c>
      <c r="S63" s="69">
        <v>0.002811</v>
      </c>
      <c r="T63" s="69">
        <v>0.002492</v>
      </c>
      <c r="U63" s="69">
        <v>0.00201</v>
      </c>
      <c r="V63" s="69">
        <v>7.62E-4</v>
      </c>
      <c r="W63" s="69">
        <v>-6.42E-4</v>
      </c>
      <c r="X63" s="69">
        <v>-0.001468</v>
      </c>
      <c r="Y63" s="69">
        <v>-0.001093</v>
      </c>
      <c r="Z63" s="69">
        <v>0.0</v>
      </c>
      <c r="AA63" s="69">
        <v>0.001301</v>
      </c>
      <c r="AB63" s="69">
        <v>0.002857</v>
      </c>
      <c r="AC63" s="69">
        <v>0.004415</v>
      </c>
      <c r="AD63" s="69">
        <v>0.006103</v>
      </c>
      <c r="AE63" s="69">
        <v>0.007739</v>
      </c>
      <c r="AF63" s="69">
        <v>0.008547</v>
      </c>
      <c r="AG63" s="69">
        <v>0.008494</v>
      </c>
      <c r="AH63" s="69">
        <v>0.00724</v>
      </c>
      <c r="AI63" s="69">
        <v>0.004469</v>
      </c>
      <c r="AJ63" s="69">
        <v>0.00216</v>
      </c>
    </row>
    <row r="64">
      <c r="A64" s="69">
        <v>0.017791</v>
      </c>
      <c r="B64" s="69">
        <v>0.016265</v>
      </c>
      <c r="C64" s="69">
        <v>0.0146</v>
      </c>
      <c r="D64" s="69">
        <v>0.013122</v>
      </c>
      <c r="E64" s="69">
        <v>0.011585</v>
      </c>
      <c r="F64" s="69">
        <v>0.010215</v>
      </c>
      <c r="G64" s="69">
        <v>0.009172</v>
      </c>
      <c r="H64" s="69">
        <v>0.008045</v>
      </c>
      <c r="I64" s="69">
        <v>0.00722</v>
      </c>
      <c r="J64" s="69">
        <v>0.006268</v>
      </c>
      <c r="K64" s="69">
        <v>0.005486</v>
      </c>
      <c r="L64" s="69">
        <v>0.00482</v>
      </c>
      <c r="M64" s="69">
        <v>0.004208</v>
      </c>
      <c r="N64" s="69">
        <v>0.003808</v>
      </c>
      <c r="O64" s="69">
        <v>0.003569</v>
      </c>
      <c r="P64" s="69">
        <v>0.003289</v>
      </c>
      <c r="Q64" s="69">
        <v>0.002924</v>
      </c>
      <c r="R64" s="69">
        <v>0.002773</v>
      </c>
      <c r="S64" s="69">
        <v>0.002709</v>
      </c>
      <c r="T64" s="69">
        <v>0.002562</v>
      </c>
      <c r="U64" s="69">
        <v>0.001956</v>
      </c>
      <c r="V64" s="69">
        <v>7.43E-4</v>
      </c>
      <c r="W64" s="69">
        <v>-6.91E-4</v>
      </c>
      <c r="X64" s="69">
        <v>-0.00157</v>
      </c>
      <c r="Y64" s="69">
        <v>-0.001149</v>
      </c>
      <c r="Z64" s="69">
        <v>0.0</v>
      </c>
      <c r="AA64" s="69">
        <v>0.001339</v>
      </c>
      <c r="AB64" s="69">
        <v>0.002818</v>
      </c>
      <c r="AC64" s="69">
        <v>0.004348</v>
      </c>
      <c r="AD64" s="69">
        <v>0.00612</v>
      </c>
      <c r="AE64" s="69">
        <v>0.007842</v>
      </c>
      <c r="AF64" s="69">
        <v>0.008781</v>
      </c>
      <c r="AG64" s="69">
        <v>0.008726</v>
      </c>
      <c r="AH64" s="69">
        <v>0.007399</v>
      </c>
      <c r="AI64" s="69">
        <v>0.00462</v>
      </c>
      <c r="AJ64" s="69">
        <v>0.002575</v>
      </c>
    </row>
    <row r="65">
      <c r="A65" s="69">
        <v>0.017664</v>
      </c>
      <c r="B65" s="69">
        <v>0.015986</v>
      </c>
      <c r="C65" s="69">
        <v>0.014393</v>
      </c>
      <c r="D65" s="69">
        <v>0.012869</v>
      </c>
      <c r="E65" s="69">
        <v>0.011454</v>
      </c>
      <c r="F65" s="69">
        <v>0.010255</v>
      </c>
      <c r="G65" s="69">
        <v>0.009091</v>
      </c>
      <c r="H65" s="69">
        <v>0.008125</v>
      </c>
      <c r="I65" s="69">
        <v>0.007143</v>
      </c>
      <c r="J65" s="69">
        <v>0.006206</v>
      </c>
      <c r="K65" s="69">
        <v>0.005373</v>
      </c>
      <c r="L65" s="69">
        <v>0.004639</v>
      </c>
      <c r="M65" s="69">
        <v>0.004064</v>
      </c>
      <c r="N65" s="69">
        <v>0.003787</v>
      </c>
      <c r="O65" s="69">
        <v>0.003536</v>
      </c>
      <c r="P65" s="69">
        <v>0.003174</v>
      </c>
      <c r="Q65" s="69">
        <v>0.002842</v>
      </c>
      <c r="R65" s="69">
        <v>0.00266</v>
      </c>
      <c r="S65" s="69">
        <v>0.002632</v>
      </c>
      <c r="T65" s="69">
        <v>0.002456</v>
      </c>
      <c r="U65" s="69">
        <v>0.001797</v>
      </c>
      <c r="V65" s="69">
        <v>7.81E-4</v>
      </c>
      <c r="W65" s="69">
        <v>-7.66E-4</v>
      </c>
      <c r="X65" s="69">
        <v>-0.001518</v>
      </c>
      <c r="Y65" s="69">
        <v>-0.001179</v>
      </c>
      <c r="Z65" s="69">
        <v>0.0</v>
      </c>
      <c r="AA65" s="69">
        <v>0.001282</v>
      </c>
      <c r="AB65" s="69">
        <v>0.002815</v>
      </c>
      <c r="AC65" s="69">
        <v>0.00436</v>
      </c>
      <c r="AD65" s="69">
        <v>0.006112</v>
      </c>
      <c r="AE65" s="69">
        <v>0.007907</v>
      </c>
      <c r="AF65" s="69">
        <v>0.008782</v>
      </c>
      <c r="AG65" s="69">
        <v>0.008918</v>
      </c>
      <c r="AH65" s="69">
        <v>0.007691</v>
      </c>
      <c r="AI65" s="69">
        <v>0.005113</v>
      </c>
      <c r="AJ65" s="69">
        <v>0.002904</v>
      </c>
    </row>
    <row r="66">
      <c r="A66" s="69">
        <v>0.0179</v>
      </c>
      <c r="B66" s="69">
        <v>0.016265</v>
      </c>
      <c r="C66" s="69">
        <v>0.014463</v>
      </c>
      <c r="D66" s="69">
        <v>0.013005</v>
      </c>
      <c r="E66" s="69">
        <v>0.011538</v>
      </c>
      <c r="F66" s="69">
        <v>0.010227</v>
      </c>
      <c r="G66" s="69">
        <v>0.009165</v>
      </c>
      <c r="H66" s="69">
        <v>0.008015</v>
      </c>
      <c r="I66" s="69">
        <v>0.007231</v>
      </c>
      <c r="J66" s="69">
        <v>0.006165</v>
      </c>
      <c r="K66" s="69">
        <v>0.00531</v>
      </c>
      <c r="L66" s="69">
        <v>0.004849</v>
      </c>
      <c r="M66" s="69">
        <v>0.004251</v>
      </c>
      <c r="N66" s="69">
        <v>0.003849</v>
      </c>
      <c r="O66" s="69">
        <v>0.003506</v>
      </c>
      <c r="P66" s="69">
        <v>0.003133</v>
      </c>
      <c r="Q66" s="69">
        <v>0.002863</v>
      </c>
      <c r="R66" s="69">
        <v>0.00263</v>
      </c>
      <c r="S66" s="69">
        <v>0.002774</v>
      </c>
      <c r="T66" s="69">
        <v>0.0024</v>
      </c>
      <c r="U66" s="69">
        <v>0.001919</v>
      </c>
      <c r="V66" s="69">
        <v>6.66E-4</v>
      </c>
      <c r="W66" s="69">
        <v>-6.54E-4</v>
      </c>
      <c r="X66" s="69">
        <v>-0.001493</v>
      </c>
      <c r="Y66" s="69">
        <v>-0.001127</v>
      </c>
      <c r="Z66" s="69">
        <v>0.0</v>
      </c>
      <c r="AA66" s="69">
        <v>0.001233</v>
      </c>
      <c r="AB66" s="69">
        <v>0.002832</v>
      </c>
      <c r="AC66" s="69">
        <v>0.004431</v>
      </c>
      <c r="AD66" s="69">
        <v>0.006154</v>
      </c>
      <c r="AE66" s="69">
        <v>0.00789</v>
      </c>
      <c r="AF66" s="69">
        <v>0.0089</v>
      </c>
      <c r="AG66" s="69">
        <v>0.009173</v>
      </c>
      <c r="AH66" s="69">
        <v>0.008077</v>
      </c>
      <c r="AI66" s="69">
        <v>0.005555</v>
      </c>
      <c r="AJ66" s="69">
        <v>0.003372</v>
      </c>
    </row>
    <row r="67">
      <c r="A67" s="69">
        <v>0.017737</v>
      </c>
      <c r="B67" s="69">
        <v>0.016109</v>
      </c>
      <c r="C67" s="69">
        <v>0.014477</v>
      </c>
      <c r="D67" s="69">
        <v>0.012908</v>
      </c>
      <c r="E67" s="69">
        <v>0.011386</v>
      </c>
      <c r="F67" s="69">
        <v>0.010113</v>
      </c>
      <c r="G67" s="69">
        <v>0.009066</v>
      </c>
      <c r="H67" s="69">
        <v>0.008028</v>
      </c>
      <c r="I67" s="69">
        <v>0.007164</v>
      </c>
      <c r="J67" s="69">
        <v>0.006279</v>
      </c>
      <c r="K67" s="69">
        <v>0.005482</v>
      </c>
      <c r="L67" s="69">
        <v>0.00475</v>
      </c>
      <c r="M67" s="69">
        <v>0.004176</v>
      </c>
      <c r="N67" s="69">
        <v>0.003743</v>
      </c>
      <c r="O67" s="69">
        <v>0.003548</v>
      </c>
      <c r="P67" s="69">
        <v>0.003307</v>
      </c>
      <c r="Q67" s="69">
        <v>0.002861</v>
      </c>
      <c r="R67" s="69">
        <v>0.002789</v>
      </c>
      <c r="S67" s="69">
        <v>0.002608</v>
      </c>
      <c r="T67" s="69">
        <v>0.00249</v>
      </c>
      <c r="U67" s="69">
        <v>0.001906</v>
      </c>
      <c r="V67" s="69">
        <v>7.02E-4</v>
      </c>
      <c r="W67" s="69">
        <v>-7.53E-4</v>
      </c>
      <c r="X67" s="69">
        <v>-0.001584</v>
      </c>
      <c r="Y67" s="69">
        <v>-0.001241</v>
      </c>
      <c r="Z67" s="69">
        <v>0.0</v>
      </c>
      <c r="AA67" s="69">
        <v>0.001289</v>
      </c>
      <c r="AB67" s="69">
        <v>0.00277</v>
      </c>
      <c r="AC67" s="69">
        <v>0.004343</v>
      </c>
      <c r="AD67" s="69">
        <v>0.006152</v>
      </c>
      <c r="AE67" s="69">
        <v>0.008059</v>
      </c>
      <c r="AF67" s="69">
        <v>0.009005</v>
      </c>
      <c r="AG67" s="69">
        <v>0.009281</v>
      </c>
      <c r="AH67" s="69">
        <v>0.008184</v>
      </c>
      <c r="AI67" s="69">
        <v>0.005738</v>
      </c>
      <c r="AJ67" s="69">
        <v>0.003919</v>
      </c>
    </row>
    <row r="68">
      <c r="A68" s="69">
        <v>0.017954</v>
      </c>
      <c r="B68" s="69">
        <v>0.016124</v>
      </c>
      <c r="C68" s="69">
        <v>0.014345</v>
      </c>
      <c r="D68" s="69">
        <v>0.012781</v>
      </c>
      <c r="E68" s="69">
        <v>0.011377</v>
      </c>
      <c r="F68" s="69">
        <v>0.010195</v>
      </c>
      <c r="G68" s="69">
        <v>0.00904</v>
      </c>
      <c r="H68" s="69">
        <v>0.008082</v>
      </c>
      <c r="I68" s="69">
        <v>0.007111</v>
      </c>
      <c r="J68" s="69">
        <v>0.006173</v>
      </c>
      <c r="K68" s="69">
        <v>0.005319</v>
      </c>
      <c r="L68" s="69">
        <v>0.004698</v>
      </c>
      <c r="M68" s="69">
        <v>0.004204</v>
      </c>
      <c r="N68" s="69">
        <v>0.00385</v>
      </c>
      <c r="O68" s="69">
        <v>0.003516</v>
      </c>
      <c r="P68" s="69">
        <v>0.0031</v>
      </c>
      <c r="Q68" s="69">
        <v>0.002855</v>
      </c>
      <c r="R68" s="69">
        <v>0.002546</v>
      </c>
      <c r="S68" s="69">
        <v>0.00264</v>
      </c>
      <c r="T68" s="69">
        <v>0.002376</v>
      </c>
      <c r="U68" s="69">
        <v>0.001764</v>
      </c>
      <c r="V68" s="69">
        <v>6.38E-4</v>
      </c>
      <c r="W68" s="69">
        <v>-8.14E-4</v>
      </c>
      <c r="X68" s="69">
        <v>-0.001509</v>
      </c>
      <c r="Y68" s="69">
        <v>-0.001164</v>
      </c>
      <c r="Z68" s="69">
        <v>0.0</v>
      </c>
      <c r="AA68" s="69">
        <v>0.001231</v>
      </c>
      <c r="AB68" s="69">
        <v>0.002747</v>
      </c>
      <c r="AC68" s="69">
        <v>0.004332</v>
      </c>
      <c r="AD68" s="69">
        <v>0.006135</v>
      </c>
      <c r="AE68" s="69">
        <v>0.007962</v>
      </c>
      <c r="AF68" s="69">
        <v>0.009084</v>
      </c>
      <c r="AG68" s="69">
        <v>0.009376</v>
      </c>
      <c r="AH68" s="69">
        <v>0.00847</v>
      </c>
      <c r="AI68" s="69">
        <v>0.006125</v>
      </c>
      <c r="AJ68" s="69">
        <v>0.004075</v>
      </c>
    </row>
    <row r="69">
      <c r="A69" s="69">
        <v>0.018108</v>
      </c>
      <c r="B69" s="69">
        <v>0.016389</v>
      </c>
      <c r="C69" s="69">
        <v>0.014504</v>
      </c>
      <c r="D69" s="69">
        <v>0.013004</v>
      </c>
      <c r="E69" s="69">
        <v>0.011524</v>
      </c>
      <c r="F69" s="69">
        <v>0.010134</v>
      </c>
      <c r="G69" s="69">
        <v>0.009154</v>
      </c>
      <c r="H69" s="69">
        <v>0.007997</v>
      </c>
      <c r="I69" s="69">
        <v>0.007226</v>
      </c>
      <c r="J69" s="69">
        <v>0.00619</v>
      </c>
      <c r="K69" s="69">
        <v>0.005346</v>
      </c>
      <c r="L69" s="69">
        <v>0.004886</v>
      </c>
      <c r="M69" s="69">
        <v>0.004283</v>
      </c>
      <c r="N69" s="69">
        <v>0.003876</v>
      </c>
      <c r="O69" s="69">
        <v>0.003611</v>
      </c>
      <c r="P69" s="69">
        <v>0.003292</v>
      </c>
      <c r="Q69" s="69">
        <v>0.00288</v>
      </c>
      <c r="R69" s="69">
        <v>0.002778</v>
      </c>
      <c r="S69" s="69">
        <v>0.002777</v>
      </c>
      <c r="T69" s="69">
        <v>0.002422</v>
      </c>
      <c r="U69" s="69">
        <v>0.001964</v>
      </c>
      <c r="V69" s="69">
        <v>7.39E-4</v>
      </c>
      <c r="W69" s="69">
        <v>-6.32E-4</v>
      </c>
      <c r="X69" s="69">
        <v>-0.001382</v>
      </c>
      <c r="Y69" s="69">
        <v>-0.001079</v>
      </c>
      <c r="Z69" s="69">
        <v>0.0</v>
      </c>
      <c r="AA69" s="69">
        <v>0.001217</v>
      </c>
      <c r="AB69" s="69">
        <v>0.002877</v>
      </c>
      <c r="AC69" s="69">
        <v>0.004387</v>
      </c>
      <c r="AD69" s="69">
        <v>0.006172</v>
      </c>
      <c r="AE69" s="69">
        <v>0.00807</v>
      </c>
      <c r="AF69" s="69">
        <v>0.009182</v>
      </c>
      <c r="AG69" s="69">
        <v>0.009665</v>
      </c>
      <c r="AH69" s="69">
        <v>0.008848</v>
      </c>
      <c r="AI69" s="69">
        <v>0.006534</v>
      </c>
      <c r="AJ69" s="69">
        <v>0.004534</v>
      </c>
    </row>
    <row r="70">
      <c r="A70" s="69">
        <v>0.017731</v>
      </c>
      <c r="B70" s="69">
        <v>0.015863</v>
      </c>
      <c r="C70" s="69">
        <v>0.014125</v>
      </c>
      <c r="D70" s="69">
        <v>0.012511</v>
      </c>
      <c r="E70" s="69">
        <v>0.011106</v>
      </c>
      <c r="F70" s="69">
        <v>0.009865</v>
      </c>
      <c r="G70" s="69">
        <v>0.008882</v>
      </c>
      <c r="H70" s="69">
        <v>0.007887</v>
      </c>
      <c r="I70" s="69">
        <v>0.007047</v>
      </c>
      <c r="J70" s="69">
        <v>0.006282</v>
      </c>
      <c r="K70" s="69">
        <v>0.005442</v>
      </c>
      <c r="L70" s="69">
        <v>0.004676</v>
      </c>
      <c r="M70" s="69">
        <v>0.0041</v>
      </c>
      <c r="N70" s="69">
        <v>0.003752</v>
      </c>
      <c r="O70" s="69">
        <v>0.003578</v>
      </c>
      <c r="P70" s="69">
        <v>0.003268</v>
      </c>
      <c r="Q70" s="69">
        <v>0.002913</v>
      </c>
      <c r="R70" s="69">
        <v>0.002756</v>
      </c>
      <c r="S70" s="69">
        <v>0.002627</v>
      </c>
      <c r="T70" s="69">
        <v>0.002554</v>
      </c>
      <c r="U70" s="69">
        <v>0.001874</v>
      </c>
      <c r="V70" s="69">
        <v>7.52E-4</v>
      </c>
      <c r="W70" s="69">
        <v>-7.39E-4</v>
      </c>
      <c r="X70" s="69">
        <v>-0.001516</v>
      </c>
      <c r="Y70" s="69">
        <v>-0.001178</v>
      </c>
      <c r="Z70" s="69">
        <v>0.0</v>
      </c>
      <c r="AA70" s="69">
        <v>0.001419</v>
      </c>
      <c r="AB70" s="69">
        <v>0.00279</v>
      </c>
      <c r="AC70" s="69">
        <v>0.004424</v>
      </c>
      <c r="AD70" s="69">
        <v>0.006249</v>
      </c>
      <c r="AE70" s="69">
        <v>0.008251</v>
      </c>
      <c r="AF70" s="69">
        <v>0.009354</v>
      </c>
      <c r="AG70" s="69">
        <v>0.009826</v>
      </c>
      <c r="AH70" s="69">
        <v>0.008958</v>
      </c>
      <c r="AI70" s="69">
        <v>0.00664</v>
      </c>
      <c r="AJ70" s="69">
        <v>0.005014</v>
      </c>
    </row>
    <row r="71">
      <c r="A71" s="69">
        <v>0.017752</v>
      </c>
      <c r="B71" s="69">
        <v>0.015996</v>
      </c>
      <c r="C71" s="69">
        <v>0.014185</v>
      </c>
      <c r="D71" s="69">
        <v>0.012635</v>
      </c>
      <c r="E71" s="69">
        <v>0.01126</v>
      </c>
      <c r="F71" s="69">
        <v>0.010092</v>
      </c>
      <c r="G71" s="69">
        <v>0.008924</v>
      </c>
      <c r="H71" s="69">
        <v>0.007925</v>
      </c>
      <c r="I71" s="69">
        <v>0.007</v>
      </c>
      <c r="J71" s="69">
        <v>0.006015</v>
      </c>
      <c r="K71" s="69">
        <v>0.005168</v>
      </c>
      <c r="L71" s="69">
        <v>0.004693</v>
      </c>
      <c r="M71" s="69">
        <v>0.004133</v>
      </c>
      <c r="N71" s="69">
        <v>0.003766</v>
      </c>
      <c r="O71" s="69">
        <v>0.003458</v>
      </c>
      <c r="P71" s="69">
        <v>0.003045</v>
      </c>
      <c r="Q71" s="69">
        <v>0.002818</v>
      </c>
      <c r="R71" s="69">
        <v>0.002541</v>
      </c>
      <c r="S71" s="69">
        <v>0.002621</v>
      </c>
      <c r="T71" s="69">
        <v>0.002298</v>
      </c>
      <c r="U71" s="69">
        <v>0.001782</v>
      </c>
      <c r="V71" s="69">
        <v>6.42E-4</v>
      </c>
      <c r="W71" s="69">
        <v>-7.91E-4</v>
      </c>
      <c r="X71" s="69">
        <v>-0.001488</v>
      </c>
      <c r="Y71" s="69">
        <v>-0.001113</v>
      </c>
      <c r="Z71" s="69">
        <v>0.0</v>
      </c>
      <c r="AA71" s="69">
        <v>0.001101</v>
      </c>
      <c r="AB71" s="69">
        <v>0.002771</v>
      </c>
      <c r="AC71" s="69">
        <v>0.004297</v>
      </c>
      <c r="AD71" s="69">
        <v>0.006117</v>
      </c>
      <c r="AE71" s="69">
        <v>0.00804</v>
      </c>
      <c r="AF71" s="69">
        <v>0.009309</v>
      </c>
      <c r="AG71" s="69">
        <v>0.00986</v>
      </c>
      <c r="AH71" s="69">
        <v>0.009136</v>
      </c>
      <c r="AI71" s="69">
        <v>0.007085</v>
      </c>
      <c r="AJ71" s="69">
        <v>0.005348</v>
      </c>
    </row>
    <row r="72">
      <c r="A72" s="69">
        <v>0.018208</v>
      </c>
      <c r="B72" s="69">
        <v>0.016395</v>
      </c>
      <c r="C72" s="69">
        <v>0.014487</v>
      </c>
      <c r="D72" s="69">
        <v>0.012945</v>
      </c>
      <c r="E72" s="69">
        <v>0.011386</v>
      </c>
      <c r="F72" s="69">
        <v>0.009986</v>
      </c>
      <c r="G72" s="69">
        <v>0.009046</v>
      </c>
      <c r="H72" s="69">
        <v>0.007893</v>
      </c>
      <c r="I72" s="69">
        <v>0.007154</v>
      </c>
      <c r="J72" s="69">
        <v>0.006239</v>
      </c>
      <c r="K72" s="69">
        <v>0.005272</v>
      </c>
      <c r="L72" s="69">
        <v>0.004809</v>
      </c>
      <c r="M72" s="69">
        <v>0.004225</v>
      </c>
      <c r="N72" s="69">
        <v>0.003678</v>
      </c>
      <c r="O72" s="69">
        <v>0.003551</v>
      </c>
      <c r="P72" s="69">
        <v>0.003228</v>
      </c>
      <c r="Q72" s="69">
        <v>0.002861</v>
      </c>
      <c r="R72" s="69">
        <v>0.002741</v>
      </c>
      <c r="S72" s="69">
        <v>0.0028</v>
      </c>
      <c r="T72" s="69">
        <v>0.002451</v>
      </c>
      <c r="U72" s="69">
        <v>0.001879</v>
      </c>
      <c r="V72" s="69">
        <v>6.56E-4</v>
      </c>
      <c r="W72" s="69">
        <v>-6.46E-4</v>
      </c>
      <c r="X72" s="69">
        <v>-0.001468</v>
      </c>
      <c r="Y72" s="69">
        <v>-0.00116</v>
      </c>
      <c r="Z72" s="69">
        <v>0.0</v>
      </c>
      <c r="AA72" s="69">
        <v>0.001273</v>
      </c>
      <c r="AB72" s="69">
        <v>0.002741</v>
      </c>
      <c r="AC72" s="69">
        <v>0.004347</v>
      </c>
      <c r="AD72" s="69">
        <v>0.006225</v>
      </c>
      <c r="AE72" s="69">
        <v>0.008231</v>
      </c>
      <c r="AF72" s="69">
        <v>0.009488</v>
      </c>
      <c r="AG72" s="69">
        <v>0.010129</v>
      </c>
      <c r="AH72" s="69">
        <v>0.009452</v>
      </c>
      <c r="AI72" s="69">
        <v>0.007363</v>
      </c>
      <c r="AJ72" s="69">
        <v>0.005444</v>
      </c>
    </row>
    <row r="73">
      <c r="A73" s="69">
        <v>0.018062</v>
      </c>
      <c r="B73" s="69">
        <v>0.016161</v>
      </c>
      <c r="C73" s="69">
        <v>0.014356</v>
      </c>
      <c r="D73" s="69">
        <v>0.012712</v>
      </c>
      <c r="E73" s="69">
        <v>0.011325</v>
      </c>
      <c r="F73" s="69">
        <v>0.010155</v>
      </c>
      <c r="G73" s="69">
        <v>0.009092</v>
      </c>
      <c r="H73" s="69">
        <v>0.008086</v>
      </c>
      <c r="I73" s="69">
        <v>0.00712</v>
      </c>
      <c r="J73" s="69">
        <v>0.006255</v>
      </c>
      <c r="K73" s="69">
        <v>0.005437</v>
      </c>
      <c r="L73" s="69">
        <v>0.004638</v>
      </c>
      <c r="M73" s="69">
        <v>0.004058</v>
      </c>
      <c r="N73" s="69">
        <v>0.003712</v>
      </c>
      <c r="O73" s="69">
        <v>0.003552</v>
      </c>
      <c r="P73" s="69">
        <v>0.003264</v>
      </c>
      <c r="Q73" s="69">
        <v>0.002854</v>
      </c>
      <c r="R73" s="69">
        <v>0.002694</v>
      </c>
      <c r="S73" s="69">
        <v>0.002538</v>
      </c>
      <c r="T73" s="69">
        <v>0.002542</v>
      </c>
      <c r="U73" s="69">
        <v>0.001787</v>
      </c>
      <c r="V73" s="69">
        <v>7.19E-4</v>
      </c>
      <c r="W73" s="69">
        <v>-8.04E-4</v>
      </c>
      <c r="X73" s="69">
        <v>-0.001531</v>
      </c>
      <c r="Y73" s="69">
        <v>-0.001218</v>
      </c>
      <c r="Z73" s="69">
        <v>0.0</v>
      </c>
      <c r="AA73" s="69">
        <v>0.001239</v>
      </c>
      <c r="AB73" s="69">
        <v>0.002736</v>
      </c>
      <c r="AC73" s="69">
        <v>0.004396</v>
      </c>
      <c r="AD73" s="69">
        <v>0.006103</v>
      </c>
      <c r="AE73" s="69">
        <v>0.008273</v>
      </c>
      <c r="AF73" s="69">
        <v>0.00955</v>
      </c>
      <c r="AG73" s="69">
        <v>0.010203</v>
      </c>
      <c r="AH73" s="69">
        <v>0.009616</v>
      </c>
      <c r="AI73" s="69">
        <v>0.007618</v>
      </c>
      <c r="AJ73" s="69">
        <v>0.00605</v>
      </c>
    </row>
    <row r="74">
      <c r="A74" s="69">
        <v>0.018571</v>
      </c>
      <c r="B74" s="69">
        <v>0.016618</v>
      </c>
      <c r="C74" s="69">
        <v>0.01463</v>
      </c>
      <c r="D74" s="69">
        <v>0.013079</v>
      </c>
      <c r="E74" s="69">
        <v>0.011561</v>
      </c>
      <c r="F74" s="69">
        <v>0.010201</v>
      </c>
      <c r="G74" s="69">
        <v>0.009083</v>
      </c>
      <c r="H74" s="69">
        <v>0.007983</v>
      </c>
      <c r="I74" s="69">
        <v>0.007138</v>
      </c>
      <c r="J74" s="69">
        <v>0.006138</v>
      </c>
      <c r="K74" s="69">
        <v>0.005176</v>
      </c>
      <c r="L74" s="69">
        <v>0.004652</v>
      </c>
      <c r="M74" s="69">
        <v>0.004157</v>
      </c>
      <c r="N74" s="69">
        <v>0.003716</v>
      </c>
      <c r="O74" s="69">
        <v>0.00344</v>
      </c>
      <c r="P74" s="69">
        <v>0.003042</v>
      </c>
      <c r="Q74" s="69">
        <v>0.002799</v>
      </c>
      <c r="R74" s="69">
        <v>0.002522</v>
      </c>
      <c r="S74" s="69">
        <v>0.002744</v>
      </c>
      <c r="T74" s="69">
        <v>0.002313</v>
      </c>
      <c r="U74" s="69">
        <v>0.001899</v>
      </c>
      <c r="V74" s="69">
        <v>6.83E-4</v>
      </c>
      <c r="W74" s="69">
        <v>-6.87E-4</v>
      </c>
      <c r="X74" s="69">
        <v>-0.001398</v>
      </c>
      <c r="Y74" s="69">
        <v>-0.00105</v>
      </c>
      <c r="Z74" s="69">
        <v>0.0</v>
      </c>
      <c r="AA74" s="69">
        <v>0.001072</v>
      </c>
      <c r="AB74" s="69">
        <v>0.002733</v>
      </c>
      <c r="AC74" s="69">
        <v>0.004385</v>
      </c>
      <c r="AD74" s="69">
        <v>0.006157</v>
      </c>
      <c r="AE74" s="69">
        <v>0.008207</v>
      </c>
      <c r="AF74" s="69">
        <v>0.009485</v>
      </c>
      <c r="AG74" s="69">
        <v>0.010307</v>
      </c>
      <c r="AH74" s="69">
        <v>0.009935</v>
      </c>
      <c r="AI74" s="69">
        <v>0.007961</v>
      </c>
      <c r="AJ74" s="69">
        <v>0.005993</v>
      </c>
    </row>
    <row r="75">
      <c r="A75" s="69">
        <v>0.018455</v>
      </c>
      <c r="B75" s="69">
        <v>0.016624</v>
      </c>
      <c r="C75" s="69">
        <v>0.014744</v>
      </c>
      <c r="D75" s="69">
        <v>0.013121</v>
      </c>
      <c r="E75" s="69">
        <v>0.011539</v>
      </c>
      <c r="F75" s="69">
        <v>0.010186</v>
      </c>
      <c r="G75" s="69">
        <v>0.009266</v>
      </c>
      <c r="H75" s="69">
        <v>0.008091</v>
      </c>
      <c r="I75" s="69">
        <v>0.007329</v>
      </c>
      <c r="J75" s="69">
        <v>0.00638</v>
      </c>
      <c r="K75" s="69">
        <v>0.005397</v>
      </c>
      <c r="L75" s="69">
        <v>0.004817</v>
      </c>
      <c r="M75" s="69">
        <v>0.004247</v>
      </c>
      <c r="N75" s="69">
        <v>0.003699</v>
      </c>
      <c r="O75" s="69">
        <v>0.003555</v>
      </c>
      <c r="P75" s="69">
        <v>0.003303</v>
      </c>
      <c r="Q75" s="69">
        <v>0.002969</v>
      </c>
      <c r="R75" s="69">
        <v>0.002848</v>
      </c>
      <c r="S75" s="69">
        <v>0.002857</v>
      </c>
      <c r="T75" s="69">
        <v>0.002623</v>
      </c>
      <c r="U75" s="69">
        <v>0.002009</v>
      </c>
      <c r="V75" s="69">
        <v>7.07E-4</v>
      </c>
      <c r="W75" s="69">
        <v>-6.03E-4</v>
      </c>
      <c r="X75" s="69">
        <v>-0.001438</v>
      </c>
      <c r="Y75" s="69">
        <v>-0.001114</v>
      </c>
      <c r="Z75" s="69">
        <v>0.0</v>
      </c>
      <c r="AA75" s="69">
        <v>0.001307</v>
      </c>
      <c r="AB75" s="69">
        <v>0.002787</v>
      </c>
      <c r="AC75" s="69">
        <v>0.004411</v>
      </c>
      <c r="AD75" s="69">
        <v>0.006286</v>
      </c>
      <c r="AE75" s="69">
        <v>0.008472</v>
      </c>
      <c r="AF75" s="69">
        <v>0.009767</v>
      </c>
      <c r="AG75" s="69">
        <v>0.010579</v>
      </c>
      <c r="AH75" s="69">
        <v>0.010063</v>
      </c>
      <c r="AI75" s="69">
        <v>0.008257</v>
      </c>
      <c r="AJ75" s="69">
        <v>0.006493</v>
      </c>
    </row>
    <row r="76">
      <c r="A76" s="69">
        <v>0.018919</v>
      </c>
      <c r="B76" s="69">
        <v>0.016891</v>
      </c>
      <c r="C76" s="69">
        <v>0.01491</v>
      </c>
      <c r="D76" s="69">
        <v>0.01325</v>
      </c>
      <c r="E76" s="69">
        <v>0.011803</v>
      </c>
      <c r="F76" s="69">
        <v>0.010553</v>
      </c>
      <c r="G76" s="69">
        <v>0.009338</v>
      </c>
      <c r="H76" s="69">
        <v>0.008271</v>
      </c>
      <c r="I76" s="69">
        <v>0.007266</v>
      </c>
      <c r="J76" s="69">
        <v>0.00624</v>
      </c>
      <c r="K76" s="69">
        <v>0.005379</v>
      </c>
      <c r="L76" s="69">
        <v>0.00461</v>
      </c>
      <c r="M76" s="69">
        <v>0.00403</v>
      </c>
      <c r="N76" s="69">
        <v>0.003671</v>
      </c>
      <c r="O76" s="69">
        <v>0.003501</v>
      </c>
      <c r="P76" s="69">
        <v>0.00322</v>
      </c>
      <c r="Q76" s="69">
        <v>0.002832</v>
      </c>
      <c r="R76" s="69">
        <v>0.002608</v>
      </c>
      <c r="S76" s="69">
        <v>0.002582</v>
      </c>
      <c r="T76" s="69">
        <v>0.002513</v>
      </c>
      <c r="U76" s="69">
        <v>0.001788</v>
      </c>
      <c r="V76" s="69">
        <v>6.29E-4</v>
      </c>
      <c r="W76" s="69">
        <v>-8.53E-4</v>
      </c>
      <c r="X76" s="69">
        <v>-0.00151</v>
      </c>
      <c r="Y76" s="69">
        <v>-0.00122</v>
      </c>
      <c r="Z76" s="69">
        <v>0.0</v>
      </c>
      <c r="AA76" s="69">
        <v>0.001141</v>
      </c>
      <c r="AB76" s="69">
        <v>0.002677</v>
      </c>
      <c r="AC76" s="69">
        <v>0.004358</v>
      </c>
      <c r="AD76" s="69">
        <v>0.006128</v>
      </c>
      <c r="AE76" s="69">
        <v>0.008261</v>
      </c>
      <c r="AF76" s="69">
        <v>0.009782</v>
      </c>
      <c r="AG76" s="69">
        <v>0.010536</v>
      </c>
      <c r="AH76" s="69">
        <v>0.010196</v>
      </c>
      <c r="AI76" s="69">
        <v>0.008548</v>
      </c>
      <c r="AJ76" s="69">
        <v>0.007284</v>
      </c>
    </row>
    <row r="77">
      <c r="A77" s="69">
        <v>0.018748</v>
      </c>
      <c r="B77" s="69">
        <v>0.016818</v>
      </c>
      <c r="C77" s="69">
        <v>0.014744</v>
      </c>
      <c r="D77" s="69">
        <v>0.013207</v>
      </c>
      <c r="E77" s="69">
        <v>0.011619</v>
      </c>
      <c r="F77" s="69">
        <v>0.010113</v>
      </c>
      <c r="G77" s="69">
        <v>0.009084</v>
      </c>
      <c r="H77" s="69">
        <v>0.007937</v>
      </c>
      <c r="I77" s="69">
        <v>0.00709</v>
      </c>
      <c r="J77" s="69">
        <v>0.006041</v>
      </c>
      <c r="K77" s="69">
        <v>0.005098</v>
      </c>
      <c r="L77" s="69">
        <v>0.004601</v>
      </c>
      <c r="M77" s="69">
        <v>0.004116</v>
      </c>
      <c r="N77" s="69">
        <v>0.00355</v>
      </c>
      <c r="O77" s="69">
        <v>0.003408</v>
      </c>
      <c r="P77" s="69">
        <v>0.003038</v>
      </c>
      <c r="Q77" s="69">
        <v>0.002779</v>
      </c>
      <c r="R77" s="69">
        <v>0.002573</v>
      </c>
      <c r="S77" s="69">
        <v>0.002841</v>
      </c>
      <c r="T77" s="69">
        <v>0.002357</v>
      </c>
      <c r="U77" s="69">
        <v>0.001837</v>
      </c>
      <c r="V77" s="69">
        <v>7.32E-4</v>
      </c>
      <c r="W77" s="69">
        <v>-6.62E-4</v>
      </c>
      <c r="X77" s="69">
        <v>-0.001362</v>
      </c>
      <c r="Y77" s="69">
        <v>-0.001015</v>
      </c>
      <c r="Z77" s="69">
        <v>0.0</v>
      </c>
      <c r="AA77" s="69">
        <v>0.00108</v>
      </c>
      <c r="AB77" s="69">
        <v>0.002745</v>
      </c>
      <c r="AC77" s="69">
        <v>0.004309</v>
      </c>
      <c r="AD77" s="69">
        <v>0.00609</v>
      </c>
      <c r="AE77" s="69">
        <v>0.008278</v>
      </c>
      <c r="AF77" s="69">
        <v>0.009671</v>
      </c>
      <c r="AG77" s="69">
        <v>0.010721</v>
      </c>
      <c r="AH77" s="69">
        <v>0.010385</v>
      </c>
      <c r="AI77" s="69">
        <v>0.008749</v>
      </c>
      <c r="AJ77" s="69">
        <v>0.006393</v>
      </c>
    </row>
  </sheetData>
  <drawing r:id="rId1"/>
</worksheet>
</file>