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8800" windowHeight="12435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52511"/>
</workbook>
</file>

<file path=xl/calcChain.xml><?xml version="1.0" encoding="utf-8"?>
<calcChain xmlns="http://schemas.openxmlformats.org/spreadsheetml/2006/main">
  <c r="D23" i="4" l="1"/>
  <c r="C23" i="4"/>
  <c r="B23" i="4"/>
  <c r="E10" i="3"/>
  <c r="D10" i="3"/>
  <c r="F10" i="3" s="1"/>
  <c r="C10" i="3"/>
  <c r="A10" i="3"/>
  <c r="F9" i="3"/>
  <c r="E9" i="3"/>
  <c r="D9" i="3"/>
  <c r="C9" i="3" s="1"/>
  <c r="B9" i="3"/>
  <c r="A9" i="3"/>
  <c r="E8" i="3"/>
  <c r="D8" i="3"/>
  <c r="F8" i="3" s="1"/>
  <c r="C8" i="3"/>
  <c r="A8" i="3"/>
  <c r="F7" i="3"/>
  <c r="E7" i="3"/>
  <c r="D7" i="3"/>
  <c r="C7" i="3" s="1"/>
  <c r="B7" i="3"/>
  <c r="A7" i="3"/>
  <c r="E6" i="3"/>
  <c r="D6" i="3"/>
  <c r="F6" i="3" s="1"/>
  <c r="C6" i="3"/>
  <c r="A6" i="3"/>
  <c r="F5" i="3"/>
  <c r="E5" i="3"/>
  <c r="D5" i="3"/>
  <c r="C5" i="3" s="1"/>
  <c r="B5" i="3"/>
  <c r="E4" i="3"/>
  <c r="D4" i="3"/>
  <c r="F4" i="3" s="1"/>
  <c r="F3" i="3"/>
  <c r="E3" i="3"/>
  <c r="D3" i="3"/>
  <c r="C3" i="3" s="1"/>
  <c r="B3" i="3"/>
  <c r="E2" i="3"/>
  <c r="D2" i="3"/>
  <c r="F2" i="3" s="1"/>
  <c r="C2" i="3"/>
  <c r="A2" i="3"/>
  <c r="N5" i="1"/>
  <c r="M5" i="1"/>
  <c r="N4" i="1"/>
  <c r="M4" i="1"/>
  <c r="N3" i="1"/>
  <c r="M3" i="1"/>
  <c r="A5" i="1"/>
  <c r="A4" i="1"/>
  <c r="A3" i="1"/>
  <c r="C14" i="2"/>
  <c r="F9" i="2"/>
  <c r="F5" i="2"/>
  <c r="C12" i="2"/>
  <c r="C2" i="2"/>
  <c r="B7" i="2"/>
  <c r="E12" i="2"/>
  <c r="E8" i="2"/>
  <c r="E4" i="2"/>
  <c r="C13" i="2"/>
  <c r="C7" i="2"/>
  <c r="B12" i="2"/>
  <c r="B6" i="2"/>
  <c r="F10" i="2"/>
  <c r="C4" i="2"/>
  <c r="E9" i="2"/>
  <c r="B15" i="2"/>
  <c r="F12" i="2"/>
  <c r="F8" i="2"/>
  <c r="F4" i="2"/>
  <c r="C9" i="2"/>
  <c r="A1" i="4"/>
  <c r="B5" i="2"/>
  <c r="E11" i="2"/>
  <c r="E7" i="2"/>
  <c r="E3" i="2"/>
  <c r="C11" i="2"/>
  <c r="C5" i="2"/>
  <c r="B11" i="2"/>
  <c r="B4" i="2"/>
  <c r="F3" i="2"/>
  <c r="B13" i="2"/>
  <c r="E10" i="2"/>
  <c r="E6" i="2"/>
  <c r="C10" i="2"/>
  <c r="C3" i="2"/>
  <c r="B2" i="2"/>
  <c r="B10" i="2"/>
  <c r="E5" i="2"/>
  <c r="C8" i="2"/>
  <c r="B8" i="2"/>
  <c r="F11" i="2"/>
  <c r="F7" i="2"/>
  <c r="C6" i="2"/>
  <c r="B3" i="2"/>
  <c r="E2" i="2"/>
  <c r="B9" i="2"/>
  <c r="F6" i="2"/>
  <c r="F2" i="2"/>
  <c r="B14" i="2"/>
  <c r="C15" i="2"/>
  <c r="A5" i="3" l="1"/>
  <c r="A3" i="3"/>
  <c r="A4" i="3"/>
  <c r="C4" i="3"/>
  <c r="B2" i="3"/>
  <c r="B4" i="3"/>
  <c r="B6" i="3"/>
  <c r="B8" i="3"/>
  <c r="B10" i="3"/>
</calcChain>
</file>

<file path=xl/comments1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0"/>
            <color rgb="FF000000"/>
            <rFont val="Arial"/>
            <family val="2"/>
          </rPr>
          <t>significant change - please check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</rPr>
          <t>significant change - please check
	-Dan Mergens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</rPr>
          <t>able to plot last 24 hours, but not all
	-Dan Mergens
failed to plot twice, but added temperature and then worked
	-Dan Mergens</t>
        </r>
      </text>
    </comment>
    <comment ref="A4" authorId="0" shapeId="0">
      <text>
        <r>
          <rPr>
            <sz val="10"/>
            <color rgb="FF000000"/>
            <rFont val="Arial"/>
            <family val="2"/>
          </rPr>
          <t>trailing space...
	-Dan Mergens</t>
        </r>
      </text>
    </comment>
  </commentList>
</comments>
</file>

<file path=xl/sharedStrings.xml><?xml version="1.0" encoding="utf-8"?>
<sst xmlns="http://schemas.openxmlformats.org/spreadsheetml/2006/main" count="88" uniqueCount="49">
  <si>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</si>
  <si>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</si>
  <si>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</si>
  <si>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</si>
  <si>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</si>
  <si>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</si>
  <si>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</si>
  <si>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</si>
  <si>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</si>
  <si>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</si>
  <si>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</si>
  <si>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</si>
  <si>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ATAPL-65244-090-0031</t>
  </si>
  <si>
    <t>RS03CCAL-MJ03F</t>
  </si>
  <si>
    <t>SN0031</t>
  </si>
  <si>
    <t>45° 57.2898'N</t>
  </si>
  <si>
    <t>130° 00.5352'W</t>
  </si>
  <si>
    <t>TN-313</t>
  </si>
  <si>
    <t>RS03CCAL-MJ03F-05-BOTPTA301</t>
  </si>
  <si>
    <t>45° 57.2904' N</t>
  </si>
  <si>
    <t>130° 00.5256' W</t>
  </si>
  <si>
    <t xml:space="preserve">RS03CCAL-MJ03F-06-HYDLFA305 </t>
  </si>
  <si>
    <t>45° 57.2808' N</t>
  </si>
  <si>
    <t>130° 00.5358' W</t>
  </si>
  <si>
    <t>RS03CCAL-MJ03F-06-OBSBBA301</t>
  </si>
  <si>
    <t>T1075</t>
  </si>
  <si>
    <t>Mooring Serial Number</t>
  </si>
  <si>
    <t>Sensor OOIBARCODE</t>
  </si>
  <si>
    <t>Sensor Serial Number</t>
  </si>
  <si>
    <t>Calibration Cofficient Name</t>
  </si>
  <si>
    <t>Calibration Cofficient Value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</si>
  <si>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</si>
  <si>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</si>
  <si>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</si>
  <si>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</si>
  <si>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</si>
  <si>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</si>
  <si>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</si>
  <si>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</si>
  <si>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</si>
  <si>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</si>
  <si>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</si>
  <si>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</si>
  <si>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</si>
  <si>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</si>
  <si>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</si>
  <si>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>no</t>
  </si>
  <si>
    <t xml:space="preserve">   </t>
  </si>
  <si>
    <t>RS03CCAL-MJ03F-06-HYDLFA305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</si>
</sst>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0000"/>
    <numFmt numFmtId="166" formatCode="m&quot;/&quot;d&quot;/&quot;yyyy"/>
  </numFmts>
  <fonts count="10" x14ac:knownFonts="1">
    <font>
      <sz val="10"/>
      <color rgb="FF000000"/>
      <name val="Arial"/>
    </font>
    <font>
      <sz val="11"/>
      <name val="Calibri"/>
      <family val="2"/>
    </font>
    <font>
      <sz val="11"/>
      <color rgb="FF999999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5" fontId="1" fillId="0" borderId="0" xfId="0" applyNumberFormat="1" applyFont="1" applyAlignment="1">
      <alignment horizontal="center" wrapText="1"/>
    </xf>
    <xf numFmtId="20" fontId="3" fillId="0" borderId="0" xfId="0" applyNumberFormat="1" applyFont="1" applyAlignment="1">
      <alignment horizontal="center" wrapText="1"/>
    </xf>
    <xf numFmtId="0" fontId="4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48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476250</xdr:colOff>
      <xdr:row>48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695325</xdr:colOff>
      <xdr:row>50</xdr:row>
      <xdr:rowOff>0</xdr:rowOff>
    </xdr:to>
    <xdr:sp macro="" textlink="">
      <xdr:nvSpPr>
        <xdr:cNvPr id="2051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695325</xdr:colOff>
      <xdr:row>50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A9" sqref="A9"/>
    </sheetView>
  </sheetViews>
  <sheetFormatPr defaultColWidth="17.28515625" defaultRowHeight="15" customHeight="1" x14ac:dyDescent="0.2"/>
  <cols>
    <col min="1" max="1" width="22.28515625" customWidth="1"/>
    <col min="2" max="2" width="30.7109375" customWidth="1"/>
    <col min="3" max="3" width="12.42578125" customWidth="1"/>
    <col min="4" max="5" width="12.28515625" customWidth="1"/>
    <col min="6" max="6" width="11.28515625" customWidth="1"/>
    <col min="7" max="7" width="9.42578125" customWidth="1"/>
    <col min="8" max="8" width="14.42578125" customWidth="1"/>
    <col min="9" max="9" width="16.5703125" customWidth="1"/>
    <col min="10" max="10" width="9" customWidth="1"/>
    <col min="11" max="11" width="10.28515625" customWidth="1"/>
    <col min="12" max="12" width="24.28515625" customWidth="1"/>
    <col min="13" max="13" width="12" customWidth="1"/>
    <col min="14" max="14" width="12.7109375" customWidth="1"/>
  </cols>
  <sheetData>
    <row r="1" spans="1:14" ht="28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</row>
    <row r="2" spans="1:14" ht="15.75" customHeight="1" x14ac:dyDescent="0.25">
      <c r="A2" s="4" t="s">
        <v>12</v>
      </c>
      <c r="B2" s="5" t="s">
        <v>13</v>
      </c>
      <c r="C2" s="6" t="s">
        <v>14</v>
      </c>
      <c r="D2" s="7">
        <v>1</v>
      </c>
      <c r="E2" s="8">
        <v>41845</v>
      </c>
      <c r="F2" s="9">
        <v>0.36944444444444446</v>
      </c>
      <c r="G2" s="7"/>
      <c r="H2" s="7" t="s">
        <v>15</v>
      </c>
      <c r="I2" s="7" t="s">
        <v>16</v>
      </c>
      <c r="J2" s="6">
        <v>1526</v>
      </c>
      <c r="K2" s="6" t="s">
        <v>17</v>
      </c>
      <c r="L2" s="10"/>
      <c r="M2" s="11"/>
      <c r="N2" s="11"/>
    </row>
    <row r="3" spans="1:14" ht="15.75" customHeight="1" x14ac:dyDescent="0.25">
      <c r="A3" s="20" t="str">
        <f ca="1">IFERROR(__xludf.DUMMYFUNCTION("if(isblank(A3),"""",filter(Moorings!A:A,Moorings!B:B=A3,Moorings!D:D=D3))"),"ATAPL-58316-00003")</f>
        <v>ATAPL-58316-00003</v>
      </c>
      <c r="B3" s="5" t="s">
        <v>18</v>
      </c>
      <c r="C3" s="5">
        <v>5</v>
      </c>
      <c r="D3" s="7">
        <v>1</v>
      </c>
      <c r="E3" s="12">
        <v>41845</v>
      </c>
      <c r="F3" s="9">
        <v>0.87847222222222221</v>
      </c>
      <c r="G3" s="7"/>
      <c r="H3" s="7" t="s">
        <v>19</v>
      </c>
      <c r="I3" s="7" t="s">
        <v>20</v>
      </c>
      <c r="J3" s="7">
        <v>1526</v>
      </c>
      <c r="K3" s="7" t="s">
        <v>17</v>
      </c>
      <c r="L3" s="7"/>
      <c r="M3" s="13">
        <f t="shared" ref="M3:M5" si="0">((LEFT(H3,(FIND("°",H3,1)-1)))+(MID(H3,(FIND("°",H3,1)+1),(FIND("'",H3,1))-(FIND("°",H3,1)+1))/60))*(IF(RIGHT(H3,1)="N",1,-1))</f>
        <v>45.954839999999997</v>
      </c>
      <c r="N3" s="13">
        <f t="shared" ref="N3:N5" si="1">((LEFT(I3,(FIND("°",I3,1)-1)))+(MID(I3,(FIND("°",I3,1)+1),(FIND("'",I3,1))-(FIND("°",I3,1)+1))/60))*(IF(RIGHT(I3,1)="E",1,-1))</f>
        <v>-130.00876</v>
      </c>
    </row>
    <row r="4" spans="1:14" ht="15.75" customHeight="1" x14ac:dyDescent="0.25">
      <c r="A4" s="20" t="str">
        <f ca="1">IFERROR(__xludf.DUMMYFUNCTION("if(isblank(A4),"""",filter(Moorings!A:A,Moorings!B:B=A4,Moorings!D:D=D4))"),"ATAPL-58693-00003")</f>
        <v>ATAPL-58693-00003</v>
      </c>
      <c r="B4" s="7" t="s">
        <v>48</v>
      </c>
      <c r="C4" s="5">
        <v>299467</v>
      </c>
      <c r="D4" s="7">
        <v>1</v>
      </c>
      <c r="E4" s="12">
        <v>41846</v>
      </c>
      <c r="F4" s="9">
        <v>0.8634722222222222</v>
      </c>
      <c r="G4" s="7"/>
      <c r="H4" s="7" t="s">
        <v>22</v>
      </c>
      <c r="I4" s="7" t="s">
        <v>23</v>
      </c>
      <c r="J4" s="7">
        <v>1528</v>
      </c>
      <c r="K4" s="7" t="s">
        <v>17</v>
      </c>
      <c r="L4" s="7"/>
      <c r="M4" s="13">
        <f t="shared" si="0"/>
        <v>45.954680000000003</v>
      </c>
      <c r="N4" s="13">
        <f t="shared" si="1"/>
        <v>-130.00892999999999</v>
      </c>
    </row>
    <row r="5" spans="1:14" ht="15.75" customHeight="1" x14ac:dyDescent="0.25">
      <c r="A5" s="20" t="str">
        <f ca="1">IFERROR(__xludf.DUMMYFUNCTION("if(isblank(A5),"""",filter(Moorings!A:A,Moorings!B:B=A5,Moorings!D:D=D5))"),"ATAPL-58328-00003")</f>
        <v>ATAPL-58328-00003</v>
      </c>
      <c r="B5" s="5" t="s">
        <v>24</v>
      </c>
      <c r="C5" s="5" t="s">
        <v>25</v>
      </c>
      <c r="D5" s="7">
        <v>1</v>
      </c>
      <c r="E5" s="12">
        <v>41846</v>
      </c>
      <c r="F5" s="9">
        <v>0.8634722222222222</v>
      </c>
      <c r="G5" s="7"/>
      <c r="H5" s="7" t="s">
        <v>22</v>
      </c>
      <c r="I5" s="7" t="s">
        <v>23</v>
      </c>
      <c r="J5" s="7">
        <v>1528</v>
      </c>
      <c r="K5" s="7" t="s">
        <v>17</v>
      </c>
      <c r="L5" s="7"/>
      <c r="M5" s="13">
        <f t="shared" si="0"/>
        <v>45.954680000000003</v>
      </c>
      <c r="N5" s="13">
        <f t="shared" si="1"/>
        <v>-130.00892999999999</v>
      </c>
    </row>
    <row r="6" spans="1:14" ht="15.75" customHeight="1" x14ac:dyDescent="0.25">
      <c r="A6" s="14"/>
      <c r="B6" s="10"/>
      <c r="C6" s="10"/>
      <c r="D6" s="14"/>
      <c r="E6" s="10"/>
      <c r="F6" s="14"/>
      <c r="G6" s="14"/>
      <c r="H6" s="14"/>
      <c r="I6" s="14"/>
      <c r="J6" s="14"/>
      <c r="K6" s="14"/>
      <c r="L6" s="10"/>
      <c r="M6" s="11"/>
      <c r="N6" s="11"/>
    </row>
    <row r="7" spans="1:14" ht="15.75" customHeight="1" x14ac:dyDescent="0.25">
      <c r="A7" s="14"/>
      <c r="B7" s="10"/>
      <c r="C7" s="10"/>
      <c r="D7" s="14"/>
      <c r="E7" s="10"/>
      <c r="F7" s="14"/>
      <c r="G7" s="14"/>
      <c r="H7" s="14"/>
      <c r="I7" s="14"/>
      <c r="J7" s="14"/>
      <c r="K7" s="14"/>
      <c r="L7" s="10"/>
      <c r="M7" s="11"/>
      <c r="N7" s="11"/>
    </row>
    <row r="8" spans="1:14" ht="15.75" customHeight="1" x14ac:dyDescent="0.25">
      <c r="A8" s="14"/>
      <c r="B8" s="10"/>
      <c r="C8" s="10"/>
      <c r="D8" s="14"/>
      <c r="E8" s="10"/>
      <c r="F8" s="14"/>
      <c r="G8" s="14"/>
      <c r="H8" s="14"/>
      <c r="I8" s="14"/>
      <c r="J8" s="14"/>
      <c r="K8" s="14"/>
      <c r="L8" s="10"/>
      <c r="M8" s="11"/>
      <c r="N8" s="11"/>
    </row>
    <row r="9" spans="1:14" ht="15.75" customHeight="1" x14ac:dyDescent="0.25">
      <c r="A9" s="14"/>
      <c r="B9" s="10"/>
      <c r="C9" s="10"/>
      <c r="D9" s="14"/>
      <c r="E9" s="10"/>
      <c r="F9" s="14"/>
      <c r="G9" s="14"/>
      <c r="H9" s="14"/>
      <c r="I9" s="14"/>
      <c r="J9" s="14"/>
      <c r="K9" s="14"/>
      <c r="L9" s="10"/>
      <c r="M9" s="11"/>
      <c r="N9" s="11"/>
    </row>
    <row r="10" spans="1:14" ht="15.75" customHeight="1" x14ac:dyDescent="0.25">
      <c r="A10" s="14"/>
      <c r="B10" s="10"/>
      <c r="C10" s="10"/>
      <c r="D10" s="14"/>
      <c r="E10" s="10"/>
      <c r="F10" s="14"/>
      <c r="G10" s="14"/>
      <c r="H10" s="14"/>
      <c r="I10" s="14"/>
      <c r="J10" s="14"/>
      <c r="K10" s="14"/>
      <c r="L10" s="10"/>
      <c r="M10" s="11"/>
      <c r="N10" s="11"/>
    </row>
    <row r="11" spans="1:14" ht="15.75" customHeight="1" x14ac:dyDescent="0.25">
      <c r="A11" s="14"/>
      <c r="B11" s="10"/>
      <c r="C11" s="10"/>
      <c r="D11" s="14"/>
      <c r="E11" s="10"/>
      <c r="F11" s="14"/>
      <c r="G11" s="14"/>
      <c r="H11" s="14"/>
      <c r="I11" s="14"/>
      <c r="J11" s="14"/>
      <c r="K11" s="14"/>
      <c r="L11" s="10"/>
      <c r="M11" s="11"/>
      <c r="N11" s="11"/>
    </row>
    <row r="12" spans="1:14" ht="15.75" customHeight="1" x14ac:dyDescent="0.25">
      <c r="A12" s="14"/>
      <c r="B12" s="10"/>
      <c r="C12" s="10"/>
      <c r="D12" s="14"/>
      <c r="E12" s="10"/>
      <c r="F12" s="14"/>
      <c r="G12" s="14"/>
      <c r="H12" s="14"/>
      <c r="I12" s="14"/>
      <c r="J12" s="14"/>
      <c r="K12" s="14"/>
      <c r="L12" s="10"/>
      <c r="M12" s="11"/>
      <c r="N12" s="11"/>
    </row>
    <row r="13" spans="1:14" ht="15.75" customHeight="1" x14ac:dyDescent="0.25">
      <c r="A13" s="14"/>
      <c r="B13" s="10"/>
      <c r="C13" s="10"/>
      <c r="D13" s="14"/>
      <c r="E13" s="10"/>
      <c r="F13" s="14"/>
      <c r="G13" s="14"/>
      <c r="H13" s="14"/>
      <c r="I13" s="14"/>
      <c r="J13" s="14"/>
      <c r="K13" s="14"/>
      <c r="L13" s="10"/>
      <c r="M13" s="11"/>
      <c r="N13" s="11"/>
    </row>
    <row r="14" spans="1:14" ht="15.75" customHeight="1" x14ac:dyDescent="0.25">
      <c r="A14" s="14"/>
      <c r="B14" s="10"/>
      <c r="C14" s="10"/>
      <c r="D14" s="14"/>
      <c r="E14" s="10"/>
      <c r="F14" s="14"/>
      <c r="G14" s="14"/>
      <c r="H14" s="14"/>
      <c r="I14" s="14"/>
      <c r="J14" s="14"/>
      <c r="K14" s="14"/>
      <c r="L14" s="10"/>
      <c r="M14" s="11"/>
      <c r="N14" s="11"/>
    </row>
    <row r="15" spans="1:14" ht="15.75" customHeight="1" x14ac:dyDescent="0.25">
      <c r="A15" s="14"/>
      <c r="B15" s="10"/>
      <c r="C15" s="10"/>
      <c r="D15" s="14"/>
      <c r="E15" s="10"/>
      <c r="F15" s="14"/>
      <c r="G15" s="14"/>
      <c r="H15" s="14"/>
      <c r="I15" s="14"/>
      <c r="J15" s="14"/>
      <c r="K15" s="14"/>
      <c r="L15" s="10"/>
      <c r="M15" s="11"/>
      <c r="N15" s="11"/>
    </row>
    <row r="16" spans="1:14" ht="15.75" customHeight="1" x14ac:dyDescent="0.25">
      <c r="A16" s="14"/>
      <c r="B16" s="10"/>
      <c r="C16" s="10"/>
      <c r="D16" s="14"/>
      <c r="E16" s="10"/>
      <c r="F16" s="14"/>
      <c r="G16" s="14"/>
      <c r="H16" s="14"/>
      <c r="I16" s="14"/>
      <c r="J16" s="14"/>
      <c r="K16" s="14"/>
      <c r="L16" s="10"/>
      <c r="M16" s="11"/>
      <c r="N16" s="11"/>
    </row>
    <row r="17" spans="1:14" ht="15.75" customHeight="1" x14ac:dyDescent="0.25">
      <c r="A17" s="14"/>
      <c r="B17" s="10"/>
      <c r="C17" s="10"/>
      <c r="D17" s="14"/>
      <c r="E17" s="10"/>
      <c r="F17" s="14"/>
      <c r="G17" s="14"/>
      <c r="H17" s="14"/>
      <c r="I17" s="14"/>
      <c r="J17" s="14"/>
      <c r="K17" s="14"/>
      <c r="L17" s="10"/>
      <c r="M17" s="11"/>
      <c r="N17" s="11"/>
    </row>
    <row r="18" spans="1:14" ht="15.75" customHeight="1" x14ac:dyDescent="0.25">
      <c r="A18" s="14"/>
      <c r="B18" s="10"/>
      <c r="C18" s="10"/>
      <c r="D18" s="14"/>
      <c r="E18" s="10"/>
      <c r="F18" s="14"/>
      <c r="G18" s="14"/>
      <c r="H18" s="14"/>
      <c r="I18" s="14"/>
      <c r="J18" s="14"/>
      <c r="K18" s="14"/>
      <c r="L18" s="10"/>
      <c r="M18" s="11"/>
      <c r="N18" s="11"/>
    </row>
    <row r="19" spans="1:14" ht="15.75" customHeight="1" x14ac:dyDescent="0.25">
      <c r="A19" s="14"/>
      <c r="B19" s="10"/>
      <c r="C19" s="10"/>
      <c r="D19" s="14"/>
      <c r="E19" s="10"/>
      <c r="F19" s="14"/>
      <c r="G19" s="14"/>
      <c r="H19" s="14"/>
      <c r="I19" s="14"/>
      <c r="J19" s="14"/>
      <c r="K19" s="14"/>
      <c r="L19" s="10"/>
      <c r="M19" s="11"/>
      <c r="N19" s="11"/>
    </row>
    <row r="20" spans="1:14" ht="15.75" customHeight="1" x14ac:dyDescent="0.25">
      <c r="A20" s="14"/>
      <c r="B20" s="10"/>
      <c r="C20" s="10"/>
      <c r="D20" s="14"/>
      <c r="E20" s="10"/>
      <c r="F20" s="14"/>
      <c r="G20" s="14"/>
      <c r="H20" s="14"/>
      <c r="I20" s="14"/>
      <c r="J20" s="14"/>
      <c r="K20" s="14"/>
      <c r="L20" s="10"/>
      <c r="M20" s="11"/>
      <c r="N20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E3" sqref="E3:E5"/>
    </sheetView>
  </sheetViews>
  <sheetFormatPr defaultColWidth="17.28515625" defaultRowHeight="15" customHeight="1" x14ac:dyDescent="0.2"/>
  <cols>
    <col min="1" max="1" width="29.7109375" customWidth="1"/>
    <col min="2" max="2" width="22.28515625" customWidth="1"/>
    <col min="3" max="3" width="12.7109375" customWidth="1"/>
    <col min="4" max="4" width="11.5703125" customWidth="1"/>
    <col min="5" max="5" width="18.85546875" customWidth="1"/>
    <col min="6" max="6" width="14.42578125" customWidth="1"/>
    <col min="7" max="7" width="26.140625" customWidth="1"/>
    <col min="8" max="8" width="26" customWidth="1"/>
    <col min="9" max="9" width="23.7109375" customWidth="1"/>
  </cols>
  <sheetData>
    <row r="1" spans="1:9" ht="28.5" customHeight="1" x14ac:dyDescent="0.2">
      <c r="A1" s="1" t="s">
        <v>1</v>
      </c>
      <c r="B1" s="1" t="s">
        <v>0</v>
      </c>
      <c r="C1" s="1" t="s">
        <v>26</v>
      </c>
      <c r="D1" s="1" t="s">
        <v>3</v>
      </c>
      <c r="E1" s="1" t="s">
        <v>27</v>
      </c>
      <c r="F1" s="1" t="s">
        <v>28</v>
      </c>
      <c r="G1" s="1" t="s">
        <v>29</v>
      </c>
      <c r="H1" s="1" t="s">
        <v>30</v>
      </c>
      <c r="I1" s="15" t="s">
        <v>11</v>
      </c>
    </row>
    <row r="2" spans="1:9" ht="15.75" customHeight="1" x14ac:dyDescent="0.2">
      <c r="A2" s="16"/>
      <c r="B2" s="16" t="str">
        <f ca="1">IFERROR(__xludf.DUMMYFUNCTION("if(isblank(A2),"""",filter(Moorings!A:A,Moorings!B:B=left(A2,14),Moorings!D:D=D2))"),"")</f>
        <v/>
      </c>
      <c r="C2" s="16" t="str">
        <f ca="1">IFERROR(__xludf.DUMMYFUNCTION("if(isblank(A2),"""",filter(Moorings!C:C,Moorings!B:B=left(A2,14),Moorings!D:D=D2))"),"")</f>
        <v/>
      </c>
      <c r="D2" s="16"/>
      <c r="E2" s="16" t="str">
        <f ca="1">IFERROR(__xludf.DUMMYFUNCTION("if(isblank(A2),"""",filter(Moorings!A:A,Moorings!B:B=A2,Moorings!D:D=D2))"),"")</f>
        <v/>
      </c>
      <c r="F2" s="16" t="str">
        <f ca="1">IFERROR(__xludf.DUMMYFUNCTION("if(isblank(A2),"""",filter(Moorings!C:C,Moorings!B:B=A2,Moorings!D:D=D2))"),"")</f>
        <v/>
      </c>
      <c r="G2" s="16"/>
      <c r="H2" s="17"/>
      <c r="I2" s="18"/>
    </row>
    <row r="3" spans="1:9" ht="15.75" customHeight="1" x14ac:dyDescent="0.25">
      <c r="A3" s="19" t="s">
        <v>18</v>
      </c>
      <c r="B3" s="20" t="str">
        <f ca="1">IFERROR(__xludf.DUMMYFUNCTION("if(isblank(A3),"""",filter(Moorings!A:A,Moorings!B:B=left(A3,14),Moorings!D:D=D3))"),"ATAPL-65244-090-0031")</f>
        <v>ATAPL-65244-090-0031</v>
      </c>
      <c r="C3" s="20" t="str">
        <f ca="1">IFERROR(__xludf.DUMMYFUNCTION("if(isblank(A3),"""",filter(Moorings!C:C,Moorings!B:B=left(A3,14),Moorings!D:D=D3))"),"SN0031")</f>
        <v>SN0031</v>
      </c>
      <c r="D3" s="21">
        <v>1</v>
      </c>
      <c r="E3" s="20" t="str">
        <f ca="1">IFERROR(__xludf.DUMMYFUNCTION("if(isblank(A3),"""",filter(Moorings!A:A,Moorings!B:B=A3,Moorings!D:D=D3))"),"ATAPL-58316-00003")</f>
        <v>ATAPL-58316-00003</v>
      </c>
      <c r="F3" s="20" t="str">
        <f ca="1">IFERROR(__xludf.DUMMYFUNCTION("if(isblank(A3),"""",filter(Moorings!C:C,Moorings!B:B=A3,Moorings!D:D=D3))"),"5")</f>
        <v>5</v>
      </c>
      <c r="G3" s="22"/>
      <c r="H3" s="23"/>
      <c r="I3" s="24"/>
    </row>
    <row r="4" spans="1:9" ht="15.75" customHeight="1" x14ac:dyDescent="0.25">
      <c r="A4" s="19" t="s">
        <v>48</v>
      </c>
      <c r="B4" s="20" t="str">
        <f ca="1">IFERROR(__xludf.DUMMYFUNCTION("if(isblank(A4),"""",filter(Moorings!A:A,Moorings!B:B=left(A4,14),Moorings!D:D=D4))"),"ATAPL-65244-090-0031")</f>
        <v>ATAPL-65244-090-0031</v>
      </c>
      <c r="C4" s="20" t="str">
        <f ca="1">IFERROR(__xludf.DUMMYFUNCTION("if(isblank(A4),"""",filter(Moorings!C:C,Moorings!B:B=left(A4,14),Moorings!D:D=D4))"),"SN0031")</f>
        <v>SN0031</v>
      </c>
      <c r="D4" s="25">
        <v>1</v>
      </c>
      <c r="E4" s="20" t="str">
        <f ca="1">IFERROR(__xludf.DUMMYFUNCTION("if(isblank(A4),"""",filter(Moorings!A:A,Moorings!B:B=A4,Moorings!D:D=D4))"),"ATAPL-58693-00003")</f>
        <v>ATAPL-58693-00003</v>
      </c>
      <c r="F4" s="20" t="str">
        <f ca="1">IFERROR(__xludf.DUMMYFUNCTION("if(isblank(A4),"""",filter(Moorings!C:C,Moorings!B:B=A4,Moorings!D:D=D4))"),"299467")</f>
        <v>299467</v>
      </c>
      <c r="G4" s="22"/>
      <c r="H4" s="26"/>
      <c r="I4" s="27"/>
    </row>
    <row r="5" spans="1:9" ht="15.75" customHeight="1" x14ac:dyDescent="0.25">
      <c r="A5" s="19" t="s">
        <v>24</v>
      </c>
      <c r="B5" s="20" t="str">
        <f ca="1">IFERROR(__xludf.DUMMYFUNCTION("if(isblank(A5),"""",filter(Moorings!A:A,Moorings!B:B=left(A5,14),Moorings!D:D=D5))"),"ATAPL-65244-090-0031")</f>
        <v>ATAPL-65244-090-0031</v>
      </c>
      <c r="C5" s="20" t="str">
        <f ca="1">IFERROR(__xludf.DUMMYFUNCTION("if(isblank(A5),"""",filter(Moorings!C:C,Moorings!B:B=left(A5,14),Moorings!D:D=D5))"),"SN0031")</f>
        <v>SN0031</v>
      </c>
      <c r="D5" s="21">
        <v>1</v>
      </c>
      <c r="E5" s="20" t="str">
        <f ca="1">IFERROR(__xludf.DUMMYFUNCTION("if(isblank(A5),"""",filter(Moorings!A:A,Moorings!B:B=A5,Moorings!D:D=D5))"),"ATAPL-58328-00003")</f>
        <v>ATAPL-58328-00003</v>
      </c>
      <c r="F5" s="20" t="str">
        <f ca="1">IFERROR(__xludf.DUMMYFUNCTION("if(isblank(A5),"""",filter(Moorings!C:C,Moorings!B:B=A5,Moorings!D:D=D5))"),"T1075")</f>
        <v>T1075</v>
      </c>
      <c r="G5" s="22"/>
      <c r="H5" s="26"/>
      <c r="I5" s="24"/>
    </row>
    <row r="6" spans="1:9" ht="15.75" customHeight="1" x14ac:dyDescent="0.25">
      <c r="A6" s="22"/>
      <c r="B6" s="16" t="str">
        <f ca="1">IFERROR(__xludf.DUMMYFUNCTION("if(isblank(A6),"""",filter(Moorings!A:A,Moorings!B:B=left(A6,14),Moorings!D:D=D6))"),"")</f>
        <v/>
      </c>
      <c r="C6" s="16" t="str">
        <f ca="1">IFERROR(__xludf.DUMMYFUNCTION("if(isblank(A6),"""",filter(Moorings!C:C,Moorings!B:B=left(A6,14),Moorings!D:D=D6))"),"")</f>
        <v/>
      </c>
      <c r="D6" s="21"/>
      <c r="E6" s="16" t="str">
        <f ca="1">IFERROR(__xludf.DUMMYFUNCTION("if(isblank(A6),"""",filter(Moorings!A:A,Moorings!B:B=A6,Moorings!D:D=D6))"),"")</f>
        <v/>
      </c>
      <c r="F6" s="16" t="str">
        <f ca="1">IFERROR(__xludf.DUMMYFUNCTION("if(isblank(A6),"""",filter(Moorings!C:C,Moorings!B:B=A6,Moorings!D:D=D6))"),"")</f>
        <v/>
      </c>
      <c r="G6" s="22"/>
      <c r="H6" s="26"/>
      <c r="I6" s="27"/>
    </row>
    <row r="7" spans="1:9" ht="15.75" customHeight="1" x14ac:dyDescent="0.25">
      <c r="A7" s="19"/>
      <c r="B7" s="16" t="str">
        <f ca="1">IFERROR(__xludf.DUMMYFUNCTION("if(isblank(A7),"""",filter(Moorings!A:A,Moorings!B:B=left(A7,14),Moorings!D:D=D7))"),"")</f>
        <v/>
      </c>
      <c r="C7" s="16" t="str">
        <f ca="1">IFERROR(__xludf.DUMMYFUNCTION("if(isblank(A7),"""",filter(Moorings!C:C,Moorings!B:B=left(A7,14),Moorings!D:D=D7))"),"")</f>
        <v/>
      </c>
      <c r="D7" s="21"/>
      <c r="E7" s="16" t="str">
        <f ca="1">IFERROR(__xludf.DUMMYFUNCTION("if(isblank(A7),"""",filter(Moorings!A:A,Moorings!B:B=A7,Moorings!D:D=D7))"),"")</f>
        <v/>
      </c>
      <c r="F7" s="16" t="str">
        <f ca="1">IFERROR(__xludf.DUMMYFUNCTION("if(isblank(A7),"""",filter(Moorings!C:C,Moorings!B:B=A7,Moorings!D:D=D7))"),"")</f>
        <v/>
      </c>
      <c r="G7" s="22"/>
      <c r="H7" s="23"/>
      <c r="I7" s="27"/>
    </row>
    <row r="8" spans="1:9" ht="15.75" customHeight="1" x14ac:dyDescent="0.25">
      <c r="A8" s="19"/>
      <c r="B8" s="16" t="str">
        <f ca="1">IFERROR(__xludf.DUMMYFUNCTION("if(isblank(A8),"""",filter(Moorings!A:A,Moorings!B:B=left(A8,14),Moorings!D:D=D8))"),"")</f>
        <v/>
      </c>
      <c r="C8" s="16" t="str">
        <f ca="1">IFERROR(__xludf.DUMMYFUNCTION("if(isblank(A8),"""",filter(Moorings!C:C,Moorings!B:B=left(A8,14),Moorings!D:D=D8))"),"")</f>
        <v/>
      </c>
      <c r="D8" s="21"/>
      <c r="E8" s="16" t="str">
        <f ca="1">IFERROR(__xludf.DUMMYFUNCTION("if(isblank(A8),"""",filter(Moorings!A:A,Moorings!B:B=A8,Moorings!D:D=D8))"),"")</f>
        <v/>
      </c>
      <c r="F8" s="16" t="str">
        <f ca="1">IFERROR(__xludf.DUMMYFUNCTION("if(isblank(A8),"""",filter(Moorings!C:C,Moorings!B:B=A8,Moorings!D:D=D8))"),"")</f>
        <v/>
      </c>
      <c r="G8" s="22"/>
      <c r="H8" s="26"/>
      <c r="I8" s="27"/>
    </row>
    <row r="9" spans="1:9" ht="15.75" customHeight="1" x14ac:dyDescent="0.25">
      <c r="A9" s="19"/>
      <c r="B9" s="16" t="str">
        <f ca="1">IFERROR(__xludf.DUMMYFUNCTION("if(isblank(A9),"""",filter(Moorings!A:A,Moorings!B:B=left(A9,14),Moorings!D:D=D9))"),"")</f>
        <v/>
      </c>
      <c r="C9" s="16" t="str">
        <f ca="1">IFERROR(__xludf.DUMMYFUNCTION("if(isblank(A9),"""",filter(Moorings!C:C,Moorings!B:B=left(A9,14),Moorings!D:D=D9))"),"")</f>
        <v/>
      </c>
      <c r="D9" s="21"/>
      <c r="E9" s="16" t="str">
        <f ca="1">IFERROR(__xludf.DUMMYFUNCTION("if(isblank(A9),"""",filter(Moorings!A:A,Moorings!B:B=A9,Moorings!D:D=D9))"),"")</f>
        <v/>
      </c>
      <c r="F9" s="16" t="str">
        <f ca="1">IFERROR(__xludf.DUMMYFUNCTION("if(isblank(A9),"""",filter(Moorings!C:C,Moorings!B:B=A9,Moorings!D:D=D9))"),"")</f>
        <v/>
      </c>
      <c r="G9" s="22"/>
      <c r="H9" s="26"/>
      <c r="I9" s="27"/>
    </row>
    <row r="10" spans="1:9" ht="15.75" customHeight="1" x14ac:dyDescent="0.25">
      <c r="A10" s="19"/>
      <c r="B10" s="16" t="str">
        <f ca="1">IFERROR(__xludf.DUMMYFUNCTION("if(isblank(A10),"""",filter(Moorings!A:A,Moorings!B:B=left(A10,14),Moorings!D:D=D10))"),"")</f>
        <v/>
      </c>
      <c r="C10" s="16" t="str">
        <f ca="1">IFERROR(__xludf.DUMMYFUNCTION("if(isblank(A10),"""",filter(Moorings!C:C,Moorings!B:B=left(A10,14),Moorings!D:D=D10))"),"")</f>
        <v/>
      </c>
      <c r="D10" s="21"/>
      <c r="E10" s="16" t="str">
        <f ca="1">IFERROR(__xludf.DUMMYFUNCTION("if(isblank(A10),"""",filter(Moorings!A:A,Moorings!B:B=A10,Moorings!D:D=D10))"),"")</f>
        <v/>
      </c>
      <c r="F10" s="16" t="str">
        <f ca="1">IFERROR(__xludf.DUMMYFUNCTION("if(isblank(A10),"""",filter(Moorings!C:C,Moorings!B:B=A10,Moorings!D:D=D10))"),"")</f>
        <v/>
      </c>
      <c r="G10" s="22"/>
      <c r="H10" s="26"/>
      <c r="I10" s="27"/>
    </row>
    <row r="11" spans="1:9" ht="15.75" customHeight="1" x14ac:dyDescent="0.25">
      <c r="A11" s="28"/>
      <c r="B11" s="16" t="str">
        <f ca="1">IFERROR(__xludf.DUMMYFUNCTION("if(isblank(A11),"""",filter(Moorings!A:A,Moorings!B:B=left(A11,14),Moorings!D:D=D11))"),"")</f>
        <v/>
      </c>
      <c r="C11" s="16" t="str">
        <f ca="1">IFERROR(__xludf.DUMMYFUNCTION("if(isblank(A11),"""",filter(Moorings!C:C,Moorings!B:B=left(A11,14),Moorings!D:D=D11))"),"")</f>
        <v/>
      </c>
      <c r="D11" s="21"/>
      <c r="E11" s="16" t="str">
        <f ca="1">IFERROR(__xludf.DUMMYFUNCTION("if(isblank(A11),"""",filter(Moorings!A:A,Moorings!B:B=A11,Moorings!D:D=D11))"),"")</f>
        <v/>
      </c>
      <c r="F11" s="16" t="str">
        <f ca="1">IFERROR(__xludf.DUMMYFUNCTION("if(isblank(A11),"""",filter(Moorings!C:C,Moorings!B:B=A11,Moorings!D:D=D11))"),"")</f>
        <v/>
      </c>
      <c r="G11" s="22"/>
      <c r="H11" s="26"/>
      <c r="I11" s="27"/>
    </row>
    <row r="12" spans="1:9" ht="15.75" customHeight="1" x14ac:dyDescent="0.25">
      <c r="A12" s="19"/>
      <c r="B12" s="16" t="str">
        <f ca="1">IFERROR(__xludf.DUMMYFUNCTION("if(isblank(A12),"""",filter(Moorings!A:A,Moorings!B:B=left(A12,14),Moorings!D:D=D12))"),"")</f>
        <v/>
      </c>
      <c r="C12" s="16" t="str">
        <f ca="1">IFERROR(__xludf.DUMMYFUNCTION("if(isblank(A12),"""",filter(Moorings!C:C,Moorings!B:B=left(A12,14),Moorings!D:D=D12))"),"")</f>
        <v/>
      </c>
      <c r="D12" s="21"/>
      <c r="E12" s="16" t="str">
        <f ca="1">IFERROR(__xludf.DUMMYFUNCTION("if(isblank(A12),"""",filter(Moorings!A:A,Moorings!B:B=A12,Moorings!D:D=D12))"),"")</f>
        <v/>
      </c>
      <c r="F12" s="16" t="str">
        <f ca="1">IFERROR(__xludf.DUMMYFUNCTION("if(isblank(A12),"""",filter(Moorings!C:C,Moorings!B:B=A12,Moorings!D:D=D12))"),"")</f>
        <v/>
      </c>
      <c r="G12" s="22"/>
      <c r="H12" s="23"/>
      <c r="I12" s="27"/>
    </row>
    <row r="13" spans="1:9" ht="15.75" customHeight="1" x14ac:dyDescent="0.25">
      <c r="A13" s="19"/>
      <c r="B13" s="16" t="str">
        <f ca="1">IFERROR(__xludf.DUMMYFUNCTION("if(isblank(A13),"""",filter(Moorings!A:A,Moorings!B:B=left(A13,14),Moorings!D:D=D13))"),"")</f>
        <v/>
      </c>
      <c r="C13" s="16" t="str">
        <f ca="1">IFERROR(__xludf.DUMMYFUNCTION("if(isblank(A13),"""",filter(Moorings!C:C,Moorings!B:B=left(A13,14),Moorings!D:D=D13))"),"")</f>
        <v/>
      </c>
      <c r="D13" s="21"/>
      <c r="E13" s="21"/>
      <c r="F13" s="21"/>
      <c r="G13" s="22"/>
      <c r="H13" s="23"/>
      <c r="I13" s="27"/>
    </row>
    <row r="14" spans="1:9" ht="15.75" customHeight="1" x14ac:dyDescent="0.25">
      <c r="A14" s="19"/>
      <c r="B14" s="16" t="str">
        <f ca="1">IFERROR(__xludf.DUMMYFUNCTION("if(isblank(A14),"""",filter(Moorings!A:A,Moorings!B:B=left(A14,14),Moorings!D:D=D14))"),"")</f>
        <v/>
      </c>
      <c r="C14" s="16" t="str">
        <f ca="1">IFERROR(__xludf.DUMMYFUNCTION("if(isblank(A14),"""",filter(Moorings!C:C,Moorings!B:B=left(A14,14),Moorings!D:D=D14))"),"")</f>
        <v/>
      </c>
      <c r="D14" s="21"/>
      <c r="E14" s="21"/>
      <c r="F14" s="21"/>
      <c r="G14" s="22"/>
      <c r="H14" s="26"/>
      <c r="I14" s="27"/>
    </row>
    <row r="15" spans="1:9" ht="15.75" customHeight="1" x14ac:dyDescent="0.25">
      <c r="A15" s="19"/>
      <c r="B15" s="16" t="str">
        <f ca="1">IFERROR(__xludf.DUMMYFUNCTION("if(isblank(A15),"""",filter(Moorings!A:A,Moorings!B:B=left(A15,14),Moorings!D:D=D15))"),"")</f>
        <v/>
      </c>
      <c r="C15" s="16" t="str">
        <f ca="1">IFERROR(__xludf.DUMMYFUNCTION("if(isblank(A15),"""",filter(Moorings!C:C,Moorings!B:B=left(A15,14),Moorings!D:D=D15))"),"")</f>
        <v/>
      </c>
      <c r="D15" s="21"/>
      <c r="E15" s="21"/>
      <c r="F15" s="21"/>
      <c r="G15" s="22"/>
      <c r="H15" s="26"/>
      <c r="I15" s="27"/>
    </row>
    <row r="16" spans="1:9" ht="15.75" customHeight="1" x14ac:dyDescent="0.25">
      <c r="A16" s="19"/>
      <c r="B16" s="19"/>
      <c r="C16" s="19"/>
      <c r="D16" s="21"/>
      <c r="E16" s="21"/>
      <c r="F16" s="21"/>
      <c r="G16" s="22"/>
      <c r="H16" s="26"/>
      <c r="I16" s="27"/>
    </row>
    <row r="17" spans="1:9" ht="15.75" customHeight="1" x14ac:dyDescent="0.25">
      <c r="A17" s="19"/>
      <c r="B17" s="19"/>
      <c r="C17" s="19"/>
      <c r="D17" s="21"/>
      <c r="E17" s="21"/>
      <c r="F17" s="21"/>
      <c r="G17" s="22"/>
      <c r="H17" s="26"/>
      <c r="I17" s="27"/>
    </row>
    <row r="18" spans="1:9" ht="15.75" customHeight="1" x14ac:dyDescent="0.25">
      <c r="A18" s="28"/>
      <c r="B18" s="28"/>
      <c r="C18" s="29"/>
      <c r="D18" s="21"/>
      <c r="E18" s="21"/>
      <c r="F18" s="21"/>
      <c r="G18" s="22"/>
      <c r="H18" s="26"/>
      <c r="I18" s="27"/>
    </row>
    <row r="19" spans="1:9" ht="15.75" customHeight="1" x14ac:dyDescent="0.25">
      <c r="A19" s="19"/>
      <c r="B19" s="19"/>
      <c r="C19" s="29"/>
      <c r="D19" s="21"/>
      <c r="E19" s="21"/>
      <c r="F19" s="21"/>
      <c r="G19" s="22"/>
      <c r="H19" s="23"/>
      <c r="I19" s="27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B3" sqref="B3"/>
    </sheetView>
  </sheetViews>
  <sheetFormatPr defaultColWidth="17.28515625" defaultRowHeight="15" customHeight="1" x14ac:dyDescent="0.2"/>
  <cols>
    <col min="1" max="1" width="21.85546875" customWidth="1"/>
    <col min="2" max="2" width="17.140625" customWidth="1"/>
    <col min="3" max="3" width="31.5703125" customWidth="1"/>
    <col min="4" max="4" width="7.7109375" customWidth="1"/>
    <col min="5" max="5" width="21.7109375" customWidth="1"/>
    <col min="6" max="6" width="9.85546875" customWidth="1"/>
    <col min="7" max="7" width="11.42578125" customWidth="1"/>
  </cols>
  <sheetData>
    <row r="1" spans="1:7" x14ac:dyDescent="0.25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</row>
    <row r="2" spans="1:7" x14ac:dyDescent="0.25">
      <c r="A2" s="32" t="str">
        <f>Moorings!A2</f>
        <v>ATAPL-65244-090-0031</v>
      </c>
      <c r="B2" s="32" t="str">
        <f>IF(D2="Mooring",Moorings!B2,"")</f>
        <v>RS03CCAL-MJ03F</v>
      </c>
      <c r="C2" s="33" t="str">
        <f>IF(D2="Sensor",Moorings!B2,"")</f>
        <v/>
      </c>
      <c r="D2" s="34" t="str">
        <f>IF(ISBLANK(Moorings!B2),"",IF(LEN(Moorings!B2)&gt;14,"Sensor","Mooring"))</f>
        <v>Mooring</v>
      </c>
      <c r="E2" s="35" t="str">
        <f>Moorings!C2</f>
        <v>SN0031</v>
      </c>
      <c r="F2" s="36">
        <f>IF(D2="Mooring",Moorings!E2,"")</f>
        <v>41845</v>
      </c>
      <c r="G2" s="33"/>
    </row>
    <row r="3" spans="1:7" x14ac:dyDescent="0.25">
      <c r="A3" s="32" t="str">
        <f ca="1">Moorings!A3</f>
        <v>ATAPL-58316-00003</v>
      </c>
      <c r="B3" s="32" t="str">
        <f>IF(D3="Mooring",Moorings!B3,"")</f>
        <v/>
      </c>
      <c r="C3" s="32" t="str">
        <f>IF(D3="Sensor",Moorings!B3,"")</f>
        <v>RS03CCAL-MJ03F-05-BOTPTA301</v>
      </c>
      <c r="D3" s="34" t="str">
        <f>IF(ISBLANK(Moorings!B3),"",IF(LEN(Moorings!B3)&gt;14,"Sensor","Mooring"))</f>
        <v>Sensor</v>
      </c>
      <c r="E3" s="35">
        <f>Moorings!C3</f>
        <v>5</v>
      </c>
      <c r="F3" s="36" t="str">
        <f>IF(D3="Mooring",Moorings!E3,"")</f>
        <v/>
      </c>
      <c r="G3" s="33"/>
    </row>
    <row r="4" spans="1:7" x14ac:dyDescent="0.25">
      <c r="A4" s="32" t="str">
        <f ca="1">Moorings!A4</f>
        <v>ATAPL-58693-00003</v>
      </c>
      <c r="B4" s="32" t="str">
        <f>IF(D4="Mooring",Moorings!B4,"")</f>
        <v/>
      </c>
      <c r="C4" s="32" t="str">
        <f>IF(D4="Sensor",Moorings!B4,"")</f>
        <v>RS03CCAL-MJ03F-06-HYDLFA305</v>
      </c>
      <c r="D4" s="34" t="str">
        <f>IF(ISBLANK(Moorings!B4),"",IF(LEN(Moorings!B4)&gt;14,"Sensor","Mooring"))</f>
        <v>Sensor</v>
      </c>
      <c r="E4" s="35">
        <f>Moorings!C4</f>
        <v>299467</v>
      </c>
      <c r="F4" s="36" t="str">
        <f>IF(D4="Mooring",Moorings!E4,"")</f>
        <v/>
      </c>
      <c r="G4" s="33"/>
    </row>
    <row r="5" spans="1:7" x14ac:dyDescent="0.25">
      <c r="A5" s="32" t="str">
        <f ca="1">Moorings!A5</f>
        <v>ATAPL-58328-00003</v>
      </c>
      <c r="B5" s="32" t="str">
        <f>IF(D5="Mooring",Moorings!B5,"")</f>
        <v/>
      </c>
      <c r="C5" s="32" t="str">
        <f>IF(D5="Sensor",Moorings!B5,"")</f>
        <v>RS03CCAL-MJ03F-06-OBSBBA301</v>
      </c>
      <c r="D5" s="34" t="str">
        <f>IF(ISBLANK(Moorings!B5),"",IF(LEN(Moorings!B5)&gt;14,"Sensor","Mooring"))</f>
        <v>Sensor</v>
      </c>
      <c r="E5" s="35" t="str">
        <f>Moorings!C5</f>
        <v>T1075</v>
      </c>
      <c r="F5" s="36" t="str">
        <f>IF(D5="Mooring",Moorings!E5,"")</f>
        <v/>
      </c>
      <c r="G5" s="33"/>
    </row>
    <row r="6" spans="1:7" x14ac:dyDescent="0.25">
      <c r="A6" s="32">
        <f>Moorings!A6</f>
        <v>0</v>
      </c>
      <c r="B6" s="32" t="str">
        <f>IF(D6="Mooring",Moorings!B6,"")</f>
        <v/>
      </c>
      <c r="C6" s="33" t="str">
        <f>IF(D6="Sensor",Moorings!B6,"")</f>
        <v/>
      </c>
      <c r="D6" s="34" t="str">
        <f>IF(ISBLANK(Moorings!B6),"",IF(LEN(Moorings!B6)&gt;14,"Sensor","Mooring"))</f>
        <v/>
      </c>
      <c r="E6" s="35">
        <f>Moorings!C6</f>
        <v>0</v>
      </c>
      <c r="F6" s="36" t="str">
        <f>IF(D6="Mooring",Moorings!E6,"")</f>
        <v/>
      </c>
      <c r="G6" s="33"/>
    </row>
    <row r="7" spans="1:7" x14ac:dyDescent="0.25">
      <c r="A7" s="32">
        <f>Moorings!A7</f>
        <v>0</v>
      </c>
      <c r="B7" s="32" t="str">
        <f>IF(D7="Mooring",Moorings!B7,"")</f>
        <v/>
      </c>
      <c r="C7" s="33" t="str">
        <f>IF(D7="Sensor",Moorings!B7,"")</f>
        <v/>
      </c>
      <c r="D7" s="34" t="str">
        <f>IF(ISBLANK(Moorings!B7),"",IF(LEN(Moorings!B7)&gt;14,"Sensor","Mooring"))</f>
        <v/>
      </c>
      <c r="E7" s="35">
        <f>Moorings!C7</f>
        <v>0</v>
      </c>
      <c r="F7" s="36" t="str">
        <f>IF(D7="Mooring",Moorings!E7,"")</f>
        <v/>
      </c>
      <c r="G7" s="33"/>
    </row>
    <row r="8" spans="1:7" x14ac:dyDescent="0.25">
      <c r="A8" s="32">
        <f>Moorings!A8</f>
        <v>0</v>
      </c>
      <c r="B8" s="32" t="str">
        <f>IF(D8="Mooring",Moorings!B8,"")</f>
        <v/>
      </c>
      <c r="C8" s="33" t="str">
        <f>IF(D8="Sensor",Moorings!B8,"")</f>
        <v/>
      </c>
      <c r="D8" s="34" t="str">
        <f>IF(ISBLANK(Moorings!B8),"",IF(LEN(Moorings!B8)&gt;14,"Sensor","Mooring"))</f>
        <v/>
      </c>
      <c r="E8" s="35">
        <f>Moorings!C8</f>
        <v>0</v>
      </c>
      <c r="F8" s="36" t="str">
        <f>IF(D8="Mooring",Moorings!E8,"")</f>
        <v/>
      </c>
      <c r="G8" s="33"/>
    </row>
    <row r="9" spans="1:7" x14ac:dyDescent="0.25">
      <c r="A9" s="32">
        <f>Moorings!A9</f>
        <v>0</v>
      </c>
      <c r="B9" s="32" t="str">
        <f>IF(D9="Mooring",Moorings!B9,"")</f>
        <v/>
      </c>
      <c r="C9" s="33" t="str">
        <f>IF(D9="Sensor",Moorings!B9,"")</f>
        <v/>
      </c>
      <c r="D9" s="34" t="str">
        <f>IF(ISBLANK(Moorings!B9),"",IF(LEN(Moorings!B9)&gt;14,"Sensor","Mooring"))</f>
        <v/>
      </c>
      <c r="E9" s="35">
        <f>Moorings!C9</f>
        <v>0</v>
      </c>
      <c r="F9" s="36" t="str">
        <f>IF(D9="Mooring",Moorings!E9,"")</f>
        <v/>
      </c>
      <c r="G9" s="33"/>
    </row>
    <row r="10" spans="1:7" x14ac:dyDescent="0.25">
      <c r="A10" s="32">
        <f>Moorings!A10</f>
        <v>0</v>
      </c>
      <c r="B10" s="32" t="str">
        <f>IF(D10="Mooring",Moorings!B10,"")</f>
        <v/>
      </c>
      <c r="C10" s="33" t="str">
        <f>IF(D10="Sensor",Moorings!B10,"")</f>
        <v/>
      </c>
      <c r="D10" s="34" t="str">
        <f>IF(ISBLANK(Moorings!B10),"",IF(LEN(Moorings!B10)&gt;14,"Sensor","Mooring"))</f>
        <v/>
      </c>
      <c r="E10" s="35">
        <f>Moorings!C10</f>
        <v>0</v>
      </c>
      <c r="F10" s="36" t="str">
        <f>IF(D10="Mooring",Moorings!E10,"")</f>
        <v/>
      </c>
      <c r="G10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ColWidth="17.28515625" defaultRowHeight="15" customHeight="1" x14ac:dyDescent="0.2"/>
  <cols>
    <col min="1" max="1" width="33.42578125" customWidth="1"/>
    <col min="2" max="2" width="18.140625" customWidth="1"/>
    <col min="3" max="3" width="11.42578125" customWidth="1"/>
    <col min="4" max="4" width="10.28515625" customWidth="1"/>
    <col min="5" max="5" width="7" customWidth="1"/>
    <col min="6" max="6" width="5.7109375" customWidth="1"/>
    <col min="7" max="7" width="16" customWidth="1"/>
    <col min="8" max="8" width="19.42578125" customWidth="1"/>
    <col min="9" max="9" width="11" customWidth="1"/>
  </cols>
  <sheetData>
    <row r="1" spans="1:10" x14ac:dyDescent="0.25">
      <c r="A1" s="37" t="str">
        <f ca="1">IFERROR(__xludf.DUMMYFUNCTION("sort(unique(Moorings!B:B))"),"Ref Des")</f>
        <v>Ref Des</v>
      </c>
      <c r="B1" s="38" t="s">
        <v>38</v>
      </c>
      <c r="C1" s="39" t="s">
        <v>39</v>
      </c>
      <c r="D1" s="39" t="s">
        <v>40</v>
      </c>
      <c r="E1" s="39" t="s">
        <v>41</v>
      </c>
      <c r="F1" s="39"/>
      <c r="G1" s="39" t="s">
        <v>42</v>
      </c>
      <c r="H1" s="38" t="s">
        <v>38</v>
      </c>
      <c r="I1" s="39" t="s">
        <v>41</v>
      </c>
    </row>
    <row r="2" spans="1:10" ht="15" customHeight="1" x14ac:dyDescent="0.2">
      <c r="A2" t="s">
        <v>13</v>
      </c>
      <c r="B2" s="40" t="s">
        <v>43</v>
      </c>
      <c r="C2" s="41" t="s">
        <v>44</v>
      </c>
      <c r="D2" s="41" t="s">
        <v>45</v>
      </c>
      <c r="E2" s="42"/>
      <c r="F2" s="42"/>
      <c r="G2" s="41"/>
      <c r="H2" s="43"/>
      <c r="I2" s="42"/>
    </row>
    <row r="3" spans="1:10" ht="15" customHeight="1" x14ac:dyDescent="0.2">
      <c r="A3" t="s">
        <v>18</v>
      </c>
      <c r="B3" s="40" t="s">
        <v>43</v>
      </c>
      <c r="C3" s="41" t="s">
        <v>44</v>
      </c>
      <c r="D3" s="41" t="s">
        <v>45</v>
      </c>
      <c r="E3" s="41" t="s">
        <v>43</v>
      </c>
      <c r="F3" s="41"/>
      <c r="G3" s="42"/>
      <c r="H3" s="44"/>
      <c r="I3" s="41"/>
    </row>
    <row r="4" spans="1:10" ht="15" customHeight="1" x14ac:dyDescent="0.2">
      <c r="A4" t="s">
        <v>21</v>
      </c>
      <c r="B4" s="40" t="s">
        <v>46</v>
      </c>
      <c r="C4" s="41" t="s">
        <v>44</v>
      </c>
      <c r="D4" s="41" t="s">
        <v>45</v>
      </c>
      <c r="E4" s="42"/>
      <c r="F4" s="42"/>
      <c r="G4" s="42"/>
      <c r="H4" s="44"/>
      <c r="I4" s="42"/>
    </row>
    <row r="5" spans="1:10" ht="15" customHeight="1" x14ac:dyDescent="0.2">
      <c r="A5" t="s">
        <v>24</v>
      </c>
      <c r="B5" s="40" t="s">
        <v>43</v>
      </c>
      <c r="C5" s="41" t="s">
        <v>44</v>
      </c>
      <c r="D5" s="41" t="s">
        <v>45</v>
      </c>
      <c r="E5" s="42"/>
      <c r="F5" s="42"/>
      <c r="G5" s="42"/>
      <c r="H5" s="43"/>
      <c r="I5" s="42"/>
    </row>
    <row r="6" spans="1:10" ht="15" customHeight="1" x14ac:dyDescent="0.2">
      <c r="B6" s="40"/>
      <c r="C6" s="41"/>
      <c r="D6" s="41"/>
      <c r="E6" s="41"/>
      <c r="F6" s="42"/>
      <c r="G6" s="42"/>
      <c r="H6" s="44"/>
      <c r="I6" s="42"/>
    </row>
    <row r="7" spans="1:10" ht="15" customHeight="1" x14ac:dyDescent="0.2">
      <c r="B7" s="40"/>
      <c r="C7" s="41"/>
      <c r="D7" s="41"/>
      <c r="E7" s="42"/>
      <c r="F7" s="42"/>
      <c r="G7" s="42"/>
      <c r="H7" s="44"/>
      <c r="I7" s="42"/>
    </row>
    <row r="8" spans="1:10" ht="15" customHeight="1" x14ac:dyDescent="0.2">
      <c r="B8" s="40"/>
      <c r="C8" s="41"/>
      <c r="D8" s="41"/>
      <c r="E8" s="42"/>
      <c r="F8" s="42"/>
      <c r="G8" s="42"/>
      <c r="H8" s="43"/>
      <c r="I8" s="42"/>
    </row>
    <row r="9" spans="1:10" ht="15" customHeight="1" x14ac:dyDescent="0.2">
      <c r="B9" s="40"/>
      <c r="C9" s="41"/>
      <c r="D9" s="41"/>
      <c r="E9" s="42"/>
      <c r="F9" s="42"/>
      <c r="G9" s="42"/>
      <c r="H9" s="44"/>
      <c r="I9" s="42"/>
    </row>
    <row r="10" spans="1:10" ht="15" customHeight="1" x14ac:dyDescent="0.2">
      <c r="B10" s="40"/>
      <c r="C10" s="41"/>
      <c r="D10" s="41"/>
      <c r="E10" s="42"/>
      <c r="F10" s="42"/>
      <c r="G10" s="42"/>
      <c r="H10" s="44"/>
      <c r="I10" s="42"/>
    </row>
    <row r="11" spans="1:10" ht="15" customHeight="1" x14ac:dyDescent="0.2">
      <c r="B11" s="45"/>
      <c r="C11" s="42"/>
      <c r="D11" s="41"/>
      <c r="E11" s="42"/>
      <c r="F11" s="42"/>
      <c r="G11" s="41"/>
      <c r="H11" s="43"/>
      <c r="I11" s="42"/>
    </row>
    <row r="12" spans="1:10" ht="15" customHeight="1" x14ac:dyDescent="0.2">
      <c r="B12" s="40"/>
      <c r="C12" s="41"/>
      <c r="D12" s="41"/>
      <c r="E12" s="42"/>
      <c r="F12" s="42"/>
      <c r="G12" s="42"/>
      <c r="H12" s="46"/>
      <c r="I12" s="41" t="s">
        <v>47</v>
      </c>
    </row>
    <row r="13" spans="1:10" ht="15" customHeight="1" x14ac:dyDescent="0.2">
      <c r="B13" s="45"/>
      <c r="C13" s="41"/>
      <c r="D13" s="41"/>
      <c r="E13" s="42"/>
      <c r="F13" s="42"/>
      <c r="G13" s="42"/>
      <c r="H13" s="44"/>
      <c r="I13" s="41"/>
      <c r="J13" s="47" t="s">
        <v>47</v>
      </c>
    </row>
    <row r="14" spans="1:10" ht="15" customHeight="1" x14ac:dyDescent="0.2">
      <c r="B14" s="40"/>
      <c r="C14" s="41"/>
      <c r="D14" s="41"/>
      <c r="E14" s="42"/>
      <c r="F14" s="42"/>
      <c r="G14" s="42"/>
      <c r="H14" s="44"/>
      <c r="I14" s="41"/>
      <c r="J14" s="47" t="s">
        <v>47</v>
      </c>
    </row>
    <row r="15" spans="1:10" ht="15" customHeight="1" x14ac:dyDescent="0.2">
      <c r="B15" s="40"/>
      <c r="C15" s="41"/>
      <c r="D15" s="41"/>
      <c r="E15" s="42"/>
      <c r="F15" s="42"/>
      <c r="G15" s="42"/>
      <c r="H15" s="44"/>
      <c r="I15" s="41"/>
      <c r="J15" s="47" t="s">
        <v>47</v>
      </c>
    </row>
    <row r="16" spans="1:10" ht="15" customHeight="1" x14ac:dyDescent="0.2">
      <c r="B16" s="40"/>
      <c r="C16" s="41"/>
      <c r="D16" s="41"/>
      <c r="E16" s="42"/>
      <c r="F16" s="42"/>
      <c r="G16" s="42"/>
      <c r="H16" s="44"/>
      <c r="I16" s="41"/>
      <c r="J16" s="47" t="s">
        <v>47</v>
      </c>
    </row>
    <row r="17" spans="2:10" ht="15" customHeight="1" x14ac:dyDescent="0.2">
      <c r="B17" s="40"/>
      <c r="C17" s="41"/>
      <c r="D17" s="41"/>
      <c r="E17" s="42"/>
      <c r="F17" s="42"/>
      <c r="G17" s="42"/>
      <c r="H17" s="44"/>
      <c r="I17" s="42"/>
      <c r="J17" s="47" t="s">
        <v>47</v>
      </c>
    </row>
    <row r="18" spans="2:10" ht="15" customHeight="1" x14ac:dyDescent="0.2">
      <c r="B18" s="40"/>
      <c r="C18" s="41"/>
      <c r="D18" s="41"/>
      <c r="E18" s="42"/>
      <c r="F18" s="42"/>
      <c r="G18" s="42"/>
      <c r="H18" s="44"/>
      <c r="I18" s="42"/>
      <c r="J18" s="47" t="s">
        <v>47</v>
      </c>
    </row>
    <row r="19" spans="2:10" ht="15" customHeight="1" x14ac:dyDescent="0.2">
      <c r="B19" s="40"/>
      <c r="C19" s="41"/>
      <c r="D19" s="41"/>
      <c r="E19" s="42"/>
      <c r="F19" s="42"/>
      <c r="G19" s="42"/>
      <c r="H19" s="44"/>
      <c r="I19" s="42"/>
      <c r="J19" s="47" t="s">
        <v>47</v>
      </c>
    </row>
    <row r="20" spans="2:10" ht="15" customHeight="1" x14ac:dyDescent="0.2">
      <c r="B20" s="40"/>
      <c r="C20" s="41"/>
      <c r="D20" s="41"/>
      <c r="E20" s="42"/>
      <c r="F20" s="42"/>
      <c r="G20" s="42"/>
      <c r="H20" s="44"/>
      <c r="I20" s="42"/>
      <c r="J20" s="47" t="s">
        <v>47</v>
      </c>
    </row>
    <row r="21" spans="2:10" ht="15" customHeight="1" x14ac:dyDescent="0.2">
      <c r="B21" s="40"/>
      <c r="C21" s="41"/>
      <c r="D21" s="41"/>
      <c r="E21" s="42"/>
      <c r="F21" s="42"/>
      <c r="G21" s="42"/>
      <c r="H21" s="44"/>
      <c r="I21" s="42"/>
      <c r="J21" s="47" t="s">
        <v>47</v>
      </c>
    </row>
    <row r="22" spans="2:10" ht="15" customHeight="1" x14ac:dyDescent="0.2">
      <c r="B22" s="45"/>
      <c r="C22" s="42"/>
      <c r="D22" s="42"/>
      <c r="E22" s="42"/>
      <c r="F22" s="42"/>
      <c r="G22" s="42"/>
      <c r="H22" s="44"/>
      <c r="I22" s="42"/>
      <c r="J22" s="47" t="s">
        <v>47</v>
      </c>
    </row>
    <row r="23" spans="2:10" ht="15" customHeight="1" x14ac:dyDescent="0.2">
      <c r="B23" s="48" t="str">
        <f>CONCATENATE("'",COUNTIF(B2:B22,"yes"),"/",COUNTA(B2:B22))</f>
        <v>'3/4</v>
      </c>
      <c r="C23" s="49" t="str">
        <f t="shared" ref="C23:D23" si="0">CONCATENATE("'",COUNTIF(C2:C22,"1/*")+COUNTIF(C2:C22,"2/*")*2,"/",COUNTIF(C2:C22,"*/1")+COUNTIF(C2:C22,"*/2")*2)</f>
        <v>'4/4</v>
      </c>
      <c r="D23" s="49" t="str">
        <f t="shared" si="0"/>
        <v>'0/0</v>
      </c>
      <c r="E23" s="42"/>
      <c r="F23" s="42"/>
      <c r="G23" s="42"/>
      <c r="H23" s="44"/>
      <c r="I23" s="42"/>
      <c r="J23" s="47" t="s">
        <v>47</v>
      </c>
    </row>
    <row r="24" spans="2:10" ht="15" customHeight="1" x14ac:dyDescent="0.2">
      <c r="B24" s="45"/>
      <c r="C24" s="42"/>
      <c r="D24" s="42"/>
      <c r="E24" s="42"/>
      <c r="F24" s="42"/>
      <c r="G24" s="42"/>
      <c r="H24" s="44"/>
      <c r="I24" s="42"/>
      <c r="J24" s="47" t="s">
        <v>47</v>
      </c>
    </row>
    <row r="25" spans="2:10" ht="15" customHeight="1" x14ac:dyDescent="0.2">
      <c r="B25" s="45"/>
      <c r="C25" s="42"/>
      <c r="D25" s="42"/>
      <c r="E25" s="42"/>
      <c r="F25" s="42"/>
      <c r="G25" s="42"/>
      <c r="H25" s="44"/>
      <c r="I25" s="41"/>
      <c r="J25" s="47" t="s">
        <v>47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2016-07-12T13:52:11Z</dcterms:modified>
</cp:coreProperties>
</file>