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5">
      <text>
        <t xml:space="preserve">2016 equipment list has 00005
	-Dan Mergens</t>
      </text>
    </comment>
    <comment authorId="0" ref="B7">
      <text>
        <t xml:space="preserve">changed from port 06 to 09 to match data in current system
	-Dan Mergens</t>
      </text>
    </comment>
    <comment authorId="0" ref="B4">
      <text>
        <t xml:space="preserve">change from 05 to 06 to match existing data in system
	-Dan Mergens</t>
      </text>
    </comment>
  </commentList>
</comments>
</file>

<file path=xl/sharedStrings.xml><?xml version="1.0" encoding="utf-8"?>
<sst xmlns="http://schemas.openxmlformats.org/spreadsheetml/2006/main" count="113" uniqueCount="60">
  <si>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</si>
  <si>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</si>
  <si>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</si>
  <si>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</si>
  <si>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</si>
  <si>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</si>
  <si>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</si>
  <si>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</si>
  <si>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</si>
  <si>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</si>
  <si>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</si>
  <si>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</si>
  <si>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ATAPL-65244-080-0030</t>
  </si>
  <si>
    <t>RS03ECAL-MJ03E</t>
  </si>
  <si>
    <t>SN0030</t>
  </si>
  <si>
    <t>45° 56.3898'N</t>
  </si>
  <si>
    <t>129° 58.4526'W</t>
  </si>
  <si>
    <t>TN-299</t>
  </si>
  <si>
    <t>ATAPL-58331-00005</t>
  </si>
  <si>
    <t>RS03ECAL-MJ03E-05-OBSSPA303</t>
  </si>
  <si>
    <t>T6J71</t>
  </si>
  <si>
    <t>45° 56.9748' N</t>
  </si>
  <si>
    <t>129° 58.7820' W</t>
  </si>
  <si>
    <t>ATAPL-58316-00004</t>
  </si>
  <si>
    <t>RS03ECAL-MJ03E-06-BOTPTA302</t>
  </si>
  <si>
    <t>45° 56.3916' N</t>
  </si>
  <si>
    <t>129° 58.4502' W</t>
  </si>
  <si>
    <t>ATAPL-58331-00006</t>
  </si>
  <si>
    <t>RS03ECAL-MJ03E-08-OBSSPA304</t>
  </si>
  <si>
    <t>T6J72</t>
  </si>
  <si>
    <t>45° 56.1642' N</t>
  </si>
  <si>
    <t>129° 58.7130' W</t>
  </si>
  <si>
    <t>ATAPL-58693-00002</t>
  </si>
  <si>
    <t>RS03ECAL-MJ03E-09-HYDLFA304</t>
  </si>
  <si>
    <t>45° 56.3802' N</t>
  </si>
  <si>
    <t>129° 58.4268' W</t>
  </si>
  <si>
    <t>TN-313</t>
  </si>
  <si>
    <t>ATAPL-58328-00002</t>
  </si>
  <si>
    <t>RS03ECAL-MJ03E-09-OBSBBA302</t>
  </si>
  <si>
    <t>Mooring Serial Number</t>
  </si>
  <si>
    <t>Sensor OOIBARCODE</t>
  </si>
  <si>
    <t>Sensor Serial Number</t>
  </si>
  <si>
    <t>Calibration Cofficient Name</t>
  </si>
  <si>
    <t>Calibration Cofficient Value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</si>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</sst>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#,##0.000000000"/>
    <numFmt numFmtId="166" formatCode="m&quot;/&quot;d&quot;/&quot;yyyy"/>
  </numFmts>
  <fonts count="11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222222"/>
      <name val="Calibri"/>
    </font>
    <font>
      <sz val="10.0"/>
      <name val="Arial"/>
    </font>
    <font>
      <sz val="11.0"/>
      <name val="Arial"/>
    </font>
    <font>
      <b/>
      <sz val="11.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15" xfId="0" applyAlignment="1" applyFont="1" applyNumberFormat="1">
      <alignment horizontal="center" vertical="center" wrapText="1"/>
    </xf>
    <xf borderId="0" fillId="0" fontId="3" numFmtId="20" xfId="0" applyAlignment="1" applyFont="1" applyNumberForma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15" xfId="0" applyAlignment="1" applyFont="1" applyNumberFormat="1">
      <alignment horizontal="center" vertical="center" wrapText="1"/>
    </xf>
    <xf borderId="0" fillId="3" fontId="3" numFmtId="0" xfId="0" applyAlignment="1" applyFill="1" applyFont="1">
      <alignment horizontal="center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4" numFmtId="165" xfId="0" applyAlignment="1" applyFont="1" applyNumberFormat="1">
      <alignment horizontal="right" vertical="center"/>
    </xf>
    <xf borderId="0" fillId="0" fontId="3" numFmtId="0" xfId="0" applyAlignment="1" applyFont="1">
      <alignment/>
    </xf>
    <xf borderId="0" fillId="0" fontId="5" numFmtId="0" xfId="0" applyFont="1"/>
    <xf borderId="0" fillId="0" fontId="1" numFmtId="165" xfId="0" applyAlignment="1" applyFont="1" applyNumberFormat="1">
      <alignment horizontal="right"/>
    </xf>
    <xf borderId="0" fillId="0" fontId="3" numFmtId="0" xfId="0" applyAlignment="1" applyFont="1">
      <alignment horizontal="center" wrapText="1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6" numFmtId="165" xfId="0" applyAlignment="1" applyFont="1" applyNumberFormat="1">
      <alignment horizontal="right"/>
    </xf>
    <xf borderId="0" fillId="0" fontId="6" numFmtId="0" xfId="0" applyAlignment="1" applyFont="1">
      <alignment horizontal="left"/>
    </xf>
    <xf borderId="0" fillId="0" fontId="7" numFmtId="0" xfId="0" applyFont="1"/>
    <xf borderId="0" fillId="0" fontId="7" numFmtId="165" xfId="0" applyAlignment="1" applyFont="1" applyNumberFormat="1">
      <alignment horizontal="right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right"/>
    </xf>
    <xf borderId="0" fillId="5" fontId="8" numFmtId="0" xfId="0" applyAlignment="1" applyFill="1" applyFont="1">
      <alignment horizontal="left"/>
    </xf>
    <xf borderId="0" fillId="5" fontId="8" numFmtId="0" xfId="0" applyAlignment="1" applyFont="1">
      <alignment horizontal="center"/>
    </xf>
    <xf borderId="0" fillId="5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 horizontal="center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86"/>
    <col customWidth="1" min="2" max="2" width="33.29"/>
    <col customWidth="1" min="3" max="7" width="11.86"/>
    <col customWidth="1" min="8" max="8" width="15.43"/>
    <col customWidth="1" min="9" max="9" width="15.29"/>
    <col customWidth="1" min="10" max="11" width="10.14"/>
    <col customWidth="1" min="12" max="12" width="26.71"/>
    <col customWidth="1" min="13" max="1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 ht="15.75" customHeight="1">
      <c r="A2" s="3" t="s">
        <v>12</v>
      </c>
      <c r="B2" s="4" t="s">
        <v>13</v>
      </c>
      <c r="C2" s="5" t="s">
        <v>14</v>
      </c>
      <c r="D2" s="5">
        <v>1.0</v>
      </c>
      <c r="E2" s="6">
        <v>41478.0</v>
      </c>
      <c r="F2" s="7">
        <v>0.32222222222222224</v>
      </c>
      <c r="G2" s="8"/>
      <c r="H2" s="9" t="s">
        <v>15</v>
      </c>
      <c r="I2" s="9" t="s">
        <v>16</v>
      </c>
      <c r="J2" s="9">
        <v>1517.0</v>
      </c>
      <c r="K2" s="5" t="s">
        <v>17</v>
      </c>
      <c r="L2" s="10"/>
      <c r="M2" s="11" t="str">
        <f t="shared" ref="M2:M7" si="1">((LEFT(H2,(FIND("°",H2,1)-1)))+(MID(H2,(FIND("°",H2,1)+1),(FIND("'",H2,1))-(FIND("°",H2,1)+1))/60))*(IF(RIGHT(H2,1)="N",1,-1))</f>
        <v>45.93983</v>
      </c>
      <c r="N2" s="11" t="str">
        <f t="shared" ref="N2:N7" si="2">((LEFT(I2,(FIND("°",I2,1)-1)))+(MID(I2,(FIND("°",I2,1)+1),(FIND("'",I2,1))-(FIND("°",I2,1)+1))/60))*(IF(RIGHT(I2,1)="E",1,-1))</f>
        <v>-129.97421</v>
      </c>
    </row>
    <row r="3" ht="15.75" customHeight="1">
      <c r="A3" s="12" t="s">
        <v>18</v>
      </c>
      <c r="B3" s="9" t="s">
        <v>19</v>
      </c>
      <c r="C3" s="8" t="s">
        <v>20</v>
      </c>
      <c r="D3" s="8">
        <v>1.0</v>
      </c>
      <c r="E3" s="13">
        <v>41482.0</v>
      </c>
      <c r="F3" s="7">
        <v>0.19258101851851853</v>
      </c>
      <c r="G3" s="8"/>
      <c r="H3" s="9" t="s">
        <v>21</v>
      </c>
      <c r="I3" s="9" t="s">
        <v>22</v>
      </c>
      <c r="J3" s="9">
        <v>1512.0</v>
      </c>
      <c r="K3" s="8" t="s">
        <v>17</v>
      </c>
      <c r="L3" s="8"/>
      <c r="M3" s="11" t="str">
        <f t="shared" si="1"/>
        <v>45.94958</v>
      </c>
      <c r="N3" s="11" t="str">
        <f t="shared" si="2"/>
        <v>-129.9797</v>
      </c>
    </row>
    <row r="4" ht="15.75" customHeight="1">
      <c r="A4" s="12" t="s">
        <v>23</v>
      </c>
      <c r="B4" s="14" t="s">
        <v>24</v>
      </c>
      <c r="C4" s="8">
        <v>7.0</v>
      </c>
      <c r="D4" s="8">
        <v>1.0</v>
      </c>
      <c r="E4" s="13">
        <v>41482.0</v>
      </c>
      <c r="F4" s="7">
        <v>0.36181712962962964</v>
      </c>
      <c r="G4" s="8"/>
      <c r="H4" s="9" t="s">
        <v>25</v>
      </c>
      <c r="I4" s="9" t="s">
        <v>26</v>
      </c>
      <c r="J4" s="9">
        <v>1519.0</v>
      </c>
      <c r="K4" s="8" t="s">
        <v>17</v>
      </c>
      <c r="L4" s="8"/>
      <c r="M4" s="11" t="str">
        <f t="shared" si="1"/>
        <v>45.93986</v>
      </c>
      <c r="N4" s="11" t="str">
        <f t="shared" si="2"/>
        <v>-129.97417</v>
      </c>
    </row>
    <row r="5" ht="15.75" customHeight="1">
      <c r="A5" s="12" t="s">
        <v>27</v>
      </c>
      <c r="B5" s="9" t="s">
        <v>28</v>
      </c>
      <c r="C5" s="8" t="s">
        <v>29</v>
      </c>
      <c r="D5" s="8">
        <v>1.0</v>
      </c>
      <c r="E5" s="13">
        <v>41481.0</v>
      </c>
      <c r="F5" s="7">
        <v>0.9985763888888889</v>
      </c>
      <c r="G5" s="8"/>
      <c r="H5" s="9" t="s">
        <v>30</v>
      </c>
      <c r="I5" s="9" t="s">
        <v>31</v>
      </c>
      <c r="J5" s="9">
        <v>1516.0</v>
      </c>
      <c r="K5" s="8" t="s">
        <v>17</v>
      </c>
      <c r="L5" s="8"/>
      <c r="M5" s="11" t="str">
        <f t="shared" si="1"/>
        <v>45.93607</v>
      </c>
      <c r="N5" s="11" t="str">
        <f t="shared" si="2"/>
        <v>-129.97855</v>
      </c>
    </row>
    <row r="6" ht="15.75" customHeight="1">
      <c r="A6" s="12" t="s">
        <v>32</v>
      </c>
      <c r="B6" s="9" t="s">
        <v>33</v>
      </c>
      <c r="C6" s="8" t="s">
        <v>14</v>
      </c>
      <c r="D6" s="8">
        <v>1.0</v>
      </c>
      <c r="E6" s="13">
        <v>41843.0</v>
      </c>
      <c r="F6" s="7">
        <v>0.951412037037037</v>
      </c>
      <c r="G6" s="8"/>
      <c r="H6" s="9" t="s">
        <v>34</v>
      </c>
      <c r="I6" s="9" t="s">
        <v>35</v>
      </c>
      <c r="J6" s="9">
        <v>1519.0</v>
      </c>
      <c r="K6" s="9" t="s">
        <v>36</v>
      </c>
      <c r="L6" s="8"/>
      <c r="M6" s="11" t="str">
        <f t="shared" si="1"/>
        <v>45.93967</v>
      </c>
      <c r="N6" s="11" t="str">
        <f t="shared" si="2"/>
        <v>-129.97378</v>
      </c>
    </row>
    <row r="7" ht="15.75" customHeight="1">
      <c r="A7" s="12" t="s">
        <v>37</v>
      </c>
      <c r="B7" s="14" t="s">
        <v>38</v>
      </c>
      <c r="C7" s="8">
        <v>299466.0</v>
      </c>
      <c r="D7" s="8">
        <v>1.0</v>
      </c>
      <c r="E7" s="13">
        <v>41843.0</v>
      </c>
      <c r="F7" s="7">
        <v>0.951412037037037</v>
      </c>
      <c r="G7" s="8"/>
      <c r="H7" s="9" t="s">
        <v>34</v>
      </c>
      <c r="I7" s="9" t="s">
        <v>35</v>
      </c>
      <c r="J7" s="9">
        <v>1519.0</v>
      </c>
      <c r="K7" s="9" t="s">
        <v>36</v>
      </c>
      <c r="L7" s="8"/>
      <c r="M7" s="11" t="str">
        <f t="shared" si="1"/>
        <v>45.93967</v>
      </c>
      <c r="N7" s="11" t="str">
        <f t="shared" si="2"/>
        <v>-129.97378</v>
      </c>
    </row>
    <row r="8" ht="15.75" customHeight="1">
      <c r="A8" s="15"/>
      <c r="B8" s="10"/>
      <c r="C8" s="10"/>
      <c r="D8" s="15"/>
      <c r="E8" s="10"/>
      <c r="F8" s="15"/>
      <c r="G8" s="15"/>
      <c r="H8" s="15"/>
      <c r="I8" s="15"/>
      <c r="J8" s="15"/>
      <c r="K8" s="15"/>
      <c r="L8" s="10"/>
      <c r="M8" s="16"/>
      <c r="N8" s="16"/>
    </row>
    <row r="9" ht="15.75" customHeight="1">
      <c r="A9" s="3"/>
      <c r="B9" s="9"/>
      <c r="C9" s="8"/>
      <c r="D9" s="8"/>
      <c r="E9" s="13"/>
      <c r="F9" s="7"/>
      <c r="G9" s="8"/>
      <c r="H9" s="9"/>
      <c r="I9" s="9"/>
      <c r="J9" s="9"/>
      <c r="K9" s="8"/>
      <c r="L9" s="10"/>
      <c r="M9" s="11" t="str">
        <f t="shared" ref="M9:M14" si="3">((LEFT(H9,(FIND("°",H9,1)-1)))+(MID(H9,(FIND("°",H9,1)+1),(FIND("'",H9,1))-(FIND("°",H9,1)+1))/60))*(IF(RIGHT(H9,1)="N",1,-1))</f>
        <v>#VALUE!</v>
      </c>
      <c r="N9" s="11" t="str">
        <f t="shared" ref="N9:N14" si="4">((LEFT(I9,(FIND("°",I9,1)-1)))+(MID(I9,(FIND("°",I9,1)+1),(FIND("'",I9,1))-(FIND("°",I9,1)+1))/60))*(IF(RIGHT(I9,1)="E",1,-1))</f>
        <v>#VALUE!</v>
      </c>
    </row>
    <row r="10" ht="15.75" customHeight="1">
      <c r="A10" s="3"/>
      <c r="B10" s="9"/>
      <c r="C10" s="8"/>
      <c r="D10" s="8"/>
      <c r="E10" s="13"/>
      <c r="F10" s="7"/>
      <c r="G10" s="8"/>
      <c r="H10" s="9"/>
      <c r="I10" s="9"/>
      <c r="J10" s="9"/>
      <c r="K10" s="8"/>
      <c r="L10" s="10"/>
      <c r="M10" s="11" t="str">
        <f t="shared" si="3"/>
        <v>#VALUE!</v>
      </c>
      <c r="N10" s="11" t="str">
        <f t="shared" si="4"/>
        <v>#VALUE!</v>
      </c>
    </row>
    <row r="11" ht="15.75" customHeight="1">
      <c r="A11" s="3"/>
      <c r="B11" s="9"/>
      <c r="C11" s="8"/>
      <c r="D11" s="8"/>
      <c r="E11" s="13"/>
      <c r="F11" s="7"/>
      <c r="G11" s="8"/>
      <c r="H11" s="9"/>
      <c r="I11" s="9"/>
      <c r="J11" s="9"/>
      <c r="K11" s="8"/>
      <c r="L11" s="10"/>
      <c r="M11" s="11" t="str">
        <f t="shared" si="3"/>
        <v>#VALUE!</v>
      </c>
      <c r="N11" s="11" t="str">
        <f t="shared" si="4"/>
        <v>#VALUE!</v>
      </c>
    </row>
    <row r="12" ht="15.75" customHeight="1">
      <c r="A12" s="3"/>
      <c r="B12" s="9"/>
      <c r="C12" s="8"/>
      <c r="D12" s="8"/>
      <c r="E12" s="13"/>
      <c r="F12" s="7"/>
      <c r="G12" s="8"/>
      <c r="H12" s="9"/>
      <c r="I12" s="9"/>
      <c r="J12" s="9"/>
      <c r="K12" s="8"/>
      <c r="L12" s="10"/>
      <c r="M12" s="11" t="str">
        <f t="shared" si="3"/>
        <v>#VALUE!</v>
      </c>
      <c r="N12" s="11" t="str">
        <f t="shared" si="4"/>
        <v>#VALUE!</v>
      </c>
    </row>
    <row r="13" ht="15.75" customHeight="1">
      <c r="A13" s="3"/>
      <c r="B13" s="9"/>
      <c r="C13" s="8"/>
      <c r="D13" s="8"/>
      <c r="E13" s="13"/>
      <c r="F13" s="7"/>
      <c r="G13" s="8"/>
      <c r="H13" s="9"/>
      <c r="I13" s="9"/>
      <c r="J13" s="9"/>
      <c r="K13" s="8"/>
      <c r="L13" s="10"/>
      <c r="M13" s="11" t="str">
        <f t="shared" si="3"/>
        <v>#VALUE!</v>
      </c>
      <c r="N13" s="11" t="str">
        <f t="shared" si="4"/>
        <v>#VALUE!</v>
      </c>
    </row>
    <row r="14" ht="15.75" customHeight="1">
      <c r="A14" s="3"/>
      <c r="B14" s="9"/>
      <c r="C14" s="8"/>
      <c r="D14" s="8"/>
      <c r="E14" s="13"/>
      <c r="F14" s="7"/>
      <c r="G14" s="8"/>
      <c r="H14" s="9"/>
      <c r="I14" s="9"/>
      <c r="J14" s="9"/>
      <c r="K14" s="8"/>
      <c r="L14" s="10"/>
      <c r="M14" s="11" t="str">
        <f t="shared" si="3"/>
        <v>#VALUE!</v>
      </c>
      <c r="N14" s="11" t="str">
        <f t="shared" si="4"/>
        <v>#VALUE!</v>
      </c>
    </row>
    <row r="15" ht="15.75" customHeight="1">
      <c r="A15" s="15"/>
      <c r="B15" s="10"/>
      <c r="C15" s="10"/>
      <c r="D15" s="15"/>
      <c r="E15" s="10"/>
      <c r="F15" s="15"/>
      <c r="G15" s="15"/>
      <c r="H15" s="15"/>
      <c r="I15" s="15"/>
      <c r="J15" s="15"/>
      <c r="K15" s="15"/>
      <c r="L15" s="10"/>
      <c r="M15" s="16"/>
      <c r="N15" s="16"/>
    </row>
    <row r="16" ht="15.75" customHeight="1">
      <c r="A16" s="15"/>
      <c r="B16" s="10"/>
      <c r="C16" s="10"/>
      <c r="D16" s="15"/>
      <c r="E16" s="10"/>
      <c r="F16" s="15"/>
      <c r="G16" s="15"/>
      <c r="H16" s="15"/>
      <c r="I16" s="15"/>
      <c r="J16" s="15"/>
      <c r="K16" s="15"/>
      <c r="L16" s="10"/>
      <c r="M16" s="16"/>
      <c r="N16" s="16"/>
    </row>
    <row r="17" ht="15.75" customHeight="1">
      <c r="A17" s="15"/>
      <c r="B17" s="10"/>
      <c r="C17" s="10"/>
      <c r="D17" s="15"/>
      <c r="E17" s="10"/>
      <c r="F17" s="15"/>
      <c r="G17" s="15"/>
      <c r="H17" s="15"/>
      <c r="I17" s="15"/>
      <c r="J17" s="15"/>
      <c r="K17" s="15"/>
      <c r="L17" s="10"/>
      <c r="M17" s="16"/>
      <c r="N17" s="16"/>
    </row>
    <row r="18" ht="15.75" customHeight="1">
      <c r="A18" s="15"/>
      <c r="B18" s="10"/>
      <c r="C18" s="10"/>
      <c r="D18" s="15"/>
      <c r="E18" s="10"/>
      <c r="F18" s="15"/>
      <c r="G18" s="15"/>
      <c r="H18" s="15"/>
      <c r="I18" s="15"/>
      <c r="J18" s="15"/>
      <c r="K18" s="15"/>
      <c r="L18" s="10"/>
      <c r="M18" s="16"/>
      <c r="N18" s="16"/>
    </row>
    <row r="19" ht="15.75" customHeight="1">
      <c r="A19" s="15"/>
      <c r="B19" s="10"/>
      <c r="C19" s="10"/>
      <c r="D19" s="15"/>
      <c r="E19" s="10"/>
      <c r="F19" s="15"/>
      <c r="G19" s="15"/>
      <c r="H19" s="15"/>
      <c r="I19" s="15"/>
      <c r="J19" s="15"/>
      <c r="K19" s="15"/>
      <c r="L19" s="10"/>
      <c r="M19" s="16"/>
      <c r="N19" s="1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43"/>
    <col customWidth="1" min="2" max="2" width="18.57"/>
    <col customWidth="1" min="3" max="3" width="14.43"/>
    <col customWidth="1" min="4" max="4" width="12.43"/>
    <col customWidth="1" min="5" max="5" width="18.71"/>
    <col customWidth="1" min="6" max="6" width="14.43"/>
    <col customWidth="1" min="7" max="7" width="26.14"/>
    <col customWidth="1" min="8" max="8" width="26.0"/>
    <col customWidth="1" min="9" max="9" width="30.29"/>
  </cols>
  <sheetData>
    <row r="1" ht="28.5" customHeight="1">
      <c r="A1" s="1" t="s">
        <v>1</v>
      </c>
      <c r="B1" s="1" t="s">
        <v>0</v>
      </c>
      <c r="C1" s="1" t="s">
        <v>39</v>
      </c>
      <c r="D1" s="1" t="s">
        <v>3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11</v>
      </c>
    </row>
    <row r="2" ht="15.75" customHeight="1">
      <c r="A2" s="17"/>
      <c r="B2" s="17" t="str">
        <f>IFERROR(__xludf.DUMMYFUNCTION("if(isblank(A2),"""",filter(Moorings!A:A,Moorings!B:B=left(A2,14),Moorings!D:D=D2))"),"")</f>
        <v/>
      </c>
      <c r="C2" s="17" t="str">
        <f>IFERROR(__xludf.DUMMYFUNCTION("if(isblank(A2),"""",filter(Moorings!C:C,Moorings!B:B=left(A2,14),Moorings!D:D=D2))"),"")</f>
        <v/>
      </c>
      <c r="D2" s="17"/>
      <c r="E2" s="17" t="str">
        <f>IFERROR(__xludf.DUMMYFUNCTION("if(isblank(A2),"""",filter(Moorings!A:A,Moorings!B:B=A2,Moorings!D:D=D2))"),"")</f>
        <v/>
      </c>
      <c r="F2" s="17" t="str">
        <f>IFERROR(__xludf.DUMMYFUNCTION("if(isblank(A2),"""",filter(Moorings!C:C,Moorings!B:B=A2,Moorings!D:D=D2))"),"")</f>
        <v/>
      </c>
      <c r="G2" s="17"/>
      <c r="H2" s="18"/>
      <c r="I2" s="19"/>
    </row>
    <row r="3" ht="15.75" customHeight="1">
      <c r="A3" s="20" t="s">
        <v>19</v>
      </c>
      <c r="B3" s="21" t="str">
        <f>IFERROR(__xludf.DUMMYFUNCTION("if(isblank(A3),"""",filter(Moorings!A:A,Moorings!B:B=left(A3,14),Moorings!D:D=D3))"),"ATAPL-65244-080-0030")</f>
        <v>ATAPL-65244-080-0030</v>
      </c>
      <c r="C3" s="21" t="str">
        <f>IFERROR(__xludf.DUMMYFUNCTION("if(isblank(A3),"""",filter(Moorings!C:C,Moorings!B:B=left(A3,14),Moorings!D:D=D3))"),"SN0030")</f>
        <v>SN0030</v>
      </c>
      <c r="D3" s="22">
        <v>1.0</v>
      </c>
      <c r="E3" s="21" t="str">
        <f>IFERROR(__xludf.DUMMYFUNCTION("if(isblank(A3),"""",filter(Moorings!A:A,Moorings!B:B=A3,Moorings!D:D=D3))"),"ATAPL-58331-00005")</f>
        <v>ATAPL-58331-00005</v>
      </c>
      <c r="F3" s="21" t="str">
        <f>IFERROR(__xludf.DUMMYFUNCTION("if(isblank(A3),"""",filter(Moorings!C:C,Moorings!B:B=A3,Moorings!D:D=D3))"),"T6J71")</f>
        <v>T6J71</v>
      </c>
      <c r="G3" s="20"/>
      <c r="H3" s="23"/>
      <c r="I3" s="24"/>
    </row>
    <row r="4" ht="15.75" customHeight="1">
      <c r="A4" s="20" t="s">
        <v>24</v>
      </c>
      <c r="B4" s="21" t="str">
        <f>IFERROR(__xludf.DUMMYFUNCTION("if(isblank(A4),"""",filter(Moorings!A:A,Moorings!B:B=left(A4,14),Moorings!D:D=D4))"),"ATAPL-65244-080-0030")</f>
        <v>ATAPL-65244-080-0030</v>
      </c>
      <c r="C4" s="21" t="str">
        <f>IFERROR(__xludf.DUMMYFUNCTION("if(isblank(A4),"""",filter(Moorings!C:C,Moorings!B:B=left(A4,14),Moorings!D:D=D4))"),"SN0030")</f>
        <v>SN0030</v>
      </c>
      <c r="D4" s="22">
        <v>1.0</v>
      </c>
      <c r="E4" s="21" t="str">
        <f>IFERROR(__xludf.DUMMYFUNCTION("if(isblank(A4),"""",filter(Moorings!A:A,Moorings!B:B=A4,Moorings!D:D=D4))"),"ATAPL-58316-00004")</f>
        <v>ATAPL-58316-00004</v>
      </c>
      <c r="F4" s="21" t="str">
        <f>IFERROR(__xludf.DUMMYFUNCTION("if(isblank(A4),"""",filter(Moorings!C:C,Moorings!B:B=A4,Moorings!D:D=D4))"),"7")</f>
        <v>7</v>
      </c>
      <c r="G4" s="20"/>
      <c r="H4" s="23"/>
      <c r="I4" s="24"/>
    </row>
    <row r="5" ht="15.75" customHeight="1">
      <c r="A5" s="20" t="s">
        <v>28</v>
      </c>
      <c r="B5" s="21" t="str">
        <f>IFERROR(__xludf.DUMMYFUNCTION("if(isblank(A5),"""",filter(Moorings!A:A,Moorings!B:B=left(A5,14),Moorings!D:D=D5))"),"ATAPL-65244-080-0030")</f>
        <v>ATAPL-65244-080-0030</v>
      </c>
      <c r="C5" s="21" t="str">
        <f>IFERROR(__xludf.DUMMYFUNCTION("if(isblank(A5),"""",filter(Moorings!C:C,Moorings!B:B=left(A5,14),Moorings!D:D=D5))"),"SN0030")</f>
        <v>SN0030</v>
      </c>
      <c r="D5" s="22">
        <v>1.0</v>
      </c>
      <c r="E5" s="21" t="str">
        <f>IFERROR(__xludf.DUMMYFUNCTION("if(isblank(A5),"""",filter(Moorings!A:A,Moorings!B:B=A5,Moorings!D:D=D5))"),"ATAPL-58331-00006")</f>
        <v>ATAPL-58331-00006</v>
      </c>
      <c r="F5" s="21" t="str">
        <f>IFERROR(__xludf.DUMMYFUNCTION("if(isblank(A5),"""",filter(Moorings!C:C,Moorings!B:B=A5,Moorings!D:D=D5))"),"T6J72")</f>
        <v>T6J72</v>
      </c>
      <c r="G5" s="20"/>
      <c r="H5" s="23"/>
      <c r="I5" s="24"/>
    </row>
    <row r="6" ht="15.75" customHeight="1">
      <c r="A6" s="20" t="s">
        <v>38</v>
      </c>
      <c r="B6" s="21" t="str">
        <f>IFERROR(__xludf.DUMMYFUNCTION("if(isblank(A6),"""",filter(Moorings!A:A,Moorings!B:B=left(A6,14),Moorings!D:D=D6))"),"ATAPL-65244-080-0030")</f>
        <v>ATAPL-65244-080-0030</v>
      </c>
      <c r="C6" s="21" t="str">
        <f>IFERROR(__xludf.DUMMYFUNCTION("if(isblank(A6),"""",filter(Moorings!C:C,Moorings!B:B=left(A6,14),Moorings!D:D=D6))"),"SN0030")</f>
        <v>SN0030</v>
      </c>
      <c r="D6" s="22">
        <v>1.0</v>
      </c>
      <c r="E6" s="21" t="str">
        <f>IFERROR(__xludf.DUMMYFUNCTION("if(isblank(A6),"""",filter(Moorings!A:A,Moorings!B:B=A6,Moorings!D:D=D6))"),"ATAPL-58328-00002")</f>
        <v>ATAPL-58328-00002</v>
      </c>
      <c r="F6" s="21" t="str">
        <f>IFERROR(__xludf.DUMMYFUNCTION("if(isblank(A6),"""",filter(Moorings!C:C,Moorings!B:B=A6,Moorings!D:D=D6))"),"299466")</f>
        <v>299466</v>
      </c>
      <c r="G6" s="20"/>
      <c r="H6" s="23"/>
      <c r="I6" s="24"/>
    </row>
    <row r="7" ht="15.75" customHeight="1">
      <c r="A7" s="20" t="s">
        <v>33</v>
      </c>
      <c r="B7" s="21" t="str">
        <f>IFERROR(__xludf.DUMMYFUNCTION("if(isblank(A7),"""",filter(Moorings!A:A,Moorings!B:B=left(A7,14),Moorings!D:D=D7))"),"ATAPL-65244-080-0030")</f>
        <v>ATAPL-65244-080-0030</v>
      </c>
      <c r="C7" s="21" t="str">
        <f>IFERROR(__xludf.DUMMYFUNCTION("if(isblank(A7),"""",filter(Moorings!C:C,Moorings!B:B=left(A7,14),Moorings!D:D=D7))"),"SN0030")</f>
        <v>SN0030</v>
      </c>
      <c r="D7" s="22">
        <v>1.0</v>
      </c>
      <c r="E7" s="21" t="str">
        <f>IFERROR(__xludf.DUMMYFUNCTION("if(isblank(A7),"""",filter(Moorings!A:A,Moorings!B:B=A7,Moorings!D:D=D7))"),"ATAPL-58693-00002")</f>
        <v>ATAPL-58693-00002</v>
      </c>
      <c r="F7" s="21" t="str">
        <f>IFERROR(__xludf.DUMMYFUNCTION("if(isblank(A7),"""",filter(Moorings!C:C,Moorings!B:B=A7,Moorings!D:D=D7))"),"SN0030")</f>
        <v>SN0030</v>
      </c>
      <c r="G7" s="20"/>
      <c r="H7" s="23"/>
      <c r="I7" s="24"/>
    </row>
    <row r="8" ht="15.75" customHeight="1">
      <c r="A8" s="25"/>
      <c r="B8" s="17" t="str">
        <f>IFERROR(__xludf.DUMMYFUNCTION("if(isblank(A8),"""",filter(Moorings!A:A,Moorings!B:B=left(A8,14),Moorings!D:D=D8))"),"")</f>
        <v/>
      </c>
      <c r="C8" s="17" t="str">
        <f>IFERROR(__xludf.DUMMYFUNCTION("if(isblank(A8),"""",filter(Moorings!C:C,Moorings!B:B=left(A8,14),Moorings!D:D=D8))"),"")</f>
        <v/>
      </c>
      <c r="D8" s="22"/>
      <c r="E8" s="17" t="str">
        <f>IFERROR(__xludf.DUMMYFUNCTION("if(isblank(A8),"""",filter(Moorings!A:A,Moorings!B:B=A8,Moorings!D:D=D8))"),"")</f>
        <v/>
      </c>
      <c r="F8" s="17" t="str">
        <f>IFERROR(__xludf.DUMMYFUNCTION("if(isblank(A8),"""",filter(Moorings!C:C,Moorings!B:B=A8,Moorings!D:D=D8))"),"")</f>
        <v/>
      </c>
      <c r="G8" s="20"/>
      <c r="H8" s="26"/>
      <c r="I8" s="20"/>
    </row>
    <row r="9" ht="15.75" customHeight="1">
      <c r="A9" s="27"/>
      <c r="B9" s="17" t="str">
        <f>IFERROR(__xludf.DUMMYFUNCTION("if(isblank(A9),"""",filter(Moorings!A:A,Moorings!B:B=left(A9,14),Moorings!D:D=D9))"),"")</f>
        <v/>
      </c>
      <c r="C9" s="17" t="str">
        <f>IFERROR(__xludf.DUMMYFUNCTION("if(isblank(A9),"""",filter(Moorings!C:C,Moorings!B:B=left(A9,14),Moorings!D:D=D9))"),"")</f>
        <v/>
      </c>
      <c r="D9" s="22"/>
      <c r="E9" s="17" t="str">
        <f>IFERROR(__xludf.DUMMYFUNCTION("if(isblank(A9),"""",filter(Moorings!A:A,Moorings!B:B=A9,Moorings!D:D=D9))"),"")</f>
        <v/>
      </c>
      <c r="F9" s="17" t="str">
        <f>IFERROR(__xludf.DUMMYFUNCTION("if(isblank(A9),"""",filter(Moorings!C:C,Moorings!B:B=A9,Moorings!D:D=D9))"),"")</f>
        <v/>
      </c>
      <c r="G9" s="20"/>
      <c r="H9" s="23"/>
      <c r="I9" s="20"/>
    </row>
    <row r="10" ht="15.75" customHeight="1">
      <c r="A10" s="27"/>
      <c r="B10" s="17" t="str">
        <f>IFERROR(__xludf.DUMMYFUNCTION("if(isblank(A10),"""",filter(Moorings!A:A,Moorings!B:B=left(A10,14),Moorings!D:D=D10))"),"")</f>
        <v/>
      </c>
      <c r="C10" s="17" t="str">
        <f>IFERROR(__xludf.DUMMYFUNCTION("if(isblank(A10),"""",filter(Moorings!C:C,Moorings!B:B=left(A10,14),Moorings!D:D=D10))"),"")</f>
        <v/>
      </c>
      <c r="D10" s="22"/>
      <c r="E10" s="17" t="str">
        <f>IFERROR(__xludf.DUMMYFUNCTION("if(isblank(A10),"""",filter(Moorings!A:A,Moorings!B:B=A10,Moorings!D:D=D10))"),"")</f>
        <v/>
      </c>
      <c r="F10" s="17" t="str">
        <f>IFERROR(__xludf.DUMMYFUNCTION("if(isblank(A10),"""",filter(Moorings!C:C,Moorings!B:B=A10,Moorings!D:D=D10))"),"")</f>
        <v/>
      </c>
      <c r="G10" s="20"/>
      <c r="H10" s="23"/>
      <c r="I10" s="20"/>
    </row>
    <row r="11" ht="15.75" customHeight="1">
      <c r="A11" s="27"/>
      <c r="B11" s="17" t="str">
        <f>IFERROR(__xludf.DUMMYFUNCTION("if(isblank(A11),"""",filter(Moorings!A:A,Moorings!B:B=left(A11,14),Moorings!D:D=D11))"),"")</f>
        <v/>
      </c>
      <c r="C11" s="17" t="str">
        <f>IFERROR(__xludf.DUMMYFUNCTION("if(isblank(A11),"""",filter(Moorings!C:C,Moorings!B:B=left(A11,14),Moorings!D:D=D11))"),"")</f>
        <v/>
      </c>
      <c r="D11" s="22"/>
      <c r="E11" s="17" t="str">
        <f>IFERROR(__xludf.DUMMYFUNCTION("if(isblank(A11),"""",filter(Moorings!A:A,Moorings!B:B=A11,Moorings!D:D=D11))"),"")</f>
        <v/>
      </c>
      <c r="F11" s="17" t="str">
        <f>IFERROR(__xludf.DUMMYFUNCTION("if(isblank(A11),"""",filter(Moorings!C:C,Moorings!B:B=A11,Moorings!D:D=D11))"),"")</f>
        <v/>
      </c>
      <c r="G11" s="20"/>
      <c r="H11" s="26"/>
      <c r="I11" s="20"/>
    </row>
    <row r="12" ht="15.75" customHeight="1">
      <c r="A12" s="27"/>
      <c r="B12" s="17" t="str">
        <f>IFERROR(__xludf.DUMMYFUNCTION("if(isblank(A12),"""",filter(Moorings!A:A,Moorings!B:B=left(A12,14),Moorings!D:D=D12))"),"")</f>
        <v/>
      </c>
      <c r="C12" s="17" t="str">
        <f>IFERROR(__xludf.DUMMYFUNCTION("if(isblank(A12),"""",filter(Moorings!C:C,Moorings!B:B=left(A12,14),Moorings!D:D=D12))"),"")</f>
        <v/>
      </c>
      <c r="D12" s="22"/>
      <c r="E12" s="17" t="str">
        <f>IFERROR(__xludf.DUMMYFUNCTION("if(isblank(A12),"""",filter(Moorings!A:A,Moorings!B:B=A12,Moorings!D:D=D12))"),"")</f>
        <v/>
      </c>
      <c r="F12" s="17" t="str">
        <f>IFERROR(__xludf.DUMMYFUNCTION("if(isblank(A12),"""",filter(Moorings!C:C,Moorings!B:B=A12,Moorings!D:D=D12))"),"")</f>
        <v/>
      </c>
      <c r="G12" s="20"/>
      <c r="H12" s="26"/>
      <c r="I12" s="20"/>
    </row>
    <row r="13" ht="15.75" customHeight="1">
      <c r="A13" s="27"/>
      <c r="B13" s="17" t="str">
        <f>IFERROR(__xludf.DUMMYFUNCTION("if(isblank(A13),"""",filter(Moorings!A:A,Moorings!B:B=left(A13,14),Moorings!D:D=D13))"),"")</f>
        <v/>
      </c>
      <c r="C13" s="17" t="str">
        <f>IFERROR(__xludf.DUMMYFUNCTION("if(isblank(A13),"""",filter(Moorings!C:C,Moorings!B:B=left(A13,14),Moorings!D:D=D13))"),"")</f>
        <v/>
      </c>
      <c r="D13" s="28"/>
      <c r="E13" s="17" t="str">
        <f>IFERROR(__xludf.DUMMYFUNCTION("if(isblank(A13),"""",filter(Moorings!A:A,Moorings!B:B=A13,Moorings!D:D=D13))"),"")</f>
        <v/>
      </c>
      <c r="F13" s="17" t="str">
        <f>IFERROR(__xludf.DUMMYFUNCTION("if(isblank(A13),"""",filter(Moorings!C:C,Moorings!B:B=A13,Moorings!D:D=D13))"),"")</f>
        <v/>
      </c>
      <c r="G13" s="29"/>
      <c r="H13" s="30"/>
      <c r="I13" s="29"/>
    </row>
    <row r="14" ht="15.75" customHeight="1">
      <c r="A14" s="31"/>
      <c r="B14" s="17" t="str">
        <f>IFERROR(__xludf.DUMMYFUNCTION("if(isblank(A14),"""",filter(Moorings!A:A,Moorings!B:B=left(A14,14),Moorings!D:D=D14))"),"")</f>
        <v/>
      </c>
      <c r="C14" s="17" t="str">
        <f>IFERROR(__xludf.DUMMYFUNCTION("if(isblank(A14),"""",filter(Moorings!C:C,Moorings!B:B=left(A14,14),Moorings!D:D=D14))"),"")</f>
        <v/>
      </c>
      <c r="D14" s="28"/>
      <c r="E14" s="17" t="str">
        <f>IFERROR(__xludf.DUMMYFUNCTION("if(isblank(A14),"""",filter(Moorings!A:A,Moorings!B:B=A14,Moorings!D:D=D14))"),"")</f>
        <v/>
      </c>
      <c r="F14" s="17" t="str">
        <f>IFERROR(__xludf.DUMMYFUNCTION("if(isblank(A14),"""",filter(Moorings!C:C,Moorings!B:B=A14,Moorings!D:D=D14))"),"")</f>
        <v/>
      </c>
      <c r="G14" s="29"/>
      <c r="H14" s="30"/>
      <c r="I14" s="29"/>
    </row>
    <row r="15" ht="15.75" customHeight="1">
      <c r="B15" s="17" t="str">
        <f>IFERROR(__xludf.DUMMYFUNCTION("if(isblank(A15),"""",filter(Moorings!A:A,Moorings!B:B=left(A15,14),Moorings!D:D=D15))"),"")</f>
        <v/>
      </c>
      <c r="C15" s="17" t="str">
        <f>IFERROR(__xludf.DUMMYFUNCTION("if(isblank(A15),"""",filter(Moorings!C:C,Moorings!B:B=left(A15,14),Moorings!D:D=D15))"),"")</f>
        <v/>
      </c>
      <c r="D15" s="28"/>
      <c r="E15" s="17" t="str">
        <f>IFERROR(__xludf.DUMMYFUNCTION("if(isblank(A15),"""",filter(Moorings!A:A,Moorings!B:B=A15,Moorings!D:D=D15))"),"")</f>
        <v/>
      </c>
      <c r="F15" s="17" t="str">
        <f>IFERROR(__xludf.DUMMYFUNCTION("if(isblank(A15),"""",filter(Moorings!C:C,Moorings!B:B=A15,Moorings!D:D=D15))"),"")</f>
        <v/>
      </c>
      <c r="G15" s="32"/>
      <c r="H15" s="33"/>
      <c r="I15" s="29"/>
    </row>
    <row r="16" ht="15.75" customHeight="1">
      <c r="B16" s="17" t="str">
        <f>IFERROR(__xludf.DUMMYFUNCTION("if(isblank(A16),"""",filter(Moorings!A:A,Moorings!B:B=left(A16,14),Moorings!D:D=D16))"),"")</f>
        <v/>
      </c>
      <c r="C16" s="17" t="str">
        <f>IFERROR(__xludf.DUMMYFUNCTION("if(isblank(A16),"""",filter(Moorings!C:C,Moorings!B:B=left(A16,14),Moorings!D:D=D16))"),"")</f>
        <v/>
      </c>
      <c r="D16" s="28"/>
      <c r="E16" s="17" t="str">
        <f>IFERROR(__xludf.DUMMYFUNCTION("if(isblank(A16),"""",filter(Moorings!A:A,Moorings!B:B=A16,Moorings!D:D=D16))"),"")</f>
        <v/>
      </c>
      <c r="F16" s="17" t="str">
        <f>IFERROR(__xludf.DUMMYFUNCTION("if(isblank(A16),"""",filter(Moorings!C:C,Moorings!B:B=A16,Moorings!D:D=D16))"),"")</f>
        <v/>
      </c>
      <c r="G16" s="29"/>
      <c r="H16" s="23"/>
      <c r="I16" s="29"/>
    </row>
    <row r="17" ht="15.75" customHeight="1">
      <c r="B17" s="17" t="str">
        <f>IFERROR(__xludf.DUMMYFUNCTION("if(isblank(A17),"""",filter(Moorings!A:A,Moorings!B:B=left(A17,14),Moorings!D:D=D17))"),"")</f>
        <v/>
      </c>
      <c r="C17" s="17" t="str">
        <f>IFERROR(__xludf.DUMMYFUNCTION("if(isblank(A17),"""",filter(Moorings!C:C,Moorings!B:B=left(A17,14),Moorings!D:D=D17))"),"")</f>
        <v/>
      </c>
      <c r="D17" s="28"/>
      <c r="E17" s="17" t="str">
        <f>IFERROR(__xludf.DUMMYFUNCTION("if(isblank(A17),"""",filter(Moorings!A:A,Moorings!B:B=A17,Moorings!D:D=D17))"),"")</f>
        <v/>
      </c>
      <c r="F17" s="17" t="str">
        <f>IFERROR(__xludf.DUMMYFUNCTION("if(isblank(A17),"""",filter(Moorings!C:C,Moorings!B:B=A17,Moorings!D:D=D17))"),"")</f>
        <v/>
      </c>
      <c r="G17" s="29"/>
      <c r="H17" s="23"/>
      <c r="I17" s="29"/>
    </row>
    <row r="18" ht="15.75" customHeight="1">
      <c r="B18" s="17" t="str">
        <f>IFERROR(__xludf.DUMMYFUNCTION("if(isblank(A18),"""",filter(Moorings!A:A,Moorings!B:B=left(A18,14),Moorings!D:D=D18))"),"")</f>
        <v/>
      </c>
      <c r="C18" s="17" t="str">
        <f>IFERROR(__xludf.DUMMYFUNCTION("if(isblank(A18),"""",filter(Moorings!C:C,Moorings!B:B=left(A18,14),Moorings!D:D=D18))"),"")</f>
        <v/>
      </c>
      <c r="D18" s="28"/>
      <c r="E18" s="17" t="str">
        <f>IFERROR(__xludf.DUMMYFUNCTION("if(isblank(A18),"""",filter(Moorings!A:A,Moorings!B:B=A18,Moorings!D:D=D18))"),"")</f>
        <v/>
      </c>
      <c r="F18" s="17" t="str">
        <f>IFERROR(__xludf.DUMMYFUNCTION("if(isblank(A18),"""",filter(Moorings!C:C,Moorings!B:B=A18,Moorings!D:D=D18))"),"")</f>
        <v/>
      </c>
      <c r="G18" s="29"/>
      <c r="H18" s="30"/>
      <c r="I18" s="29"/>
    </row>
    <row r="19" ht="15.75" customHeight="1">
      <c r="B19" s="17" t="str">
        <f>IFERROR(__xludf.DUMMYFUNCTION("if(isblank(A19),"""",filter(Moorings!A:A,Moorings!B:B=left(A19,14),Moorings!D:D=D19))"),"")</f>
        <v/>
      </c>
      <c r="C19" s="17" t="str">
        <f>IFERROR(__xludf.DUMMYFUNCTION("if(isblank(A19),"""",filter(Moorings!C:C,Moorings!B:B=left(A19,14),Moorings!D:D=D19))"),"")</f>
        <v/>
      </c>
      <c r="D19" s="28"/>
      <c r="E19" s="17" t="str">
        <f>IFERROR(__xludf.DUMMYFUNCTION("if(isblank(A19),"""",filter(Moorings!A:A,Moorings!B:B=A19,Moorings!D:D=D19))"),"")</f>
        <v/>
      </c>
      <c r="F19" s="17" t="str">
        <f>IFERROR(__xludf.DUMMYFUNCTION("if(isblank(A19),"""",filter(Moorings!C:C,Moorings!B:B=A19,Moorings!D:D=D19))"),"")</f>
        <v/>
      </c>
      <c r="G19" s="29"/>
      <c r="H19" s="30"/>
      <c r="I19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21.71"/>
    <col customWidth="1" min="6" max="6" width="9.86"/>
    <col customWidth="1" min="7" max="7" width="11.43"/>
  </cols>
  <sheetData>
    <row r="1">
      <c r="A1" s="34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</row>
    <row r="2">
      <c r="A2" s="36" t="str">
        <f>Moorings!A2</f>
        <v>ATAPL-65244-080-0030</v>
      </c>
      <c r="B2" s="36" t="str">
        <f>if(D2="Mooring",Moorings!B2,"")</f>
        <v>RS03ECAL-MJ03E</v>
      </c>
      <c r="C2" s="37" t="str">
        <f>if(D2="Sensor",Moorings!B2,"")</f>
        <v/>
      </c>
      <c r="D2" s="38" t="str">
        <f>if(ISBLANK(Moorings!B2),"",if(len(Moorings!B2)&gt;14,"Sensor","Mooring"))</f>
        <v>Mooring</v>
      </c>
      <c r="E2" s="39" t="str">
        <f>Moorings!C2</f>
        <v>SN0030</v>
      </c>
      <c r="F2" s="40" t="str">
        <f>if(D2="Mooring",Moorings!E2,"")</f>
        <v>7/23/2013</v>
      </c>
      <c r="G2" s="37"/>
    </row>
    <row r="3">
      <c r="A3" s="36" t="str">
        <f>Moorings!A3</f>
        <v>ATAPL-58331-00005</v>
      </c>
      <c r="B3" s="36" t="str">
        <f>if(D3="Mooring",Moorings!B3,"")</f>
        <v/>
      </c>
      <c r="C3" s="36" t="str">
        <f>if(D3="Sensor",Moorings!B3,"")</f>
        <v>RS03ECAL-MJ03E-05-OBSSPA303</v>
      </c>
      <c r="D3" s="38" t="str">
        <f>if(ISBLANK(Moorings!B3),"",if(len(Moorings!B3)&gt;14,"Sensor","Mooring"))</f>
        <v>Sensor</v>
      </c>
      <c r="E3" s="39" t="str">
        <f>Moorings!C3</f>
        <v>T6J71</v>
      </c>
      <c r="F3" s="40" t="str">
        <f>if(D3="Mooring",Moorings!E3,"")</f>
        <v/>
      </c>
      <c r="G3" s="37"/>
    </row>
    <row r="4">
      <c r="A4" s="36" t="str">
        <f>Moorings!A4</f>
        <v>ATAPL-58316-00004</v>
      </c>
      <c r="B4" s="36" t="str">
        <f>if(D4="Mooring",Moorings!B4,"")</f>
        <v/>
      </c>
      <c r="C4" s="36" t="str">
        <f>if(D4="Sensor",Moorings!B4,"")</f>
        <v>RS03ECAL-MJ03E-06-BOTPTA302</v>
      </c>
      <c r="D4" s="38" t="str">
        <f>if(ISBLANK(Moorings!B4),"",if(len(Moorings!B4)&gt;14,"Sensor","Mooring"))</f>
        <v>Sensor</v>
      </c>
      <c r="E4" s="39" t="str">
        <f>Moorings!C4</f>
        <v>7</v>
      </c>
      <c r="F4" s="40" t="str">
        <f>if(D4="Mooring",Moorings!E4,"")</f>
        <v/>
      </c>
      <c r="G4" s="37"/>
    </row>
    <row r="5">
      <c r="A5" s="36" t="str">
        <f>Moorings!A5</f>
        <v>ATAPL-58331-00006</v>
      </c>
      <c r="B5" s="36" t="str">
        <f>if(D5="Mooring",Moorings!B5,"")</f>
        <v/>
      </c>
      <c r="C5" s="36" t="str">
        <f>if(D5="Sensor",Moorings!B5,"")</f>
        <v>RS03ECAL-MJ03E-08-OBSSPA304</v>
      </c>
      <c r="D5" s="38" t="str">
        <f>if(ISBLANK(Moorings!B5),"",if(len(Moorings!B5)&gt;14,"Sensor","Mooring"))</f>
        <v>Sensor</v>
      </c>
      <c r="E5" s="39" t="str">
        <f>Moorings!C5</f>
        <v>T6J72</v>
      </c>
      <c r="F5" s="40" t="str">
        <f>if(D5="Mooring",Moorings!E5,"")</f>
        <v/>
      </c>
      <c r="G5" s="37"/>
    </row>
    <row r="6">
      <c r="A6" s="36" t="str">
        <f>Moorings!A6</f>
        <v>ATAPL-58693-00002</v>
      </c>
      <c r="B6" s="36" t="str">
        <f>if(D6="Mooring",Moorings!B6,"")</f>
        <v/>
      </c>
      <c r="C6" s="36" t="str">
        <f>if(D6="Sensor",Moorings!B6,"")</f>
        <v>RS03ECAL-MJ03E-09-HYDLFA304</v>
      </c>
      <c r="D6" s="38" t="str">
        <f>if(ISBLANK(Moorings!B6),"",if(len(Moorings!B6)&gt;14,"Sensor","Mooring"))</f>
        <v>Sensor</v>
      </c>
      <c r="E6" s="39" t="str">
        <f>Moorings!C6</f>
        <v>SN0030</v>
      </c>
      <c r="F6" s="40" t="str">
        <f>if(D6="Mooring",Moorings!E6,"")</f>
        <v/>
      </c>
      <c r="G6" s="37"/>
    </row>
    <row r="7">
      <c r="A7" s="36" t="str">
        <f>Moorings!A7</f>
        <v>ATAPL-58328-00002</v>
      </c>
      <c r="B7" s="36" t="str">
        <f>if(D7="Mooring",Moorings!B7,"")</f>
        <v/>
      </c>
      <c r="C7" s="36" t="str">
        <f>if(D7="Sensor",Moorings!B7,"")</f>
        <v>RS03ECAL-MJ03E-09-OBSBBA302</v>
      </c>
      <c r="D7" s="38" t="str">
        <f>if(ISBLANK(Moorings!B7),"",if(len(Moorings!B7)&gt;14,"Sensor","Mooring"))</f>
        <v>Sensor</v>
      </c>
      <c r="E7" s="39" t="str">
        <f>Moorings!C7</f>
        <v>299466</v>
      </c>
      <c r="F7" s="40" t="str">
        <f>if(D7="Mooring",Moorings!E7,"")</f>
        <v/>
      </c>
      <c r="G7" s="37"/>
    </row>
    <row r="8">
      <c r="A8" s="36" t="str">
        <f>Moorings!A8</f>
        <v/>
      </c>
      <c r="B8" s="36" t="str">
        <f>if(D8="Mooring",Moorings!B8,"")</f>
        <v/>
      </c>
      <c r="C8" s="37" t="str">
        <f>if(D8="Sensor",Moorings!B8,"")</f>
        <v/>
      </c>
      <c r="D8" s="38" t="str">
        <f>if(ISBLANK(Moorings!B8),"",if(len(Moorings!B8)&gt;14,"Sensor","Mooring"))</f>
        <v/>
      </c>
      <c r="E8" s="39" t="str">
        <f>Moorings!C8</f>
        <v/>
      </c>
      <c r="F8" s="40" t="str">
        <f>if(D8="Mooring",Moorings!E8,"")</f>
        <v/>
      </c>
      <c r="G8" s="37"/>
    </row>
    <row r="9">
      <c r="A9" s="36" t="str">
        <f>Moorings!A9</f>
        <v/>
      </c>
      <c r="B9" s="36" t="str">
        <f>if(D9="Mooring",Moorings!B9,"")</f>
        <v/>
      </c>
      <c r="C9" s="37" t="str">
        <f>if(D9="Sensor",Moorings!B9,"")</f>
        <v/>
      </c>
      <c r="D9" s="38" t="str">
        <f>if(ISBLANK(Moorings!B9),"",if(len(Moorings!B9)&gt;14,"Sensor","Mooring"))</f>
        <v/>
      </c>
      <c r="E9" s="39" t="str">
        <f>Moorings!C9</f>
        <v/>
      </c>
      <c r="F9" s="40" t="str">
        <f>if(D9="Mooring",Moorings!E9,"")</f>
        <v/>
      </c>
      <c r="G9" s="37"/>
    </row>
    <row r="10">
      <c r="A10" s="36" t="str">
        <f>Moorings!A10</f>
        <v/>
      </c>
      <c r="B10" s="36" t="str">
        <f>if(D10="Mooring",Moorings!B10,"")</f>
        <v/>
      </c>
      <c r="C10" s="37" t="str">
        <f>if(D10="Sensor",Moorings!B10,"")</f>
        <v/>
      </c>
      <c r="D10" s="38" t="str">
        <f>if(ISBLANK(Moorings!B10),"",if(len(Moorings!B10)&gt;14,"Sensor","Mooring"))</f>
        <v/>
      </c>
      <c r="E10" s="39" t="str">
        <f>Moorings!C10</f>
        <v/>
      </c>
      <c r="F10" s="40" t="str">
        <f>if(D10="Mooring",Moorings!E10,"")</f>
        <v/>
      </c>
      <c r="G10" s="37"/>
    </row>
    <row r="11">
      <c r="A11" s="36" t="str">
        <f>Moorings!A11</f>
        <v/>
      </c>
      <c r="B11" s="36" t="str">
        <f>if(D11="Mooring",Moorings!B11,"")</f>
        <v/>
      </c>
      <c r="C11" s="37" t="str">
        <f>if(D11="Sensor",Moorings!B11,"")</f>
        <v/>
      </c>
      <c r="D11" s="38" t="str">
        <f>if(ISBLANK(Moorings!B11),"",if(len(Moorings!B11)&gt;14,"Sensor","Mooring"))</f>
        <v/>
      </c>
      <c r="E11" s="39" t="str">
        <f>Moorings!C11</f>
        <v/>
      </c>
      <c r="F11" s="40" t="str">
        <f>if(D11="Mooring",Moorings!E11,"")</f>
        <v/>
      </c>
      <c r="G11" s="37"/>
    </row>
    <row r="12">
      <c r="A12" s="36" t="str">
        <f>Moorings!A12</f>
        <v/>
      </c>
      <c r="B12" s="36" t="str">
        <f>if(D12="Mooring",Moorings!B12,"")</f>
        <v/>
      </c>
      <c r="C12" s="37" t="str">
        <f>if(D12="Sensor",Moorings!B12,"")</f>
        <v/>
      </c>
      <c r="D12" s="38" t="str">
        <f>if(ISBLANK(Moorings!B12),"",if(len(Moorings!B12)&gt;14,"Sensor","Mooring"))</f>
        <v/>
      </c>
      <c r="E12" s="39" t="str">
        <f>Moorings!C12</f>
        <v/>
      </c>
      <c r="F12" s="40" t="str">
        <f>if(D12="Mooring",Moorings!E12,"")</f>
        <v/>
      </c>
      <c r="G12" s="37"/>
    </row>
    <row r="13">
      <c r="A13" s="36" t="str">
        <f>Moorings!A13</f>
        <v/>
      </c>
      <c r="B13" s="36" t="str">
        <f>if(D13="Mooring",Moorings!B13,"")</f>
        <v/>
      </c>
      <c r="C13" s="37" t="str">
        <f>if(D13="Sensor",Moorings!B13,"")</f>
        <v/>
      </c>
      <c r="D13" s="38" t="str">
        <f>if(ISBLANK(Moorings!B13),"",if(len(Moorings!B13)&gt;14,"Sensor","Mooring"))</f>
        <v/>
      </c>
      <c r="E13" s="39" t="str">
        <f>Moorings!C13</f>
        <v/>
      </c>
      <c r="F13" s="40" t="str">
        <f>if(D13="Mooring",Moorings!E13,"")</f>
        <v/>
      </c>
      <c r="G13" s="37"/>
    </row>
    <row r="14">
      <c r="A14" s="36" t="str">
        <f>Moorings!A14</f>
        <v/>
      </c>
      <c r="B14" s="36" t="str">
        <f>if(D14="Mooring",Moorings!B14,"")</f>
        <v/>
      </c>
      <c r="C14" s="37" t="str">
        <f>if(D14="Sensor",Moorings!B14,"")</f>
        <v/>
      </c>
      <c r="D14" s="38" t="str">
        <f>if(ISBLANK(Moorings!B14),"",if(len(Moorings!B14)&gt;14,"Sensor","Mooring"))</f>
        <v/>
      </c>
      <c r="E14" s="39" t="str">
        <f>Moorings!C14</f>
        <v/>
      </c>
      <c r="F14" s="40" t="str">
        <f>if(D14="Mooring",Moorings!E14,"")</f>
        <v/>
      </c>
      <c r="G14" s="37"/>
    </row>
    <row r="15">
      <c r="A15" s="36" t="str">
        <f>Moorings!A15</f>
        <v/>
      </c>
      <c r="B15" s="36" t="str">
        <f>if(D15="Mooring",Moorings!B15,"")</f>
        <v/>
      </c>
      <c r="C15" s="37" t="str">
        <f>if(D15="Sensor",Moorings!B15,"")</f>
        <v/>
      </c>
      <c r="D15" s="38" t="str">
        <f>if(ISBLANK(Moorings!B15),"",if(len(Moorings!B15)&gt;14,"Sensor","Mooring"))</f>
        <v/>
      </c>
      <c r="E15" s="39" t="str">
        <f>Moorings!C15</f>
        <v/>
      </c>
      <c r="F15" s="40" t="str">
        <f>if(D15="Mooring",Moorings!E15,"")</f>
        <v/>
      </c>
      <c r="G15" s="37"/>
    </row>
    <row r="16">
      <c r="A16" s="36" t="str">
        <f>Moorings!A16</f>
        <v/>
      </c>
      <c r="B16" s="36" t="str">
        <f>if(D16="Mooring",Moorings!B16,"")</f>
        <v/>
      </c>
      <c r="C16" s="37" t="str">
        <f>if(D16="Sensor",Moorings!B16,"")</f>
        <v/>
      </c>
      <c r="D16" s="38" t="str">
        <f>if(ISBLANK(Moorings!B16),"",if(len(Moorings!B16)&gt;14,"Sensor","Mooring"))</f>
        <v/>
      </c>
      <c r="E16" s="39" t="str">
        <f>Moorings!C16</f>
        <v/>
      </c>
      <c r="F16" s="40" t="str">
        <f>if(D16="Mooring",Moorings!E16,"")</f>
        <v/>
      </c>
      <c r="G16" s="37"/>
    </row>
    <row r="17">
      <c r="A17" s="36" t="str">
        <f>Moorings!A17</f>
        <v/>
      </c>
      <c r="B17" s="36" t="str">
        <f>if(D17="Mooring",Moorings!B17,"")</f>
        <v/>
      </c>
      <c r="C17" s="37" t="str">
        <f>if(D17="Sensor",Moorings!B17,"")</f>
        <v/>
      </c>
      <c r="D17" s="38" t="str">
        <f>if(ISBLANK(Moorings!B17),"",if(len(Moorings!B17)&gt;14,"Sensor","Mooring"))</f>
        <v/>
      </c>
      <c r="E17" s="39" t="str">
        <f>Moorings!C17</f>
        <v/>
      </c>
      <c r="F17" s="40" t="str">
        <f>if(D17="Mooring",Moorings!E17,"")</f>
        <v/>
      </c>
      <c r="G17" s="37"/>
    </row>
    <row r="18">
      <c r="A18" s="36" t="str">
        <f>Moorings!A18</f>
        <v/>
      </c>
      <c r="B18" s="36" t="str">
        <f>if(D18="Mooring",Moorings!B18,"")</f>
        <v/>
      </c>
      <c r="C18" s="37" t="str">
        <f>if(D18="Sensor",Moorings!B18,"")</f>
        <v/>
      </c>
      <c r="D18" s="38" t="str">
        <f>if(ISBLANK(Moorings!B18),"",if(len(Moorings!B18)&gt;14,"Sensor","Mooring"))</f>
        <v/>
      </c>
      <c r="E18" s="39" t="str">
        <f>Moorings!C18</f>
        <v/>
      </c>
      <c r="F18" s="40" t="str">
        <f>if(D18="Mooring",Moorings!E18,"")</f>
        <v/>
      </c>
      <c r="G18" s="37"/>
    </row>
    <row r="19">
      <c r="A19" s="36" t="str">
        <f>Moorings!A19</f>
        <v/>
      </c>
      <c r="B19" s="36" t="str">
        <f>if(D19="Mooring",Moorings!B19,"")</f>
        <v/>
      </c>
      <c r="C19" s="37" t="str">
        <f>if(D19="Sensor",Moorings!B19,"")</f>
        <v/>
      </c>
      <c r="D19" s="38" t="str">
        <f>if(ISBLANK(Moorings!B19),"",if(len(Moorings!B19)&gt;14,"Sensor","Mooring"))</f>
        <v/>
      </c>
      <c r="E19" s="39" t="str">
        <f>Moorings!C19</f>
        <v/>
      </c>
      <c r="F19" s="40" t="str">
        <f>if(D19="Mooring",Moorings!E19,"")</f>
        <v/>
      </c>
      <c r="G19" s="37"/>
    </row>
    <row r="20">
      <c r="A20" s="36" t="str">
        <f>Moorings!A20</f>
        <v/>
      </c>
      <c r="B20" s="36" t="str">
        <f>if(D20="Mooring",Moorings!B20,"")</f>
        <v/>
      </c>
      <c r="C20" s="37" t="str">
        <f>if(D20="Sensor",Moorings!B20,"")</f>
        <v/>
      </c>
      <c r="D20" s="38" t="str">
        <f>if(ISBLANK(Moorings!B20),"",if(len(Moorings!B20)&gt;14,"Sensor","Mooring"))</f>
        <v/>
      </c>
      <c r="E20" s="39" t="str">
        <f>Moorings!C20</f>
        <v/>
      </c>
      <c r="F20" s="40" t="str">
        <f>if(D20="Mooring",Moorings!E20,"")</f>
        <v/>
      </c>
      <c r="G20" s="37"/>
    </row>
    <row r="21">
      <c r="A21" s="36" t="str">
        <f>Moorings!A21</f>
        <v/>
      </c>
      <c r="B21" s="36" t="str">
        <f>if(D21="Mooring",Moorings!B21,"")</f>
        <v/>
      </c>
      <c r="C21" s="37" t="str">
        <f>if(D21="Sensor",Moorings!B21,"")</f>
        <v/>
      </c>
      <c r="D21" s="38" t="str">
        <f>if(ISBLANK(Moorings!B21),"",if(len(Moorings!B21)&gt;14,"Sensor","Mooring"))</f>
        <v/>
      </c>
      <c r="E21" s="39" t="str">
        <f>Moorings!C21</f>
        <v/>
      </c>
      <c r="F21" s="40" t="str">
        <f>if(D21="Mooring",Moorings!E21,"")</f>
        <v/>
      </c>
      <c r="G21" s="37"/>
    </row>
    <row r="22">
      <c r="A22" s="36" t="str">
        <f>Moorings!A22</f>
        <v/>
      </c>
      <c r="B22" s="36" t="str">
        <f>if(D22="Mooring",Moorings!B22,"")</f>
        <v/>
      </c>
      <c r="C22" s="37" t="str">
        <f>if(D22="Sensor",Moorings!B22,"")</f>
        <v/>
      </c>
      <c r="D22" s="38" t="str">
        <f>if(ISBLANK(Moorings!B22),"",if(len(Moorings!B22)&gt;14,"Sensor","Mooring"))</f>
        <v/>
      </c>
      <c r="E22" s="39" t="str">
        <f>Moorings!C22</f>
        <v/>
      </c>
      <c r="F22" s="40" t="str">
        <f>if(D22="Mooring",Moorings!E22,"")</f>
        <v/>
      </c>
      <c r="G22" s="37"/>
    </row>
    <row r="23">
      <c r="A23" s="36" t="str">
        <f>Moorings!A23</f>
        <v/>
      </c>
      <c r="B23" s="36" t="str">
        <f>if(D23="Mooring",Moorings!B23,"")</f>
        <v/>
      </c>
      <c r="C23" s="37" t="str">
        <f>if(D23="Sensor",Moorings!B23,"")</f>
        <v/>
      </c>
      <c r="D23" s="38" t="str">
        <f>if(ISBLANK(Moorings!B23),"",if(len(Moorings!B23)&gt;14,"Sensor","Mooring"))</f>
        <v/>
      </c>
      <c r="E23" s="39" t="str">
        <f>Moorings!C23</f>
        <v/>
      </c>
      <c r="F23" s="40" t="str">
        <f>if(D23="Mooring",Moorings!E23,"")</f>
        <v/>
      </c>
      <c r="G23" s="37"/>
    </row>
    <row r="24">
      <c r="A24" s="36" t="str">
        <f>Moorings!A24</f>
        <v/>
      </c>
      <c r="B24" s="36" t="str">
        <f>if(D24="Mooring",Moorings!B24,"")</f>
        <v/>
      </c>
      <c r="C24" s="37" t="str">
        <f>if(D24="Sensor",Moorings!B24,"")</f>
        <v/>
      </c>
      <c r="D24" s="38" t="str">
        <f>if(ISBLANK(Moorings!B24),"",if(len(Moorings!B24)&gt;14,"Sensor","Mooring"))</f>
        <v/>
      </c>
      <c r="E24" s="39" t="str">
        <f>Moorings!C24</f>
        <v/>
      </c>
      <c r="F24" s="40" t="str">
        <f>if(D24="Mooring",Moorings!E24,"")</f>
        <v/>
      </c>
      <c r="G24" s="37"/>
    </row>
    <row r="25">
      <c r="A25" s="36" t="str">
        <f>Moorings!A25</f>
        <v/>
      </c>
      <c r="B25" s="36" t="str">
        <f>if(D25="Mooring",Moorings!B25,"")</f>
        <v/>
      </c>
      <c r="C25" s="37" t="str">
        <f>if(D25="Sensor",Moorings!B25,"")</f>
        <v/>
      </c>
      <c r="D25" s="38" t="str">
        <f>if(ISBLANK(Moorings!B25),"",if(len(Moorings!B25)&gt;14,"Sensor","Mooring"))</f>
        <v/>
      </c>
      <c r="E25" s="39" t="str">
        <f>Moorings!C25</f>
        <v/>
      </c>
      <c r="F25" s="40" t="str">
        <f>if(D25="Mooring",Moorings!E25,"")</f>
        <v/>
      </c>
      <c r="G25" s="37"/>
    </row>
    <row r="26">
      <c r="A26" s="36" t="str">
        <f>Moorings!A26</f>
        <v/>
      </c>
      <c r="B26" s="36" t="str">
        <f>if(D26="Mooring",Moorings!B26,"")</f>
        <v/>
      </c>
      <c r="C26" s="37" t="str">
        <f>if(D26="Sensor",Moorings!B26,"")</f>
        <v/>
      </c>
      <c r="D26" s="38" t="str">
        <f>if(ISBLANK(Moorings!B26),"",if(len(Moorings!B26)&gt;14,"Sensor","Mooring"))</f>
        <v/>
      </c>
      <c r="E26" s="39" t="str">
        <f>Moorings!C26</f>
        <v/>
      </c>
      <c r="F26" s="40" t="str">
        <f>if(D26="Mooring",Moorings!E26,"")</f>
        <v/>
      </c>
      <c r="G26" s="37"/>
    </row>
    <row r="27">
      <c r="A27" s="36" t="str">
        <f>Moorings!A27</f>
        <v/>
      </c>
      <c r="B27" s="36" t="str">
        <f>if(D27="Mooring",Moorings!B27,"")</f>
        <v/>
      </c>
      <c r="C27" s="37" t="str">
        <f>if(D27="Sensor",Moorings!B27,"")</f>
        <v/>
      </c>
      <c r="D27" s="38" t="str">
        <f>if(ISBLANK(Moorings!B27),"",if(len(Moorings!B27)&gt;14,"Sensor","Mooring"))</f>
        <v/>
      </c>
      <c r="E27" s="39" t="str">
        <f>Moorings!C27</f>
        <v/>
      </c>
      <c r="F27" s="40" t="str">
        <f>if(D27="Mooring",Moorings!E27,"")</f>
        <v/>
      </c>
      <c r="G27" s="37"/>
    </row>
    <row r="28">
      <c r="A28" s="36" t="str">
        <f>Moorings!A28</f>
        <v/>
      </c>
      <c r="B28" s="36" t="str">
        <f>if(D28="Mooring",Moorings!B28,"")</f>
        <v/>
      </c>
      <c r="C28" s="37" t="str">
        <f>if(D28="Sensor",Moorings!B28,"")</f>
        <v/>
      </c>
      <c r="D28" s="38" t="str">
        <f>if(ISBLANK(Moorings!B28),"",if(len(Moorings!B28)&gt;14,"Sensor","Mooring"))</f>
        <v/>
      </c>
      <c r="E28" s="39" t="str">
        <f>Moorings!C28</f>
        <v/>
      </c>
      <c r="F28" s="40" t="str">
        <f>if(D28="Mooring",Moorings!E28,"")</f>
        <v/>
      </c>
      <c r="G28" s="37"/>
    </row>
    <row r="29">
      <c r="A29" s="36" t="str">
        <f>Moorings!A29</f>
        <v/>
      </c>
      <c r="B29" s="36" t="str">
        <f>if(D29="Mooring",Moorings!B29,"")</f>
        <v/>
      </c>
      <c r="C29" s="37" t="str">
        <f>if(D29="Sensor",Moorings!B29,"")</f>
        <v/>
      </c>
      <c r="D29" s="38" t="str">
        <f>if(ISBLANK(Moorings!B29),"",if(len(Moorings!B29)&gt;14,"Sensor","Mooring"))</f>
        <v/>
      </c>
      <c r="E29" s="39" t="str">
        <f>Moorings!C29</f>
        <v/>
      </c>
      <c r="F29" s="40" t="str">
        <f>if(D29="Mooring",Moorings!E29,"")</f>
        <v/>
      </c>
      <c r="G29" s="37"/>
    </row>
    <row r="30">
      <c r="A30" s="36" t="str">
        <f>Moorings!A30</f>
        <v/>
      </c>
      <c r="B30" s="36" t="str">
        <f>if(D30="Mooring",Moorings!B30,"")</f>
        <v/>
      </c>
      <c r="C30" s="37" t="str">
        <f>if(D30="Sensor",Moorings!B30,"")</f>
        <v/>
      </c>
      <c r="D30" s="38" t="str">
        <f>if(ISBLANK(Moorings!B30),"",if(len(Moorings!B30)&gt;14,"Sensor","Mooring"))</f>
        <v/>
      </c>
      <c r="E30" s="39" t="str">
        <f>Moorings!C30</f>
        <v/>
      </c>
      <c r="F30" s="40" t="str">
        <f>if(D30="Mooring",Moorings!E30,"")</f>
        <v/>
      </c>
      <c r="G30" s="37"/>
    </row>
    <row r="31">
      <c r="A31" s="36" t="str">
        <f>Moorings!A31</f>
        <v/>
      </c>
      <c r="B31" s="36" t="str">
        <f>if(D31="Mooring",Moorings!B31,"")</f>
        <v/>
      </c>
      <c r="C31" s="37" t="str">
        <f>if(D31="Sensor",Moorings!B31,"")</f>
        <v/>
      </c>
      <c r="D31" s="38" t="str">
        <f>if(ISBLANK(Moorings!B31),"",if(len(Moorings!B31)&gt;14,"Sensor","Mooring"))</f>
        <v/>
      </c>
      <c r="E31" s="39" t="str">
        <f>Moorings!C31</f>
        <v/>
      </c>
      <c r="F31" s="40" t="str">
        <f>if(D31="Mooring",Moorings!E31,"")</f>
        <v/>
      </c>
      <c r="G31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14"/>
    <col customWidth="1" min="3" max="3" width="11.43"/>
    <col customWidth="1" min="4" max="4" width="10.29"/>
    <col customWidth="1" min="5" max="5" width="7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41" t="str">
        <f>IFERROR(__xludf.DUMMYFUNCTION("sort(unique(Moorings!B:B))"),"Ref Des")</f>
        <v>Ref Des</v>
      </c>
      <c r="B1" s="42" t="s">
        <v>51</v>
      </c>
      <c r="C1" s="43" t="s">
        <v>52</v>
      </c>
      <c r="D1" s="43" t="s">
        <v>53</v>
      </c>
      <c r="E1" s="43" t="s">
        <v>54</v>
      </c>
      <c r="F1" s="43"/>
      <c r="G1" s="43" t="s">
        <v>55</v>
      </c>
      <c r="H1" s="42" t="s">
        <v>51</v>
      </c>
      <c r="I1" s="43" t="s">
        <v>54</v>
      </c>
    </row>
    <row r="2">
      <c r="A2" t="s">
        <v>13</v>
      </c>
      <c r="B2" s="44" t="s">
        <v>56</v>
      </c>
      <c r="C2" s="45" t="s">
        <v>57</v>
      </c>
      <c r="D2" s="45" t="s">
        <v>58</v>
      </c>
      <c r="E2" s="46"/>
      <c r="F2" s="46"/>
      <c r="G2" s="45"/>
      <c r="H2" s="47"/>
      <c r="I2" s="46"/>
    </row>
    <row r="3">
      <c r="A3" t="s">
        <v>19</v>
      </c>
      <c r="B3" s="44" t="s">
        <v>56</v>
      </c>
      <c r="C3" s="45" t="s">
        <v>57</v>
      </c>
      <c r="D3" s="45" t="s">
        <v>58</v>
      </c>
      <c r="E3" s="45"/>
      <c r="F3" s="45"/>
      <c r="G3" s="46"/>
      <c r="H3" s="48"/>
      <c r="I3" s="45"/>
    </row>
    <row r="4">
      <c r="A4" t="s">
        <v>24</v>
      </c>
      <c r="B4" s="44" t="s">
        <v>56</v>
      </c>
      <c r="C4" s="45" t="s">
        <v>57</v>
      </c>
      <c r="D4" s="45" t="s">
        <v>58</v>
      </c>
      <c r="E4" s="45" t="s">
        <v>56</v>
      </c>
      <c r="F4" s="46"/>
      <c r="G4" s="46"/>
      <c r="H4" s="48"/>
      <c r="I4" s="46"/>
    </row>
    <row r="5">
      <c r="A5" t="s">
        <v>28</v>
      </c>
      <c r="B5" s="44" t="s">
        <v>56</v>
      </c>
      <c r="C5" s="45" t="s">
        <v>57</v>
      </c>
      <c r="D5" s="45" t="s">
        <v>58</v>
      </c>
      <c r="E5" s="46"/>
      <c r="F5" s="46"/>
      <c r="G5" s="46"/>
      <c r="H5" s="47"/>
      <c r="I5" s="46"/>
    </row>
    <row r="6">
      <c r="A6" t="s">
        <v>33</v>
      </c>
      <c r="B6" s="44" t="s">
        <v>56</v>
      </c>
      <c r="C6" s="45" t="s">
        <v>57</v>
      </c>
      <c r="D6" s="45" t="s">
        <v>58</v>
      </c>
      <c r="E6" s="45"/>
      <c r="F6" s="46"/>
      <c r="G6" s="46"/>
      <c r="H6" s="48"/>
      <c r="I6" s="46"/>
    </row>
    <row r="7">
      <c r="A7" t="s">
        <v>38</v>
      </c>
      <c r="B7" s="44" t="s">
        <v>56</v>
      </c>
      <c r="C7" s="45" t="s">
        <v>57</v>
      </c>
      <c r="D7" s="45" t="s">
        <v>58</v>
      </c>
      <c r="E7" s="46"/>
      <c r="F7" s="46"/>
      <c r="G7" s="46"/>
      <c r="H7" s="48"/>
      <c r="I7" s="46"/>
    </row>
    <row r="8">
      <c r="B8" s="44"/>
      <c r="C8" s="45"/>
      <c r="D8" s="45"/>
      <c r="E8" s="46"/>
      <c r="F8" s="46"/>
      <c r="G8" s="46"/>
      <c r="H8" s="47"/>
      <c r="I8" s="46"/>
    </row>
    <row r="9">
      <c r="B9" s="44"/>
      <c r="C9" s="45"/>
      <c r="D9" s="45"/>
      <c r="E9" s="46"/>
      <c r="F9" s="46"/>
      <c r="G9" s="46"/>
      <c r="H9" s="48"/>
      <c r="I9" s="46"/>
    </row>
    <row r="10">
      <c r="B10" s="44"/>
      <c r="C10" s="45"/>
      <c r="D10" s="45"/>
      <c r="E10" s="46"/>
      <c r="F10" s="46"/>
      <c r="G10" s="46"/>
      <c r="H10" s="48"/>
      <c r="I10" s="46"/>
    </row>
    <row r="11">
      <c r="B11" s="49"/>
      <c r="C11" s="46"/>
      <c r="D11" s="45"/>
      <c r="E11" s="46"/>
      <c r="F11" s="46"/>
      <c r="G11" s="45"/>
      <c r="H11" s="47"/>
      <c r="I11" s="46"/>
    </row>
    <row r="12">
      <c r="B12" s="44"/>
      <c r="C12" s="45"/>
      <c r="D12" s="45"/>
      <c r="E12" s="46"/>
      <c r="F12" s="46"/>
      <c r="G12" s="46"/>
      <c r="H12" s="50"/>
      <c r="I12" s="45" t="s">
        <v>59</v>
      </c>
    </row>
    <row r="13">
      <c r="B13" s="49"/>
      <c r="C13" s="45"/>
      <c r="D13" s="45"/>
      <c r="E13" s="46"/>
      <c r="F13" s="46"/>
      <c r="G13" s="46"/>
      <c r="H13" s="48"/>
      <c r="I13" s="45"/>
      <c r="J13" s="51" t="s">
        <v>59</v>
      </c>
    </row>
    <row r="14">
      <c r="B14" s="44"/>
      <c r="C14" s="45"/>
      <c r="D14" s="45"/>
      <c r="E14" s="46"/>
      <c r="F14" s="46"/>
      <c r="G14" s="46"/>
      <c r="H14" s="48"/>
      <c r="I14" s="45"/>
      <c r="J14" s="51" t="s">
        <v>59</v>
      </c>
    </row>
    <row r="15">
      <c r="B15" s="44"/>
      <c r="C15" s="45"/>
      <c r="D15" s="45"/>
      <c r="E15" s="46"/>
      <c r="F15" s="46"/>
      <c r="G15" s="46"/>
      <c r="H15" s="48"/>
      <c r="I15" s="45"/>
      <c r="J15" s="51" t="s">
        <v>59</v>
      </c>
    </row>
    <row r="16">
      <c r="B16" s="44"/>
      <c r="C16" s="45"/>
      <c r="D16" s="45"/>
      <c r="E16" s="46"/>
      <c r="F16" s="46"/>
      <c r="G16" s="46"/>
      <c r="H16" s="48"/>
      <c r="I16" s="45"/>
      <c r="J16" s="51" t="s">
        <v>59</v>
      </c>
    </row>
    <row r="17">
      <c r="B17" s="44"/>
      <c r="C17" s="45"/>
      <c r="D17" s="45"/>
      <c r="E17" s="46"/>
      <c r="F17" s="46"/>
      <c r="G17" s="46"/>
      <c r="H17" s="48"/>
      <c r="I17" s="46"/>
      <c r="J17" s="51" t="s">
        <v>59</v>
      </c>
    </row>
    <row r="18">
      <c r="B18" s="44"/>
      <c r="C18" s="45"/>
      <c r="D18" s="45"/>
      <c r="E18" s="46"/>
      <c r="F18" s="46"/>
      <c r="G18" s="46"/>
      <c r="H18" s="48"/>
      <c r="I18" s="46"/>
      <c r="J18" s="51" t="s">
        <v>59</v>
      </c>
    </row>
    <row r="19">
      <c r="B19" s="44"/>
      <c r="C19" s="45"/>
      <c r="D19" s="45"/>
      <c r="E19" s="46"/>
      <c r="F19" s="46"/>
      <c r="G19" s="46"/>
      <c r="H19" s="48"/>
      <c r="I19" s="46"/>
      <c r="J19" s="51" t="s">
        <v>59</v>
      </c>
    </row>
    <row r="20">
      <c r="B20" s="44"/>
      <c r="C20" s="45"/>
      <c r="D20" s="45"/>
      <c r="E20" s="46"/>
      <c r="F20" s="46"/>
      <c r="G20" s="46"/>
      <c r="H20" s="48"/>
      <c r="I20" s="46"/>
      <c r="J20" s="51" t="s">
        <v>59</v>
      </c>
    </row>
    <row r="21">
      <c r="B21" s="44"/>
      <c r="C21" s="45"/>
      <c r="D21" s="45"/>
      <c r="E21" s="46"/>
      <c r="F21" s="46"/>
      <c r="G21" s="46"/>
      <c r="H21" s="48"/>
      <c r="I21" s="46"/>
      <c r="J21" s="51" t="s">
        <v>59</v>
      </c>
    </row>
    <row r="22">
      <c r="B22" s="49"/>
      <c r="C22" s="46"/>
      <c r="D22" s="46"/>
      <c r="E22" s="46"/>
      <c r="F22" s="46"/>
      <c r="G22" s="46"/>
      <c r="H22" s="48"/>
      <c r="I22" s="46"/>
      <c r="J22" s="51" t="s">
        <v>59</v>
      </c>
    </row>
    <row r="23">
      <c r="B23" s="52" t="str">
        <f>concatenate("'",countif(B2:B22,"yes"),"/",counta(B2:B22))</f>
        <v>'6/6</v>
      </c>
      <c r="C23" s="53" t="str">
        <f t="shared" ref="C23:D23" si="1">concatenate("'",countif(C2:C22,"1/*")+countif(C2:C22,"2/*")*2,"/",countif(C2:C22,"*/1")+countif(C2:C22,"*/2")*2)</f>
        <v>'6/6</v>
      </c>
      <c r="D23" s="53" t="str">
        <f t="shared" si="1"/>
        <v>'0/0</v>
      </c>
      <c r="E23" s="46"/>
      <c r="F23" s="46"/>
      <c r="G23" s="46"/>
      <c r="H23" s="48"/>
      <c r="I23" s="46"/>
      <c r="J23" s="51" t="s">
        <v>59</v>
      </c>
    </row>
    <row r="24">
      <c r="B24" s="49"/>
      <c r="C24" s="46"/>
      <c r="D24" s="46"/>
      <c r="E24" s="46"/>
      <c r="F24" s="46"/>
      <c r="G24" s="46"/>
      <c r="H24" s="48"/>
      <c r="I24" s="46"/>
      <c r="J24" s="51" t="s">
        <v>59</v>
      </c>
    </row>
    <row r="25">
      <c r="B25" s="49"/>
      <c r="C25" s="46"/>
      <c r="D25" s="46"/>
      <c r="E25" s="46"/>
      <c r="F25" s="46"/>
      <c r="G25" s="46"/>
      <c r="H25" s="48"/>
      <c r="I25" s="45"/>
      <c r="J25" s="51" t="s">
        <v>59</v>
      </c>
    </row>
  </sheetData>
  <drawing r:id="rId1"/>
</worksheet>
</file>