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6761CEF4-4222-A247-8A6F-B23CEBB35DAB}" xr6:coauthVersionLast="45" xr6:coauthVersionMax="45" xr10:uidLastSave="{00000000-0000-0000-0000-000000000000}"/>
  <bookViews>
    <workbookView xWindow="-100" yWindow="900" windowWidth="36260" windowHeight="16860" activeTab="2" xr2:uid="{A5CB126D-F2C1-CC4E-886A-16083F7D0908}"/>
  </bookViews>
  <sheets>
    <sheet name="World" sheetId="1" r:id="rId1"/>
    <sheet name="Projections vs Actuals" sheetId="4" r:id="rId2"/>
    <sheet name="USA" sheetId="7" r:id="rId3"/>
    <sheet name="Canada" sheetId="2" r:id="rId4"/>
    <sheet name="Canada with Deaths" sheetId="9" r:id="rId5"/>
    <sheet name="Ontario" sheetId="5" r:id="rId6"/>
    <sheet name="Ontario Exponents" sheetId="10" r:id="rId7"/>
    <sheet name="Ontario Exponents Graph" sheetId="11" r:id="rId8"/>
    <sheet name="Nova Scotia" sheetId="8" r:id="rId9"/>
    <sheet name="Exposure Matrix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7" l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D83" i="7" s="1"/>
  <c r="C24" i="11"/>
  <c r="C28" i="10"/>
  <c r="E24" i="10"/>
  <c r="G2" i="1"/>
  <c r="H2" i="1" s="1"/>
  <c r="E2" i="1"/>
  <c r="F2" i="1" s="1"/>
  <c r="C68" i="5"/>
  <c r="E30" i="10"/>
  <c r="E29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B28" i="11"/>
  <c r="C69" i="5"/>
  <c r="C67" i="5"/>
  <c r="E28" i="10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3" i="1"/>
  <c r="H3" i="1" s="1"/>
  <c r="E3" i="1"/>
  <c r="F3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E70" i="9"/>
  <c r="G4" i="1"/>
  <c r="H4" i="1" s="1"/>
  <c r="E4" i="1"/>
  <c r="F4" i="1" s="1"/>
  <c r="G5" i="1"/>
  <c r="H5" i="1" s="1"/>
  <c r="E5" i="1"/>
  <c r="F5" i="1" s="1"/>
  <c r="E67" i="9"/>
  <c r="G6" i="1"/>
  <c r="H6" i="1" s="1"/>
  <c r="E6" i="1"/>
  <c r="F6" i="1" s="1"/>
  <c r="G61" i="9"/>
  <c r="D67" i="9"/>
  <c r="D68" i="9"/>
  <c r="D69" i="9" s="1"/>
  <c r="D70" i="9" s="1"/>
  <c r="D71" i="9" s="1"/>
  <c r="D72" i="9" s="1"/>
  <c r="D73" i="9" s="1"/>
  <c r="B73" i="9" s="1"/>
  <c r="D74" i="9" s="1"/>
  <c r="B74" i="9" s="1"/>
  <c r="D75" i="9" s="1"/>
  <c r="B75" i="9" s="1"/>
  <c r="D76" i="9" s="1"/>
  <c r="B76" i="9" s="1"/>
  <c r="D77" i="9" s="1"/>
  <c r="B77" i="9" s="1"/>
  <c r="D78" i="9" s="1"/>
  <c r="B78" i="9" s="1"/>
  <c r="D79" i="9" s="1"/>
  <c r="B79" i="9" s="1"/>
  <c r="D80" i="9" s="1"/>
  <c r="B80" i="9" s="1"/>
  <c r="D81" i="9" s="1"/>
  <c r="B81" i="9" s="1"/>
  <c r="D82" i="9" s="1"/>
  <c r="B82" i="9" s="1"/>
  <c r="D83" i="9" s="1"/>
  <c r="B83" i="9" s="1"/>
  <c r="D84" i="9" s="1"/>
  <c r="B84" i="9" s="1"/>
  <c r="D85" i="9" s="1"/>
  <c r="B85" i="9" s="1"/>
  <c r="D86" i="9" s="1"/>
  <c r="B86" i="9" s="1"/>
  <c r="D87" i="9" s="1"/>
  <c r="B87" i="9" s="1"/>
  <c r="D88" i="9" s="1"/>
  <c r="B88" i="9" s="1"/>
  <c r="D89" i="9" s="1"/>
  <c r="B89" i="9" s="1"/>
  <c r="D90" i="9" s="1"/>
  <c r="B90" i="9" s="1"/>
  <c r="D91" i="9" s="1"/>
  <c r="B91" i="9" s="1"/>
  <c r="D92" i="9" s="1"/>
  <c r="B92" i="9" s="1"/>
  <c r="D93" i="9" s="1"/>
  <c r="B93" i="9" s="1"/>
  <c r="D94" i="9" s="1"/>
  <c r="B94" i="9" s="1"/>
  <c r="D95" i="9" s="1"/>
  <c r="B95" i="9" s="1"/>
  <c r="D96" i="9" s="1"/>
  <c r="B96" i="9" s="1"/>
  <c r="D97" i="9" s="1"/>
  <c r="B97" i="9" s="1"/>
  <c r="D98" i="9" s="1"/>
  <c r="B98" i="9" s="1"/>
  <c r="D99" i="9" s="1"/>
  <c r="B99" i="9" s="1"/>
  <c r="D100" i="9" s="1"/>
  <c r="B100" i="9" s="1"/>
  <c r="D101" i="9" s="1"/>
  <c r="B101" i="9" s="1"/>
  <c r="D102" i="9" s="1"/>
  <c r="B102" i="9" s="1"/>
  <c r="D103" i="9" s="1"/>
  <c r="B103" i="9" s="1"/>
  <c r="D104" i="9" s="1"/>
  <c r="B104" i="9" s="1"/>
  <c r="D105" i="9" s="1"/>
  <c r="B105" i="9" s="1"/>
  <c r="D106" i="9" s="1"/>
  <c r="B106" i="9" s="1"/>
  <c r="D107" i="9" s="1"/>
  <c r="B107" i="9" s="1"/>
  <c r="D108" i="9" s="1"/>
  <c r="B108" i="9" s="1"/>
  <c r="D109" i="9" s="1"/>
  <c r="B109" i="9" s="1"/>
  <c r="D110" i="9" s="1"/>
  <c r="B110" i="9" s="1"/>
  <c r="D111" i="9" s="1"/>
  <c r="B111" i="9" s="1"/>
  <c r="D112" i="9" s="1"/>
  <c r="B112" i="9" s="1"/>
  <c r="D113" i="9" s="1"/>
  <c r="B113" i="9" s="1"/>
  <c r="D114" i="9" s="1"/>
  <c r="B114" i="9" s="1"/>
  <c r="D115" i="9" s="1"/>
  <c r="B115" i="9" s="1"/>
  <c r="D116" i="9" s="1"/>
  <c r="B116" i="9" s="1"/>
  <c r="D117" i="9" s="1"/>
  <c r="B117" i="9" s="1"/>
  <c r="D118" i="9" s="1"/>
  <c r="B118" i="9" s="1"/>
  <c r="D119" i="9" s="1"/>
  <c r="B119" i="9" s="1"/>
  <c r="D120" i="9" s="1"/>
  <c r="B120" i="9" s="1"/>
  <c r="D121" i="9" s="1"/>
  <c r="B121" i="9" s="1"/>
  <c r="D122" i="9" s="1"/>
  <c r="B122" i="9" s="1"/>
  <c r="D123" i="9" s="1"/>
  <c r="B123" i="9" s="1"/>
  <c r="D124" i="9" s="1"/>
  <c r="B124" i="9" s="1"/>
  <c r="D125" i="9" s="1"/>
  <c r="B125" i="9" s="1"/>
  <c r="D126" i="9" s="1"/>
  <c r="B126" i="9" s="1"/>
  <c r="D127" i="9" s="1"/>
  <c r="B127" i="9" s="1"/>
  <c r="D128" i="9" s="1"/>
  <c r="B128" i="9" s="1"/>
  <c r="D129" i="9" s="1"/>
  <c r="B129" i="9" s="1"/>
  <c r="D130" i="9" s="1"/>
  <c r="B130" i="9" s="1"/>
  <c r="D131" i="9" s="1"/>
  <c r="B131" i="9" s="1"/>
  <c r="D132" i="9" s="1"/>
  <c r="B132" i="9" s="1"/>
  <c r="D133" i="9" s="1"/>
  <c r="B133" i="9" s="1"/>
  <c r="F50" i="9"/>
  <c r="G60" i="9"/>
  <c r="G59" i="9"/>
  <c r="G58" i="9"/>
  <c r="G57" i="9"/>
  <c r="G56" i="9"/>
  <c r="G55" i="9"/>
  <c r="G54" i="9"/>
  <c r="G53" i="9"/>
  <c r="G52" i="9"/>
  <c r="G51" i="9"/>
  <c r="G50" i="9"/>
  <c r="D66" i="2"/>
  <c r="B31" i="4"/>
  <c r="G7" i="1"/>
  <c r="H7" i="1" s="1"/>
  <c r="E7" i="1"/>
  <c r="F7" i="1" s="1"/>
  <c r="G8" i="1"/>
  <c r="H8" i="1" s="1"/>
  <c r="E8" i="1"/>
  <c r="F8" i="1" s="1"/>
  <c r="G9" i="1"/>
  <c r="H9" i="1" s="1"/>
  <c r="E9" i="1"/>
  <c r="F9" i="1" s="1"/>
  <c r="D65" i="2"/>
  <c r="B18" i="8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C63" i="5"/>
  <c r="C62" i="5"/>
  <c r="C61" i="5"/>
  <c r="D64" i="2"/>
  <c r="D63" i="2"/>
  <c r="G10" i="1"/>
  <c r="H10" i="1" s="1"/>
  <c r="E10" i="1"/>
  <c r="F10" i="1" s="1"/>
  <c r="D62" i="2"/>
  <c r="G11" i="1"/>
  <c r="H11" i="1" s="1"/>
  <c r="E11" i="1"/>
  <c r="F11" i="1" s="1"/>
  <c r="C60" i="5"/>
  <c r="C57" i="5"/>
  <c r="C59" i="5"/>
  <c r="C58" i="5"/>
  <c r="C36" i="7"/>
  <c r="G12" i="1"/>
  <c r="H12" i="1" s="1"/>
  <c r="E12" i="1"/>
  <c r="F12" i="1" s="1"/>
  <c r="D36" i="7"/>
  <c r="D61" i="2"/>
  <c r="G13" i="1"/>
  <c r="H13" i="1" s="1"/>
  <c r="F13" i="1"/>
  <c r="E13" i="1"/>
  <c r="P46" i="2"/>
  <c r="Q46" i="2"/>
  <c r="D59" i="2"/>
  <c r="G14" i="1"/>
  <c r="H14" i="1" s="1"/>
  <c r="E14" i="1"/>
  <c r="F14" i="1" s="1"/>
  <c r="D77" i="7" l="1"/>
  <c r="D73" i="7"/>
  <c r="D65" i="7"/>
  <c r="D57" i="7"/>
  <c r="D49" i="7"/>
  <c r="D80" i="7"/>
  <c r="D76" i="7"/>
  <c r="D72" i="7"/>
  <c r="D68" i="7"/>
  <c r="D64" i="7"/>
  <c r="D60" i="7"/>
  <c r="D56" i="7"/>
  <c r="D52" i="7"/>
  <c r="D48" i="7"/>
  <c r="D79" i="7"/>
  <c r="D75" i="7"/>
  <c r="D71" i="7"/>
  <c r="D67" i="7"/>
  <c r="D63" i="7"/>
  <c r="D59" i="7"/>
  <c r="D55" i="7"/>
  <c r="D51" i="7"/>
  <c r="D81" i="7"/>
  <c r="D69" i="7"/>
  <c r="D61" i="7"/>
  <c r="D53" i="7"/>
  <c r="D82" i="7"/>
  <c r="D78" i="7"/>
  <c r="D74" i="7"/>
  <c r="D70" i="7"/>
  <c r="D66" i="7"/>
  <c r="D62" i="7"/>
  <c r="D58" i="7"/>
  <c r="D54" i="7"/>
  <c r="D50" i="7"/>
  <c r="E71" i="9"/>
  <c r="E131" i="9"/>
  <c r="E127" i="9"/>
  <c r="E123" i="9"/>
  <c r="E119" i="9"/>
  <c r="E115" i="9"/>
  <c r="E111" i="9"/>
  <c r="E107" i="9"/>
  <c r="E103" i="9"/>
  <c r="E99" i="9"/>
  <c r="E95" i="9"/>
  <c r="E91" i="9"/>
  <c r="E87" i="9"/>
  <c r="E83" i="9"/>
  <c r="E79" i="9"/>
  <c r="E75" i="9"/>
  <c r="E130" i="9"/>
  <c r="E126" i="9"/>
  <c r="E122" i="9"/>
  <c r="E118" i="9"/>
  <c r="E114" i="9"/>
  <c r="E110" i="9"/>
  <c r="E106" i="9"/>
  <c r="E102" i="9"/>
  <c r="E98" i="9"/>
  <c r="E94" i="9"/>
  <c r="E90" i="9"/>
  <c r="E86" i="9"/>
  <c r="E82" i="9"/>
  <c r="E78" i="9"/>
  <c r="E74" i="9"/>
  <c r="E133" i="9"/>
  <c r="E117" i="9"/>
  <c r="E69" i="9"/>
  <c r="E129" i="9"/>
  <c r="E125" i="9"/>
  <c r="E121" i="9"/>
  <c r="E113" i="9"/>
  <c r="E109" i="9"/>
  <c r="E105" i="9"/>
  <c r="E101" i="9"/>
  <c r="E97" i="9"/>
  <c r="E93" i="9"/>
  <c r="E89" i="9"/>
  <c r="E85" i="9"/>
  <c r="E81" i="9"/>
  <c r="E77" i="9"/>
  <c r="E73" i="9"/>
  <c r="E132" i="9"/>
  <c r="E128" i="9"/>
  <c r="E124" i="9"/>
  <c r="E120" i="9"/>
  <c r="E116" i="9"/>
  <c r="E112" i="9"/>
  <c r="E108" i="9"/>
  <c r="E104" i="9"/>
  <c r="E100" i="9"/>
  <c r="E96" i="9"/>
  <c r="E92" i="9"/>
  <c r="E88" i="9"/>
  <c r="E84" i="9"/>
  <c r="E80" i="9"/>
  <c r="E76" i="9"/>
  <c r="E72" i="9"/>
  <c r="E68" i="9"/>
  <c r="C64" i="5"/>
  <c r="C83" i="7"/>
  <c r="C37" i="7"/>
  <c r="C40" i="7"/>
  <c r="C80" i="7"/>
  <c r="C72" i="7"/>
  <c r="C64" i="7"/>
  <c r="C60" i="7"/>
  <c r="C52" i="7"/>
  <c r="C48" i="7"/>
  <c r="C44" i="7"/>
  <c r="C75" i="7"/>
  <c r="C67" i="7"/>
  <c r="C55" i="7"/>
  <c r="C51" i="7"/>
  <c r="C43" i="7"/>
  <c r="C39" i="7"/>
  <c r="C76" i="7"/>
  <c r="C68" i="7"/>
  <c r="C56" i="7"/>
  <c r="C79" i="7"/>
  <c r="C71" i="7"/>
  <c r="C63" i="7"/>
  <c r="C59" i="7"/>
  <c r="C47" i="7"/>
  <c r="C82" i="7"/>
  <c r="C78" i="7"/>
  <c r="C74" i="7"/>
  <c r="C70" i="7"/>
  <c r="C66" i="7"/>
  <c r="C62" i="7"/>
  <c r="C58" i="7"/>
  <c r="C54" i="7"/>
  <c r="C50" i="7"/>
  <c r="C46" i="7"/>
  <c r="C42" i="7"/>
  <c r="C38" i="7"/>
  <c r="C81" i="7"/>
  <c r="C77" i="7"/>
  <c r="C73" i="7"/>
  <c r="C69" i="7"/>
  <c r="C65" i="7"/>
  <c r="C61" i="7"/>
  <c r="C57" i="7"/>
  <c r="C53" i="7"/>
  <c r="C49" i="7"/>
  <c r="C45" i="7"/>
  <c r="C41" i="7"/>
  <c r="C55" i="5"/>
  <c r="C56" i="5"/>
  <c r="G15" i="1"/>
  <c r="H15" i="1" s="1"/>
  <c r="E15" i="1"/>
  <c r="F15" i="1" s="1"/>
  <c r="R13" i="5"/>
  <c r="D58" i="2"/>
  <c r="C65" i="5" l="1"/>
  <c r="C66" i="5" s="1"/>
  <c r="G16" i="1"/>
  <c r="H16" i="1" s="1"/>
  <c r="E16" i="1"/>
  <c r="F16" i="1" s="1"/>
  <c r="Q13" i="5"/>
  <c r="D57" i="2"/>
  <c r="Q42" i="2"/>
  <c r="P42" i="2"/>
  <c r="D56" i="2"/>
  <c r="D55" i="2"/>
  <c r="D54" i="2"/>
  <c r="D53" i="2"/>
  <c r="D60" i="2"/>
  <c r="B32" i="4" l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G17" i="1" l="1"/>
  <c r="H17" i="1" s="1"/>
  <c r="E17" i="1"/>
  <c r="F17" i="1" s="1"/>
  <c r="G18" i="1"/>
  <c r="H18" i="1" s="1"/>
  <c r="E18" i="1"/>
  <c r="F18" i="1" s="1"/>
  <c r="G19" i="1"/>
  <c r="H19" i="1" s="1"/>
  <c r="E19" i="1"/>
  <c r="F19" i="1" s="1"/>
  <c r="G20" i="1"/>
  <c r="H20" i="1" s="1"/>
  <c r="E20" i="1"/>
  <c r="F20" i="1" s="1"/>
  <c r="G21" i="1"/>
  <c r="H21" i="1" s="1"/>
  <c r="E21" i="1"/>
  <c r="F21" i="1" s="1"/>
  <c r="G22" i="1"/>
  <c r="H22" i="1" s="1"/>
  <c r="E22" i="1"/>
  <c r="F22" i="1" s="1"/>
  <c r="G23" i="1"/>
  <c r="H23" i="1" s="1"/>
  <c r="E23" i="1"/>
  <c r="F23" i="1" s="1"/>
  <c r="E24" i="1"/>
  <c r="F24" i="1"/>
  <c r="G24" i="1"/>
  <c r="H24" i="1"/>
  <c r="G25" i="1"/>
  <c r="H25" i="1" s="1"/>
  <c r="E25" i="1"/>
  <c r="F25" i="1" s="1"/>
  <c r="G26" i="1"/>
  <c r="H26" i="1" s="1"/>
  <c r="E26" i="1"/>
  <c r="F26" i="1" s="1"/>
  <c r="G27" i="1"/>
  <c r="H27" i="1" s="1"/>
  <c r="E27" i="1"/>
  <c r="F27" i="1" s="1"/>
  <c r="G28" i="1"/>
  <c r="H28" i="1" s="1"/>
  <c r="E28" i="1"/>
  <c r="F28" i="1" s="1"/>
  <c r="G29" i="1" l="1"/>
  <c r="H29" i="1" s="1"/>
  <c r="E29" i="1"/>
  <c r="F29" i="1" s="1"/>
  <c r="E52" i="1"/>
  <c r="F52" i="1" s="1"/>
  <c r="G52" i="1"/>
  <c r="H52" i="1" s="1"/>
  <c r="G53" i="1"/>
  <c r="H53" i="1" s="1"/>
  <c r="E53" i="1"/>
  <c r="F53" i="1" s="1"/>
  <c r="G55" i="1"/>
  <c r="H55" i="1" s="1"/>
  <c r="E55" i="1"/>
  <c r="F55" i="1" s="1"/>
  <c r="G56" i="1"/>
  <c r="H56" i="1" s="1"/>
  <c r="E56" i="1"/>
  <c r="F56" i="1" s="1"/>
  <c r="G60" i="1"/>
  <c r="H60" i="1" s="1"/>
  <c r="E60" i="1"/>
  <c r="F60" i="1" s="1"/>
  <c r="E64" i="1"/>
  <c r="F64" i="1"/>
  <c r="G64" i="1"/>
  <c r="H64" i="1" s="1"/>
  <c r="E66" i="1"/>
  <c r="F66" i="1" s="1"/>
  <c r="G66" i="1"/>
  <c r="H66" i="1" s="1"/>
  <c r="G67" i="1"/>
  <c r="H67" i="1" s="1"/>
  <c r="E67" i="1"/>
  <c r="F67" i="1" s="1"/>
  <c r="G71" i="1"/>
  <c r="H71" i="1" s="1"/>
  <c r="E71" i="1"/>
  <c r="F71" i="1" s="1"/>
  <c r="G30" i="1"/>
  <c r="H30" i="1" s="1"/>
  <c r="G31" i="1"/>
  <c r="H31" i="1" s="1"/>
  <c r="F65" i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4" i="1"/>
  <c r="F54" i="1" s="1"/>
  <c r="E57" i="1"/>
  <c r="F57" i="1" s="1"/>
  <c r="E58" i="1"/>
  <c r="F58" i="1" s="1"/>
  <c r="E59" i="1"/>
  <c r="F59" i="1" s="1"/>
  <c r="E61" i="1"/>
  <c r="F61" i="1" s="1"/>
  <c r="E62" i="1"/>
  <c r="F62" i="1" s="1"/>
  <c r="E63" i="1"/>
  <c r="F63" i="1" s="1"/>
  <c r="E65" i="1"/>
  <c r="E68" i="1"/>
  <c r="F68" i="1" s="1"/>
  <c r="E69" i="1"/>
  <c r="F69" i="1" s="1"/>
  <c r="E70" i="1"/>
  <c r="F70" i="1" s="1"/>
  <c r="G34" i="1"/>
  <c r="H34" i="1" s="1"/>
  <c r="G44" i="1"/>
  <c r="H44" i="1" s="1"/>
  <c r="G47" i="1"/>
  <c r="H47" i="1" s="1"/>
  <c r="G62" i="1"/>
  <c r="H62" i="1" s="1"/>
  <c r="E30" i="1"/>
  <c r="F30" i="1" s="1"/>
  <c r="G32" i="1"/>
  <c r="H32" i="1" s="1"/>
  <c r="G33" i="1"/>
  <c r="H33" i="1" s="1"/>
  <c r="G35" i="1"/>
  <c r="H35" i="1" s="1"/>
  <c r="G36" i="1"/>
  <c r="H36" i="1" s="1"/>
  <c r="G61" i="1"/>
  <c r="H61" i="1" s="1"/>
  <c r="G63" i="1"/>
  <c r="H63" i="1" s="1"/>
  <c r="G65" i="1"/>
  <c r="H65" i="1" s="1"/>
  <c r="G68" i="1"/>
  <c r="H68" i="1" s="1"/>
  <c r="G69" i="1"/>
  <c r="H69" i="1" s="1"/>
  <c r="G70" i="1"/>
  <c r="H70" i="1" s="1"/>
  <c r="G59" i="1"/>
  <c r="H59" i="1" s="1"/>
  <c r="G58" i="1"/>
  <c r="H58" i="1" s="1"/>
  <c r="G57" i="1"/>
  <c r="H57" i="1" s="1"/>
  <c r="G54" i="1"/>
  <c r="H54" i="1" s="1"/>
  <c r="G39" i="1"/>
  <c r="H39" i="1" s="1"/>
  <c r="G40" i="1"/>
  <c r="H40" i="1" s="1"/>
  <c r="G41" i="1"/>
  <c r="H41" i="1" s="1"/>
  <c r="G42" i="1"/>
  <c r="H42" i="1" s="1"/>
  <c r="G43" i="1"/>
  <c r="H43" i="1" s="1"/>
  <c r="G45" i="1"/>
  <c r="H45" i="1" s="1"/>
  <c r="G46" i="1"/>
  <c r="H46" i="1" s="1"/>
  <c r="G48" i="1"/>
  <c r="H48" i="1" s="1"/>
  <c r="G49" i="1"/>
  <c r="H49" i="1" s="1"/>
  <c r="G50" i="1"/>
  <c r="H50" i="1" s="1"/>
  <c r="G51" i="1"/>
  <c r="H51" i="1" s="1"/>
  <c r="G38" i="1"/>
  <c r="H38" i="1" s="1"/>
  <c r="G37" i="1"/>
  <c r="H37" i="1" s="1"/>
  <c r="C70" i="5" l="1"/>
  <c r="D67" i="2"/>
  <c r="B70" i="5" l="1"/>
  <c r="C71" i="5" s="1"/>
  <c r="D68" i="2"/>
  <c r="B71" i="5" l="1"/>
  <c r="C72" i="5" s="1"/>
  <c r="D69" i="2"/>
  <c r="B72" i="5" l="1"/>
  <c r="C73" i="5" s="1"/>
  <c r="D70" i="2"/>
  <c r="B73" i="5" l="1"/>
  <c r="C74" i="5" s="1"/>
  <c r="D71" i="2"/>
  <c r="B74" i="5" l="1"/>
  <c r="C75" i="5" s="1"/>
  <c r="D72" i="2"/>
  <c r="B75" i="5" l="1"/>
  <c r="C76" i="5" s="1"/>
  <c r="D73" i="2"/>
  <c r="B73" i="2" s="1"/>
  <c r="B76" i="5" l="1"/>
  <c r="C77" i="5" s="1"/>
  <c r="D74" i="2"/>
  <c r="B74" i="2" s="1"/>
  <c r="B77" i="5" l="1"/>
  <c r="C78" i="5" s="1"/>
  <c r="D75" i="2"/>
  <c r="B75" i="2" s="1"/>
  <c r="B78" i="5" l="1"/>
  <c r="C79" i="5" s="1"/>
  <c r="D76" i="2"/>
  <c r="B76" i="2" s="1"/>
  <c r="B79" i="5" l="1"/>
  <c r="C80" i="5" s="1"/>
  <c r="D77" i="2"/>
  <c r="B77" i="2" s="1"/>
  <c r="B80" i="5" l="1"/>
  <c r="C81" i="5" s="1"/>
  <c r="D78" i="2"/>
  <c r="B78" i="2" s="1"/>
  <c r="C36" i="4"/>
  <c r="B81" i="5" l="1"/>
  <c r="C82" i="5" s="1"/>
  <c r="D79" i="2"/>
  <c r="B79" i="2" s="1"/>
  <c r="C37" i="4"/>
  <c r="B82" i="5" l="1"/>
  <c r="C83" i="5" s="1"/>
  <c r="D80" i="2"/>
  <c r="B80" i="2" s="1"/>
  <c r="C38" i="4"/>
  <c r="B83" i="5" l="1"/>
  <c r="C84" i="5" s="1"/>
  <c r="D81" i="2"/>
  <c r="B81" i="2" s="1"/>
  <c r="C39" i="4"/>
  <c r="B84" i="5" l="1"/>
  <c r="C85" i="5" s="1"/>
  <c r="D82" i="2"/>
  <c r="B82" i="2" s="1"/>
  <c r="C40" i="4"/>
  <c r="B85" i="5" l="1"/>
  <c r="C86" i="5" s="1"/>
  <c r="D83" i="2"/>
  <c r="B83" i="2" s="1"/>
  <c r="C41" i="4"/>
  <c r="B86" i="5" l="1"/>
  <c r="C87" i="5" s="1"/>
  <c r="C42" i="4"/>
  <c r="B87" i="5" l="1"/>
  <c r="C88" i="5" s="1"/>
  <c r="D84" i="2"/>
  <c r="B84" i="2" s="1"/>
  <c r="C43" i="4"/>
  <c r="B88" i="5" l="1"/>
  <c r="C89" i="5" s="1"/>
  <c r="D85" i="2"/>
  <c r="B85" i="2" s="1"/>
  <c r="C44" i="4"/>
  <c r="B89" i="5" l="1"/>
  <c r="C90" i="5" s="1"/>
  <c r="D86" i="2"/>
  <c r="B86" i="2" s="1"/>
  <c r="C45" i="4"/>
  <c r="B90" i="5" l="1"/>
  <c r="D87" i="2"/>
  <c r="B87" i="2" s="1"/>
  <c r="C46" i="4"/>
  <c r="D88" i="2" l="1"/>
  <c r="B88" i="2" s="1"/>
  <c r="C47" i="4"/>
  <c r="D89" i="2" l="1"/>
  <c r="B89" i="2" s="1"/>
  <c r="C48" i="4"/>
  <c r="D90" i="2" l="1"/>
  <c r="B90" i="2" s="1"/>
  <c r="C49" i="4"/>
  <c r="D91" i="2" l="1"/>
  <c r="B91" i="2" s="1"/>
  <c r="C50" i="4"/>
  <c r="D92" i="2" l="1"/>
  <c r="B92" i="2" s="1"/>
  <c r="C51" i="4"/>
  <c r="D93" i="2" l="1"/>
  <c r="B93" i="2" s="1"/>
  <c r="C52" i="4"/>
  <c r="D94" i="2" l="1"/>
  <c r="B94" i="2" s="1"/>
  <c r="C53" i="4"/>
  <c r="D95" i="2" l="1"/>
  <c r="B95" i="2" s="1"/>
  <c r="C54" i="4"/>
  <c r="D96" i="2" l="1"/>
  <c r="B96" i="2" s="1"/>
  <c r="C55" i="4"/>
  <c r="D97" i="2" l="1"/>
  <c r="B97" i="2" s="1"/>
  <c r="C56" i="4"/>
  <c r="D98" i="2" l="1"/>
  <c r="B98" i="2" s="1"/>
  <c r="C57" i="4"/>
  <c r="D99" i="2" l="1"/>
  <c r="B99" i="2" s="1"/>
  <c r="C58" i="4"/>
  <c r="D100" i="2" l="1"/>
  <c r="B100" i="2" s="1"/>
  <c r="C59" i="4"/>
  <c r="D101" i="2" l="1"/>
  <c r="B101" i="2" s="1"/>
  <c r="C60" i="4"/>
  <c r="D102" i="2" l="1"/>
  <c r="B102" i="2" s="1"/>
  <c r="C61" i="4"/>
  <c r="D103" i="2" l="1"/>
  <c r="B103" i="2" s="1"/>
  <c r="C62" i="4"/>
  <c r="D104" i="2" l="1"/>
  <c r="B104" i="2" s="1"/>
  <c r="C63" i="4"/>
  <c r="D105" i="2" l="1"/>
  <c r="B105" i="2" s="1"/>
  <c r="C64" i="4"/>
  <c r="D106" i="2" l="1"/>
  <c r="B106" i="2" s="1"/>
  <c r="C65" i="4"/>
  <c r="D107" i="2" l="1"/>
  <c r="B107" i="2" s="1"/>
  <c r="C66" i="4"/>
  <c r="D108" i="2" l="1"/>
  <c r="B108" i="2" s="1"/>
  <c r="C67" i="4"/>
  <c r="D109" i="2" l="1"/>
  <c r="B109" i="2" s="1"/>
  <c r="C68" i="4"/>
  <c r="D110" i="2" l="1"/>
  <c r="B110" i="2" s="1"/>
  <c r="C69" i="4"/>
  <c r="D111" i="2" l="1"/>
  <c r="B111" i="2" s="1"/>
  <c r="C70" i="4"/>
  <c r="D112" i="2" l="1"/>
  <c r="B112" i="2" s="1"/>
  <c r="C71" i="4"/>
  <c r="D113" i="2" l="1"/>
  <c r="B113" i="2" s="1"/>
  <c r="C72" i="4"/>
  <c r="D114" i="2" l="1"/>
  <c r="B114" i="2" s="1"/>
  <c r="C73" i="4"/>
  <c r="D115" i="2" l="1"/>
  <c r="B115" i="2" s="1"/>
  <c r="C74" i="4"/>
  <c r="D116" i="2" l="1"/>
  <c r="B116" i="2" s="1"/>
  <c r="C75" i="4"/>
  <c r="D117" i="2" l="1"/>
  <c r="B117" i="2" s="1"/>
  <c r="C76" i="4"/>
  <c r="D118" i="2" l="1"/>
  <c r="B118" i="2" s="1"/>
  <c r="C77" i="4"/>
  <c r="D119" i="2" l="1"/>
  <c r="B119" i="2" s="1"/>
  <c r="C78" i="4"/>
  <c r="D120" i="2" l="1"/>
  <c r="B120" i="2" s="1"/>
  <c r="C79" i="4"/>
  <c r="D121" i="2" l="1"/>
  <c r="B121" i="2" s="1"/>
  <c r="C80" i="4"/>
  <c r="D122" i="2" l="1"/>
  <c r="B122" i="2" s="1"/>
  <c r="C81" i="4"/>
  <c r="D123" i="2" l="1"/>
  <c r="B123" i="2" s="1"/>
  <c r="D124" i="2" l="1"/>
  <c r="B124" i="2" s="1"/>
  <c r="D125" i="2" l="1"/>
  <c r="B125" i="2" s="1"/>
  <c r="D126" i="2" l="1"/>
  <c r="B126" i="2" s="1"/>
  <c r="D127" i="2" l="1"/>
  <c r="B127" i="2" s="1"/>
  <c r="D128" i="2" l="1"/>
  <c r="B128" i="2" s="1"/>
  <c r="D129" i="2" l="1"/>
  <c r="B129" i="2" s="1"/>
  <c r="D130" i="2" l="1"/>
  <c r="B130" i="2" s="1"/>
  <c r="D131" i="2" l="1"/>
  <c r="B131" i="2" s="1"/>
  <c r="D132" i="2" l="1"/>
  <c r="B132" i="2" s="1"/>
  <c r="D133" i="2" l="1"/>
  <c r="B133" i="2" s="1"/>
</calcChain>
</file>

<file path=xl/sharedStrings.xml><?xml version="1.0" encoding="utf-8"?>
<sst xmlns="http://schemas.openxmlformats.org/spreadsheetml/2006/main" count="352" uniqueCount="78">
  <si>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</si>
  <si>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</si>
  <si>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</si>
  <si>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</si>
  <si>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</si>
  <si>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</si>
  <si>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</si>
  <si>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</si>
  <si>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</si>
  <si>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</si>
  <si>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</si>
  <si>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</si>
  <si>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</si>
  <si>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</si>
  <si>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</si>
  <si>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</si>
  <si>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</si>
  <si>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</si>
  <si>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</si>
  <si>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</si>
  <si>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</si>
  <si>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</si>
  <si>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</si>
  <si>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</si>
  <si>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</si>
  <si>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</si>
  <si>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</si>
  <si>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</si>
  <si>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</si>
  <si>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</si>
  <si>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</si>
  <si>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</si>
  <si>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</si>
  <si>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</si>
  <si>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</si>
  <si>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</si>
  <si>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</si>
  <si>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</si>
  <si>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</si>
  <si>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</si>
  <si>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</si>
  <si>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</si>
  <si>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</si>
  <si>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3.5% Death Rate</t>
  </si>
  <si>
    <t>Actual dead
1.363% as of
March 20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</si>
  <si>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</si>
  <si>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</si>
  <si>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</si>
  <si>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</si>
  <si>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</si>
  <si>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</si>
  <si>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</si>
  <si>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</si>
  <si>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</si>
  <si>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</si>
  <si>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</si>
  <si>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</si>
  <si>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</si>
  <si>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</si>
  <si>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</si>
  <si>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</si>
  <si>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</si>
  <si>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</si>
  <si>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</si>
  <si>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</si>
  <si>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</si>
  <si>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</si>
  <si>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</si>
  <si>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</si>
  <si>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</si>
  <si>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</si>
  <si>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</si>
  <si>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</si>
  <si>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</si>
  <si>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</si>
  <si>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</si>
  <si>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Projected based on Average 1.1030% 
Death Rate</t>
  </si>
  <si>
    <t>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</si>
</sst>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83" formatCode="0.0000%"/>
    <numFmt numFmtId="184" formatCode="0.0000000"/>
    <numFmt numFmtId="187" formatCode="_(* #,##0.000_);_(* \(#,##0.000\);_(* &quot;-&quot;??_);_(@_)"/>
    <numFmt numFmtId="188" formatCode="_(* #,##0.0000_);_(* \(#,##0.0000\);_(* &quot;-&quot;??_);_(@_)"/>
    <numFmt numFmtId="189" formatCode="_(* #,##0.00000_);_(* \(#,##0.00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164" fontId="3" fillId="0" borderId="0" xfId="2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43" fontId="0" fillId="0" borderId="0" xfId="0" applyNumberFormat="1"/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43" fontId="0" fillId="3" borderId="0" xfId="0" applyNumberFormat="1" applyFill="1"/>
    <xf numFmtId="0" fontId="0" fillId="3" borderId="0" xfId="0" applyFill="1" applyAlignment="1">
      <alignment horizontal="center" vertical="center"/>
    </xf>
    <xf numFmtId="183" fontId="0" fillId="0" borderId="0" xfId="1" applyNumberFormat="1" applyFont="1"/>
    <xf numFmtId="184" fontId="0" fillId="0" borderId="0" xfId="0" applyNumberFormat="1"/>
    <xf numFmtId="164" fontId="4" fillId="0" borderId="0" xfId="0" applyNumberFormat="1" applyFon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World!$A$2:$A$71</c:f>
              <c:numCache>
                <c:formatCode>m/d/yy</c:formatCode>
                <c:ptCount val="70"/>
                <c:pt idx="0">
                  <c:v>43921</c:v>
                </c:pt>
                <c:pt idx="1">
                  <c:v>43920</c:v>
                </c:pt>
                <c:pt idx="2">
                  <c:v>43919</c:v>
                </c:pt>
                <c:pt idx="3">
                  <c:v>43918</c:v>
                </c:pt>
                <c:pt idx="4">
                  <c:v>43917</c:v>
                </c:pt>
                <c:pt idx="5">
                  <c:v>43916</c:v>
                </c:pt>
                <c:pt idx="6">
                  <c:v>43915</c:v>
                </c:pt>
                <c:pt idx="7">
                  <c:v>43914</c:v>
                </c:pt>
                <c:pt idx="8">
                  <c:v>43913</c:v>
                </c:pt>
                <c:pt idx="9">
                  <c:v>43912</c:v>
                </c:pt>
                <c:pt idx="10">
                  <c:v>43911</c:v>
                </c:pt>
                <c:pt idx="11">
                  <c:v>43910</c:v>
                </c:pt>
                <c:pt idx="12">
                  <c:v>43909</c:v>
                </c:pt>
                <c:pt idx="13">
                  <c:v>43908</c:v>
                </c:pt>
                <c:pt idx="14">
                  <c:v>43907</c:v>
                </c:pt>
                <c:pt idx="15">
                  <c:v>43906</c:v>
                </c:pt>
                <c:pt idx="16">
                  <c:v>43905</c:v>
                </c:pt>
                <c:pt idx="17">
                  <c:v>43904</c:v>
                </c:pt>
                <c:pt idx="18">
                  <c:v>43903</c:v>
                </c:pt>
                <c:pt idx="19">
                  <c:v>43902</c:v>
                </c:pt>
                <c:pt idx="20">
                  <c:v>43901</c:v>
                </c:pt>
                <c:pt idx="21">
                  <c:v>43900</c:v>
                </c:pt>
                <c:pt idx="22">
                  <c:v>43899</c:v>
                </c:pt>
                <c:pt idx="23">
                  <c:v>43898</c:v>
                </c:pt>
                <c:pt idx="24">
                  <c:v>43897</c:v>
                </c:pt>
                <c:pt idx="25">
                  <c:v>43896</c:v>
                </c:pt>
                <c:pt idx="26">
                  <c:v>43895</c:v>
                </c:pt>
                <c:pt idx="27">
                  <c:v>43894</c:v>
                </c:pt>
                <c:pt idx="28">
                  <c:v>43893</c:v>
                </c:pt>
                <c:pt idx="29">
                  <c:v>43892</c:v>
                </c:pt>
                <c:pt idx="30">
                  <c:v>43891</c:v>
                </c:pt>
                <c:pt idx="31">
                  <c:v>43890</c:v>
                </c:pt>
                <c:pt idx="32">
                  <c:v>43889</c:v>
                </c:pt>
                <c:pt idx="33">
                  <c:v>43888</c:v>
                </c:pt>
                <c:pt idx="34">
                  <c:v>43887</c:v>
                </c:pt>
                <c:pt idx="35">
                  <c:v>43886</c:v>
                </c:pt>
                <c:pt idx="36">
                  <c:v>43885</c:v>
                </c:pt>
                <c:pt idx="37">
                  <c:v>43884</c:v>
                </c:pt>
                <c:pt idx="38">
                  <c:v>43883</c:v>
                </c:pt>
                <c:pt idx="39">
                  <c:v>43882</c:v>
                </c:pt>
                <c:pt idx="40">
                  <c:v>43881</c:v>
                </c:pt>
                <c:pt idx="41">
                  <c:v>43880</c:v>
                </c:pt>
                <c:pt idx="42">
                  <c:v>43879</c:v>
                </c:pt>
                <c:pt idx="43">
                  <c:v>43878</c:v>
                </c:pt>
                <c:pt idx="44">
                  <c:v>43877</c:v>
                </c:pt>
                <c:pt idx="45">
                  <c:v>43876</c:v>
                </c:pt>
                <c:pt idx="46">
                  <c:v>43875</c:v>
                </c:pt>
                <c:pt idx="47">
                  <c:v>43874</c:v>
                </c:pt>
                <c:pt idx="48">
                  <c:v>43873</c:v>
                </c:pt>
                <c:pt idx="49">
                  <c:v>43872</c:v>
                </c:pt>
                <c:pt idx="50">
                  <c:v>43871</c:v>
                </c:pt>
                <c:pt idx="51">
                  <c:v>43870</c:v>
                </c:pt>
                <c:pt idx="52">
                  <c:v>43869</c:v>
                </c:pt>
                <c:pt idx="53">
                  <c:v>43868</c:v>
                </c:pt>
                <c:pt idx="54">
                  <c:v>43867</c:v>
                </c:pt>
                <c:pt idx="55">
                  <c:v>43866</c:v>
                </c:pt>
                <c:pt idx="56">
                  <c:v>43865</c:v>
                </c:pt>
                <c:pt idx="57">
                  <c:v>43864</c:v>
                </c:pt>
                <c:pt idx="58">
                  <c:v>43863</c:v>
                </c:pt>
                <c:pt idx="59">
                  <c:v>43862</c:v>
                </c:pt>
                <c:pt idx="60">
                  <c:v>43861</c:v>
                </c:pt>
                <c:pt idx="61">
                  <c:v>43860</c:v>
                </c:pt>
                <c:pt idx="62">
                  <c:v>43859</c:v>
                </c:pt>
                <c:pt idx="63">
                  <c:v>43858</c:v>
                </c:pt>
                <c:pt idx="64">
                  <c:v>43857</c:v>
                </c:pt>
                <c:pt idx="65">
                  <c:v>43856</c:v>
                </c:pt>
                <c:pt idx="66">
                  <c:v>43855</c:v>
                </c:pt>
                <c:pt idx="67">
                  <c:v>43854</c:v>
                </c:pt>
                <c:pt idx="68">
                  <c:v>43853</c:v>
                </c:pt>
                <c:pt idx="69">
                  <c:v>43852</c:v>
                </c:pt>
              </c:numCache>
            </c:numRef>
          </c:xVal>
          <c:yVal>
            <c:numRef>
              <c:f>World!$B$2:$B$71</c:f>
              <c:numCache>
                <c:formatCode>_(* #,##0_);_(* \(#,##0\);_(* "-"??_);_(@_)</c:formatCode>
                <c:ptCount val="70"/>
                <c:pt idx="0">
                  <c:v>857487</c:v>
                </c:pt>
                <c:pt idx="1">
                  <c:v>782365</c:v>
                </c:pt>
                <c:pt idx="2">
                  <c:v>720117</c:v>
                </c:pt>
                <c:pt idx="3">
                  <c:v>660706</c:v>
                </c:pt>
                <c:pt idx="4">
                  <c:v>593291</c:v>
                </c:pt>
                <c:pt idx="5">
                  <c:v>529591</c:v>
                </c:pt>
                <c:pt idx="6">
                  <c:v>467594</c:v>
                </c:pt>
                <c:pt idx="7">
                  <c:v>417966</c:v>
                </c:pt>
                <c:pt idx="8">
                  <c:v>336004</c:v>
                </c:pt>
                <c:pt idx="9">
                  <c:v>335957</c:v>
                </c:pt>
                <c:pt idx="10">
                  <c:v>304528</c:v>
                </c:pt>
                <c:pt idx="11">
                  <c:v>272167</c:v>
                </c:pt>
                <c:pt idx="12">
                  <c:v>242713</c:v>
                </c:pt>
                <c:pt idx="13">
                  <c:v>214915</c:v>
                </c:pt>
                <c:pt idx="14">
                  <c:v>197168</c:v>
                </c:pt>
                <c:pt idx="15">
                  <c:v>181546</c:v>
                </c:pt>
                <c:pt idx="16">
                  <c:v>162719</c:v>
                </c:pt>
                <c:pt idx="17">
                  <c:v>156099</c:v>
                </c:pt>
                <c:pt idx="18">
                  <c:v>144514</c:v>
                </c:pt>
                <c:pt idx="19">
                  <c:v>128343</c:v>
                </c:pt>
                <c:pt idx="20">
                  <c:v>125865</c:v>
                </c:pt>
                <c:pt idx="21">
                  <c:v>118582</c:v>
                </c:pt>
                <c:pt idx="22">
                  <c:v>113582</c:v>
                </c:pt>
                <c:pt idx="23">
                  <c:v>109835</c:v>
                </c:pt>
                <c:pt idx="24">
                  <c:v>105836</c:v>
                </c:pt>
                <c:pt idx="25">
                  <c:v>101800</c:v>
                </c:pt>
                <c:pt idx="26">
                  <c:v>97886</c:v>
                </c:pt>
                <c:pt idx="27">
                  <c:v>95124</c:v>
                </c:pt>
                <c:pt idx="28">
                  <c:v>92844</c:v>
                </c:pt>
                <c:pt idx="29">
                  <c:v>90309</c:v>
                </c:pt>
                <c:pt idx="30">
                  <c:v>88371</c:v>
                </c:pt>
                <c:pt idx="31">
                  <c:v>86013</c:v>
                </c:pt>
                <c:pt idx="32">
                  <c:v>84124</c:v>
                </c:pt>
                <c:pt idx="33">
                  <c:v>82756</c:v>
                </c:pt>
                <c:pt idx="34">
                  <c:v>81397</c:v>
                </c:pt>
                <c:pt idx="35">
                  <c:v>80415</c:v>
                </c:pt>
                <c:pt idx="36">
                  <c:v>79570</c:v>
                </c:pt>
                <c:pt idx="37">
                  <c:v>78985</c:v>
                </c:pt>
                <c:pt idx="38">
                  <c:v>78599</c:v>
                </c:pt>
                <c:pt idx="39">
                  <c:v>76843</c:v>
                </c:pt>
                <c:pt idx="40">
                  <c:v>76199</c:v>
                </c:pt>
                <c:pt idx="41">
                  <c:v>75641</c:v>
                </c:pt>
                <c:pt idx="42">
                  <c:v>75138</c:v>
                </c:pt>
                <c:pt idx="43">
                  <c:v>73260</c:v>
                </c:pt>
                <c:pt idx="44">
                  <c:v>71226</c:v>
                </c:pt>
                <c:pt idx="45">
                  <c:v>69032</c:v>
                </c:pt>
                <c:pt idx="46">
                  <c:v>66887</c:v>
                </c:pt>
                <c:pt idx="47">
                  <c:v>60370</c:v>
                </c:pt>
                <c:pt idx="48">
                  <c:v>45222</c:v>
                </c:pt>
                <c:pt idx="49">
                  <c:v>44803</c:v>
                </c:pt>
                <c:pt idx="50">
                  <c:v>42763</c:v>
                </c:pt>
                <c:pt idx="51">
                  <c:v>40151</c:v>
                </c:pt>
                <c:pt idx="52">
                  <c:v>37121</c:v>
                </c:pt>
                <c:pt idx="53">
                  <c:v>34392</c:v>
                </c:pt>
                <c:pt idx="54">
                  <c:v>30818</c:v>
                </c:pt>
                <c:pt idx="55">
                  <c:v>27636</c:v>
                </c:pt>
                <c:pt idx="56">
                  <c:v>23892</c:v>
                </c:pt>
                <c:pt idx="57">
                  <c:v>19881</c:v>
                </c:pt>
                <c:pt idx="58">
                  <c:v>16787</c:v>
                </c:pt>
                <c:pt idx="59">
                  <c:v>12038</c:v>
                </c:pt>
                <c:pt idx="60">
                  <c:v>9925</c:v>
                </c:pt>
                <c:pt idx="61">
                  <c:v>8235</c:v>
                </c:pt>
                <c:pt idx="62">
                  <c:v>6165</c:v>
                </c:pt>
                <c:pt idx="63">
                  <c:v>4690</c:v>
                </c:pt>
                <c:pt idx="64">
                  <c:v>2927</c:v>
                </c:pt>
                <c:pt idx="65">
                  <c:v>2118</c:v>
                </c:pt>
                <c:pt idx="66">
                  <c:v>1438</c:v>
                </c:pt>
                <c:pt idx="67">
                  <c:v>939</c:v>
                </c:pt>
                <c:pt idx="68">
                  <c:v>653</c:v>
                </c:pt>
                <c:pt idx="69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World!$A$2:$A$71</c:f>
              <c:numCache>
                <c:formatCode>m/d/yy</c:formatCode>
                <c:ptCount val="70"/>
                <c:pt idx="0">
                  <c:v>43921</c:v>
                </c:pt>
                <c:pt idx="1">
                  <c:v>43920</c:v>
                </c:pt>
                <c:pt idx="2">
                  <c:v>43919</c:v>
                </c:pt>
                <c:pt idx="3">
                  <c:v>43918</c:v>
                </c:pt>
                <c:pt idx="4">
                  <c:v>43917</c:v>
                </c:pt>
                <c:pt idx="5">
                  <c:v>43916</c:v>
                </c:pt>
                <c:pt idx="6">
                  <c:v>43915</c:v>
                </c:pt>
                <c:pt idx="7">
                  <c:v>43914</c:v>
                </c:pt>
                <c:pt idx="8">
                  <c:v>43913</c:v>
                </c:pt>
                <c:pt idx="9">
                  <c:v>43912</c:v>
                </c:pt>
                <c:pt idx="10">
                  <c:v>43911</c:v>
                </c:pt>
                <c:pt idx="11">
                  <c:v>43910</c:v>
                </c:pt>
                <c:pt idx="12">
                  <c:v>43909</c:v>
                </c:pt>
                <c:pt idx="13">
                  <c:v>43908</c:v>
                </c:pt>
                <c:pt idx="14">
                  <c:v>43907</c:v>
                </c:pt>
                <c:pt idx="15">
                  <c:v>43906</c:v>
                </c:pt>
                <c:pt idx="16">
                  <c:v>43905</c:v>
                </c:pt>
                <c:pt idx="17">
                  <c:v>43904</c:v>
                </c:pt>
                <c:pt idx="18">
                  <c:v>43903</c:v>
                </c:pt>
                <c:pt idx="19">
                  <c:v>43902</c:v>
                </c:pt>
                <c:pt idx="20">
                  <c:v>43901</c:v>
                </c:pt>
                <c:pt idx="21">
                  <c:v>43900</c:v>
                </c:pt>
                <c:pt idx="22">
                  <c:v>43899</c:v>
                </c:pt>
                <c:pt idx="23">
                  <c:v>43898</c:v>
                </c:pt>
                <c:pt idx="24">
                  <c:v>43897</c:v>
                </c:pt>
                <c:pt idx="25">
                  <c:v>43896</c:v>
                </c:pt>
                <c:pt idx="26">
                  <c:v>43895</c:v>
                </c:pt>
                <c:pt idx="27">
                  <c:v>43894</c:v>
                </c:pt>
                <c:pt idx="28">
                  <c:v>43893</c:v>
                </c:pt>
                <c:pt idx="29">
                  <c:v>43892</c:v>
                </c:pt>
                <c:pt idx="30">
                  <c:v>43891</c:v>
                </c:pt>
                <c:pt idx="31">
                  <c:v>43890</c:v>
                </c:pt>
                <c:pt idx="32">
                  <c:v>43889</c:v>
                </c:pt>
                <c:pt idx="33">
                  <c:v>43888</c:v>
                </c:pt>
                <c:pt idx="34">
                  <c:v>43887</c:v>
                </c:pt>
                <c:pt idx="35">
                  <c:v>43886</c:v>
                </c:pt>
                <c:pt idx="36">
                  <c:v>43885</c:v>
                </c:pt>
                <c:pt idx="37">
                  <c:v>43884</c:v>
                </c:pt>
                <c:pt idx="38">
                  <c:v>43883</c:v>
                </c:pt>
                <c:pt idx="39">
                  <c:v>43882</c:v>
                </c:pt>
                <c:pt idx="40">
                  <c:v>43881</c:v>
                </c:pt>
                <c:pt idx="41">
                  <c:v>43880</c:v>
                </c:pt>
                <c:pt idx="42">
                  <c:v>43879</c:v>
                </c:pt>
                <c:pt idx="43">
                  <c:v>43878</c:v>
                </c:pt>
                <c:pt idx="44">
                  <c:v>43877</c:v>
                </c:pt>
                <c:pt idx="45">
                  <c:v>43876</c:v>
                </c:pt>
                <c:pt idx="46">
                  <c:v>43875</c:v>
                </c:pt>
                <c:pt idx="47">
                  <c:v>43874</c:v>
                </c:pt>
                <c:pt idx="48">
                  <c:v>43873</c:v>
                </c:pt>
                <c:pt idx="49">
                  <c:v>43872</c:v>
                </c:pt>
                <c:pt idx="50">
                  <c:v>43871</c:v>
                </c:pt>
                <c:pt idx="51">
                  <c:v>43870</c:v>
                </c:pt>
                <c:pt idx="52">
                  <c:v>43869</c:v>
                </c:pt>
                <c:pt idx="53">
                  <c:v>43868</c:v>
                </c:pt>
                <c:pt idx="54">
                  <c:v>43867</c:v>
                </c:pt>
                <c:pt idx="55">
                  <c:v>43866</c:v>
                </c:pt>
                <c:pt idx="56">
                  <c:v>43865</c:v>
                </c:pt>
                <c:pt idx="57">
                  <c:v>43864</c:v>
                </c:pt>
                <c:pt idx="58">
                  <c:v>43863</c:v>
                </c:pt>
                <c:pt idx="59">
                  <c:v>43862</c:v>
                </c:pt>
                <c:pt idx="60">
                  <c:v>43861</c:v>
                </c:pt>
                <c:pt idx="61">
                  <c:v>43860</c:v>
                </c:pt>
                <c:pt idx="62">
                  <c:v>43859</c:v>
                </c:pt>
                <c:pt idx="63">
                  <c:v>43858</c:v>
                </c:pt>
                <c:pt idx="64">
                  <c:v>43857</c:v>
                </c:pt>
                <c:pt idx="65">
                  <c:v>43856</c:v>
                </c:pt>
                <c:pt idx="66">
                  <c:v>43855</c:v>
                </c:pt>
                <c:pt idx="67">
                  <c:v>43854</c:v>
                </c:pt>
                <c:pt idx="68">
                  <c:v>43853</c:v>
                </c:pt>
                <c:pt idx="69">
                  <c:v>43852</c:v>
                </c:pt>
              </c:numCache>
            </c:numRef>
          </c:xVal>
          <c:yVal>
            <c:numRef>
              <c:f>World!$C$2:$C$71</c:f>
              <c:numCache>
                <c:formatCode>_(* #,##0_);_(* \(#,##0\);_(* "-"??_);_(@_)</c:formatCode>
                <c:ptCount val="70"/>
                <c:pt idx="0">
                  <c:v>42107</c:v>
                </c:pt>
                <c:pt idx="1">
                  <c:v>37582</c:v>
                </c:pt>
                <c:pt idx="2">
                  <c:v>33925</c:v>
                </c:pt>
                <c:pt idx="3">
                  <c:v>30652</c:v>
                </c:pt>
                <c:pt idx="4">
                  <c:v>27198</c:v>
                </c:pt>
                <c:pt idx="5">
                  <c:v>23970</c:v>
                </c:pt>
                <c:pt idx="6">
                  <c:v>21181</c:v>
                </c:pt>
                <c:pt idx="7">
                  <c:v>18615</c:v>
                </c:pt>
                <c:pt idx="8">
                  <c:v>14643</c:v>
                </c:pt>
                <c:pt idx="9">
                  <c:v>14634</c:v>
                </c:pt>
                <c:pt idx="10">
                  <c:v>12973</c:v>
                </c:pt>
                <c:pt idx="11">
                  <c:v>11299</c:v>
                </c:pt>
                <c:pt idx="12">
                  <c:v>9867</c:v>
                </c:pt>
                <c:pt idx="13">
                  <c:v>8733</c:v>
                </c:pt>
                <c:pt idx="14">
                  <c:v>7905</c:v>
                </c:pt>
                <c:pt idx="15">
                  <c:v>7126</c:v>
                </c:pt>
                <c:pt idx="16">
                  <c:v>6066</c:v>
                </c:pt>
                <c:pt idx="17">
                  <c:v>5819</c:v>
                </c:pt>
                <c:pt idx="18">
                  <c:v>5397</c:v>
                </c:pt>
                <c:pt idx="19">
                  <c:v>4720</c:v>
                </c:pt>
                <c:pt idx="20">
                  <c:v>4615</c:v>
                </c:pt>
                <c:pt idx="21">
                  <c:v>4262</c:v>
                </c:pt>
                <c:pt idx="22">
                  <c:v>3996</c:v>
                </c:pt>
                <c:pt idx="23">
                  <c:v>3803</c:v>
                </c:pt>
                <c:pt idx="24">
                  <c:v>3558</c:v>
                </c:pt>
                <c:pt idx="25">
                  <c:v>3460</c:v>
                </c:pt>
                <c:pt idx="26">
                  <c:v>3348</c:v>
                </c:pt>
                <c:pt idx="27">
                  <c:v>3254</c:v>
                </c:pt>
                <c:pt idx="28">
                  <c:v>3160</c:v>
                </c:pt>
                <c:pt idx="29">
                  <c:v>3085</c:v>
                </c:pt>
                <c:pt idx="30">
                  <c:v>2996</c:v>
                </c:pt>
                <c:pt idx="31">
                  <c:v>2941</c:v>
                </c:pt>
                <c:pt idx="32">
                  <c:v>3872</c:v>
                </c:pt>
                <c:pt idx="33">
                  <c:v>2814</c:v>
                </c:pt>
                <c:pt idx="34">
                  <c:v>2770</c:v>
                </c:pt>
                <c:pt idx="35">
                  <c:v>2708</c:v>
                </c:pt>
                <c:pt idx="36">
                  <c:v>2629</c:v>
                </c:pt>
                <c:pt idx="37">
                  <c:v>2469</c:v>
                </c:pt>
                <c:pt idx="38">
                  <c:v>2458</c:v>
                </c:pt>
                <c:pt idx="39">
                  <c:v>2251</c:v>
                </c:pt>
                <c:pt idx="40">
                  <c:v>2247</c:v>
                </c:pt>
                <c:pt idx="41">
                  <c:v>2122</c:v>
                </c:pt>
                <c:pt idx="42">
                  <c:v>2007</c:v>
                </c:pt>
                <c:pt idx="43">
                  <c:v>1868</c:v>
                </c:pt>
                <c:pt idx="44">
                  <c:v>1770</c:v>
                </c:pt>
                <c:pt idx="45">
                  <c:v>1666</c:v>
                </c:pt>
                <c:pt idx="46">
                  <c:v>1523</c:v>
                </c:pt>
                <c:pt idx="47">
                  <c:v>1371</c:v>
                </c:pt>
                <c:pt idx="48">
                  <c:v>1118</c:v>
                </c:pt>
                <c:pt idx="49">
                  <c:v>1113</c:v>
                </c:pt>
                <c:pt idx="50">
                  <c:v>1013</c:v>
                </c:pt>
                <c:pt idx="51">
                  <c:v>906</c:v>
                </c:pt>
                <c:pt idx="52">
                  <c:v>806</c:v>
                </c:pt>
                <c:pt idx="53">
                  <c:v>719</c:v>
                </c:pt>
                <c:pt idx="54">
                  <c:v>634</c:v>
                </c:pt>
                <c:pt idx="55">
                  <c:v>564</c:v>
                </c:pt>
                <c:pt idx="56">
                  <c:v>492</c:v>
                </c:pt>
                <c:pt idx="57">
                  <c:v>426</c:v>
                </c:pt>
                <c:pt idx="58">
                  <c:v>362</c:v>
                </c:pt>
                <c:pt idx="59">
                  <c:v>259</c:v>
                </c:pt>
                <c:pt idx="60">
                  <c:v>213</c:v>
                </c:pt>
                <c:pt idx="61">
                  <c:v>171</c:v>
                </c:pt>
                <c:pt idx="62">
                  <c:v>133</c:v>
                </c:pt>
                <c:pt idx="63">
                  <c:v>106</c:v>
                </c:pt>
                <c:pt idx="64">
                  <c:v>82</c:v>
                </c:pt>
                <c:pt idx="65">
                  <c:v>56</c:v>
                </c:pt>
                <c:pt idx="66">
                  <c:v>42</c:v>
                </c:pt>
                <c:pt idx="67">
                  <c:v>26</c:v>
                </c:pt>
                <c:pt idx="68">
                  <c:v>18</c:v>
                </c:pt>
                <c:pt idx="6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World!$A$2:$A$71</c:f>
              <c:numCache>
                <c:formatCode>m/d/yy</c:formatCode>
                <c:ptCount val="70"/>
                <c:pt idx="0">
                  <c:v>43921</c:v>
                </c:pt>
                <c:pt idx="1">
                  <c:v>43920</c:v>
                </c:pt>
                <c:pt idx="2">
                  <c:v>43919</c:v>
                </c:pt>
                <c:pt idx="3">
                  <c:v>43918</c:v>
                </c:pt>
                <c:pt idx="4">
                  <c:v>43917</c:v>
                </c:pt>
                <c:pt idx="5">
                  <c:v>43916</c:v>
                </c:pt>
                <c:pt idx="6">
                  <c:v>43915</c:v>
                </c:pt>
                <c:pt idx="7">
                  <c:v>43914</c:v>
                </c:pt>
                <c:pt idx="8">
                  <c:v>43913</c:v>
                </c:pt>
                <c:pt idx="9">
                  <c:v>43912</c:v>
                </c:pt>
                <c:pt idx="10">
                  <c:v>43911</c:v>
                </c:pt>
                <c:pt idx="11">
                  <c:v>43910</c:v>
                </c:pt>
                <c:pt idx="12">
                  <c:v>43909</c:v>
                </c:pt>
                <c:pt idx="13">
                  <c:v>43908</c:v>
                </c:pt>
                <c:pt idx="14">
                  <c:v>43907</c:v>
                </c:pt>
                <c:pt idx="15">
                  <c:v>43906</c:v>
                </c:pt>
                <c:pt idx="16">
                  <c:v>43905</c:v>
                </c:pt>
                <c:pt idx="17">
                  <c:v>43904</c:v>
                </c:pt>
                <c:pt idx="18">
                  <c:v>43903</c:v>
                </c:pt>
                <c:pt idx="19">
                  <c:v>43902</c:v>
                </c:pt>
                <c:pt idx="20">
                  <c:v>43901</c:v>
                </c:pt>
                <c:pt idx="21">
                  <c:v>43900</c:v>
                </c:pt>
                <c:pt idx="22">
                  <c:v>43899</c:v>
                </c:pt>
                <c:pt idx="23">
                  <c:v>43898</c:v>
                </c:pt>
                <c:pt idx="24">
                  <c:v>43897</c:v>
                </c:pt>
                <c:pt idx="25">
                  <c:v>43896</c:v>
                </c:pt>
                <c:pt idx="26">
                  <c:v>43895</c:v>
                </c:pt>
                <c:pt idx="27">
                  <c:v>43894</c:v>
                </c:pt>
                <c:pt idx="28">
                  <c:v>43893</c:v>
                </c:pt>
                <c:pt idx="29">
                  <c:v>43892</c:v>
                </c:pt>
                <c:pt idx="30">
                  <c:v>43891</c:v>
                </c:pt>
                <c:pt idx="31">
                  <c:v>43890</c:v>
                </c:pt>
                <c:pt idx="32">
                  <c:v>43889</c:v>
                </c:pt>
                <c:pt idx="33">
                  <c:v>43888</c:v>
                </c:pt>
                <c:pt idx="34">
                  <c:v>43887</c:v>
                </c:pt>
                <c:pt idx="35">
                  <c:v>43886</c:v>
                </c:pt>
                <c:pt idx="36">
                  <c:v>43885</c:v>
                </c:pt>
                <c:pt idx="37">
                  <c:v>43884</c:v>
                </c:pt>
                <c:pt idx="38">
                  <c:v>43883</c:v>
                </c:pt>
                <c:pt idx="39">
                  <c:v>43882</c:v>
                </c:pt>
                <c:pt idx="40">
                  <c:v>43881</c:v>
                </c:pt>
                <c:pt idx="41">
                  <c:v>43880</c:v>
                </c:pt>
                <c:pt idx="42">
                  <c:v>43879</c:v>
                </c:pt>
                <c:pt idx="43">
                  <c:v>43878</c:v>
                </c:pt>
                <c:pt idx="44">
                  <c:v>43877</c:v>
                </c:pt>
                <c:pt idx="45">
                  <c:v>43876</c:v>
                </c:pt>
                <c:pt idx="46">
                  <c:v>43875</c:v>
                </c:pt>
                <c:pt idx="47">
                  <c:v>43874</c:v>
                </c:pt>
                <c:pt idx="48">
                  <c:v>43873</c:v>
                </c:pt>
                <c:pt idx="49">
                  <c:v>43872</c:v>
                </c:pt>
                <c:pt idx="50">
                  <c:v>43871</c:v>
                </c:pt>
                <c:pt idx="51">
                  <c:v>43870</c:v>
                </c:pt>
                <c:pt idx="52">
                  <c:v>43869</c:v>
                </c:pt>
                <c:pt idx="53">
                  <c:v>43868</c:v>
                </c:pt>
                <c:pt idx="54">
                  <c:v>43867</c:v>
                </c:pt>
                <c:pt idx="55">
                  <c:v>43866</c:v>
                </c:pt>
                <c:pt idx="56">
                  <c:v>43865</c:v>
                </c:pt>
                <c:pt idx="57">
                  <c:v>43864</c:v>
                </c:pt>
                <c:pt idx="58">
                  <c:v>43863</c:v>
                </c:pt>
                <c:pt idx="59">
                  <c:v>43862</c:v>
                </c:pt>
                <c:pt idx="60">
                  <c:v>43861</c:v>
                </c:pt>
                <c:pt idx="61">
                  <c:v>43860</c:v>
                </c:pt>
                <c:pt idx="62">
                  <c:v>43859</c:v>
                </c:pt>
                <c:pt idx="63">
                  <c:v>43858</c:v>
                </c:pt>
                <c:pt idx="64">
                  <c:v>43857</c:v>
                </c:pt>
                <c:pt idx="65">
                  <c:v>43856</c:v>
                </c:pt>
                <c:pt idx="66">
                  <c:v>43855</c:v>
                </c:pt>
                <c:pt idx="67">
                  <c:v>43854</c:v>
                </c:pt>
                <c:pt idx="68">
                  <c:v>43853</c:v>
                </c:pt>
                <c:pt idx="69">
                  <c:v>43852</c:v>
                </c:pt>
              </c:numCache>
            </c:numRef>
          </c:xVal>
          <c:yVal>
            <c:numRef>
              <c:f>World!$D$2:$D$71</c:f>
              <c:numCache>
                <c:formatCode>_(* #,##0_);_(* \(#,##0\);_(* "-"??_);_(@_)</c:formatCode>
                <c:ptCount val="70"/>
                <c:pt idx="0">
                  <c:v>178034</c:v>
                </c:pt>
                <c:pt idx="1">
                  <c:v>164566</c:v>
                </c:pt>
                <c:pt idx="2">
                  <c:v>149082</c:v>
                </c:pt>
                <c:pt idx="3">
                  <c:v>139415</c:v>
                </c:pt>
                <c:pt idx="4">
                  <c:v>130915</c:v>
                </c:pt>
                <c:pt idx="5">
                  <c:v>122150</c:v>
                </c:pt>
                <c:pt idx="6">
                  <c:v>113770</c:v>
                </c:pt>
                <c:pt idx="7">
                  <c:v>107705</c:v>
                </c:pt>
                <c:pt idx="8">
                  <c:v>98334</c:v>
                </c:pt>
                <c:pt idx="9">
                  <c:v>97882</c:v>
                </c:pt>
                <c:pt idx="10">
                  <c:v>91676</c:v>
                </c:pt>
                <c:pt idx="11">
                  <c:v>87403</c:v>
                </c:pt>
                <c:pt idx="12">
                  <c:v>84962</c:v>
                </c:pt>
                <c:pt idx="13">
                  <c:v>83313</c:v>
                </c:pt>
                <c:pt idx="14">
                  <c:v>80840</c:v>
                </c:pt>
                <c:pt idx="15">
                  <c:v>78088</c:v>
                </c:pt>
                <c:pt idx="16">
                  <c:v>75620</c:v>
                </c:pt>
                <c:pt idx="17">
                  <c:v>72624</c:v>
                </c:pt>
                <c:pt idx="18">
                  <c:v>70217</c:v>
                </c:pt>
                <c:pt idx="19">
                  <c:v>68324</c:v>
                </c:pt>
                <c:pt idx="20">
                  <c:v>67003</c:v>
                </c:pt>
                <c:pt idx="21">
                  <c:v>64404</c:v>
                </c:pt>
                <c:pt idx="22">
                  <c:v>62512</c:v>
                </c:pt>
                <c:pt idx="23">
                  <c:v>60695</c:v>
                </c:pt>
                <c:pt idx="24">
                  <c:v>58359</c:v>
                </c:pt>
                <c:pt idx="25">
                  <c:v>55866</c:v>
                </c:pt>
                <c:pt idx="26">
                  <c:v>53797</c:v>
                </c:pt>
                <c:pt idx="27">
                  <c:v>51171</c:v>
                </c:pt>
                <c:pt idx="28">
                  <c:v>48229</c:v>
                </c:pt>
                <c:pt idx="29">
                  <c:v>45602</c:v>
                </c:pt>
                <c:pt idx="30">
                  <c:v>42716</c:v>
                </c:pt>
                <c:pt idx="31">
                  <c:v>42716</c:v>
                </c:pt>
                <c:pt idx="32">
                  <c:v>36711</c:v>
                </c:pt>
                <c:pt idx="33">
                  <c:v>33277</c:v>
                </c:pt>
                <c:pt idx="34">
                  <c:v>30384</c:v>
                </c:pt>
                <c:pt idx="35">
                  <c:v>27905</c:v>
                </c:pt>
                <c:pt idx="36">
                  <c:v>25227</c:v>
                </c:pt>
                <c:pt idx="37">
                  <c:v>23394</c:v>
                </c:pt>
                <c:pt idx="38">
                  <c:v>22886</c:v>
                </c:pt>
                <c:pt idx="39">
                  <c:v>18890</c:v>
                </c:pt>
                <c:pt idx="40">
                  <c:v>18177</c:v>
                </c:pt>
                <c:pt idx="41">
                  <c:v>16121</c:v>
                </c:pt>
                <c:pt idx="42">
                  <c:v>14352</c:v>
                </c:pt>
                <c:pt idx="43">
                  <c:v>12583</c:v>
                </c:pt>
                <c:pt idx="44">
                  <c:v>10865</c:v>
                </c:pt>
                <c:pt idx="45">
                  <c:v>9395</c:v>
                </c:pt>
                <c:pt idx="46">
                  <c:v>8058</c:v>
                </c:pt>
                <c:pt idx="47">
                  <c:v>6295</c:v>
                </c:pt>
                <c:pt idx="48">
                  <c:v>5150</c:v>
                </c:pt>
                <c:pt idx="49">
                  <c:v>4683</c:v>
                </c:pt>
                <c:pt idx="50">
                  <c:v>3946</c:v>
                </c:pt>
                <c:pt idx="51">
                  <c:v>3244</c:v>
                </c:pt>
                <c:pt idx="52">
                  <c:v>2616</c:v>
                </c:pt>
                <c:pt idx="53">
                  <c:v>2011</c:v>
                </c:pt>
                <c:pt idx="54">
                  <c:v>1487</c:v>
                </c:pt>
                <c:pt idx="55">
                  <c:v>1124</c:v>
                </c:pt>
                <c:pt idx="56">
                  <c:v>852</c:v>
                </c:pt>
                <c:pt idx="57">
                  <c:v>623</c:v>
                </c:pt>
                <c:pt idx="58">
                  <c:v>472</c:v>
                </c:pt>
                <c:pt idx="59">
                  <c:v>284</c:v>
                </c:pt>
                <c:pt idx="60">
                  <c:v>222</c:v>
                </c:pt>
                <c:pt idx="61">
                  <c:v>143</c:v>
                </c:pt>
                <c:pt idx="62">
                  <c:v>126</c:v>
                </c:pt>
                <c:pt idx="63">
                  <c:v>79</c:v>
                </c:pt>
                <c:pt idx="64">
                  <c:v>61</c:v>
                </c:pt>
                <c:pt idx="65">
                  <c:v>52</c:v>
                </c:pt>
                <c:pt idx="66">
                  <c:v>39</c:v>
                </c:pt>
                <c:pt idx="67">
                  <c:v>34</c:v>
                </c:pt>
                <c:pt idx="68">
                  <c:v>30</c:v>
                </c:pt>
                <c:pt idx="6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World!$A$2:$A$71</c:f>
              <c:numCache>
                <c:formatCode>m/d/yy</c:formatCode>
                <c:ptCount val="70"/>
                <c:pt idx="0">
                  <c:v>43921</c:v>
                </c:pt>
                <c:pt idx="1">
                  <c:v>43920</c:v>
                </c:pt>
                <c:pt idx="2">
                  <c:v>43919</c:v>
                </c:pt>
                <c:pt idx="3">
                  <c:v>43918</c:v>
                </c:pt>
                <c:pt idx="4">
                  <c:v>43917</c:v>
                </c:pt>
                <c:pt idx="5">
                  <c:v>43916</c:v>
                </c:pt>
                <c:pt idx="6">
                  <c:v>43915</c:v>
                </c:pt>
                <c:pt idx="7">
                  <c:v>43914</c:v>
                </c:pt>
                <c:pt idx="8">
                  <c:v>43913</c:v>
                </c:pt>
                <c:pt idx="9">
                  <c:v>43912</c:v>
                </c:pt>
                <c:pt idx="10">
                  <c:v>43911</c:v>
                </c:pt>
                <c:pt idx="11">
                  <c:v>43910</c:v>
                </c:pt>
                <c:pt idx="12">
                  <c:v>43909</c:v>
                </c:pt>
                <c:pt idx="13">
                  <c:v>43908</c:v>
                </c:pt>
                <c:pt idx="14">
                  <c:v>43907</c:v>
                </c:pt>
                <c:pt idx="15">
                  <c:v>43906</c:v>
                </c:pt>
                <c:pt idx="16">
                  <c:v>43905</c:v>
                </c:pt>
                <c:pt idx="17">
                  <c:v>43904</c:v>
                </c:pt>
                <c:pt idx="18">
                  <c:v>43903</c:v>
                </c:pt>
                <c:pt idx="19">
                  <c:v>43902</c:v>
                </c:pt>
                <c:pt idx="20">
                  <c:v>43901</c:v>
                </c:pt>
                <c:pt idx="21">
                  <c:v>43900</c:v>
                </c:pt>
                <c:pt idx="22">
                  <c:v>43899</c:v>
                </c:pt>
                <c:pt idx="23">
                  <c:v>43898</c:v>
                </c:pt>
                <c:pt idx="24">
                  <c:v>43897</c:v>
                </c:pt>
                <c:pt idx="25">
                  <c:v>43896</c:v>
                </c:pt>
                <c:pt idx="26">
                  <c:v>43895</c:v>
                </c:pt>
                <c:pt idx="27">
                  <c:v>43894</c:v>
                </c:pt>
                <c:pt idx="28">
                  <c:v>43893</c:v>
                </c:pt>
                <c:pt idx="29">
                  <c:v>43892</c:v>
                </c:pt>
                <c:pt idx="30">
                  <c:v>43891</c:v>
                </c:pt>
                <c:pt idx="31">
                  <c:v>43890</c:v>
                </c:pt>
                <c:pt idx="32">
                  <c:v>43889</c:v>
                </c:pt>
                <c:pt idx="33">
                  <c:v>43888</c:v>
                </c:pt>
                <c:pt idx="34">
                  <c:v>43887</c:v>
                </c:pt>
                <c:pt idx="35">
                  <c:v>43886</c:v>
                </c:pt>
                <c:pt idx="36">
                  <c:v>43885</c:v>
                </c:pt>
                <c:pt idx="37">
                  <c:v>43884</c:v>
                </c:pt>
                <c:pt idx="38">
                  <c:v>43883</c:v>
                </c:pt>
                <c:pt idx="39">
                  <c:v>43882</c:v>
                </c:pt>
                <c:pt idx="40">
                  <c:v>43881</c:v>
                </c:pt>
                <c:pt idx="41">
                  <c:v>43880</c:v>
                </c:pt>
                <c:pt idx="42">
                  <c:v>43879</c:v>
                </c:pt>
                <c:pt idx="43">
                  <c:v>43878</c:v>
                </c:pt>
                <c:pt idx="44">
                  <c:v>43877</c:v>
                </c:pt>
                <c:pt idx="45">
                  <c:v>43876</c:v>
                </c:pt>
                <c:pt idx="46">
                  <c:v>43875</c:v>
                </c:pt>
                <c:pt idx="47">
                  <c:v>43874</c:v>
                </c:pt>
                <c:pt idx="48">
                  <c:v>43873</c:v>
                </c:pt>
                <c:pt idx="49">
                  <c:v>43872</c:v>
                </c:pt>
                <c:pt idx="50">
                  <c:v>43871</c:v>
                </c:pt>
                <c:pt idx="51">
                  <c:v>43870</c:v>
                </c:pt>
                <c:pt idx="52">
                  <c:v>43869</c:v>
                </c:pt>
                <c:pt idx="53">
                  <c:v>43868</c:v>
                </c:pt>
                <c:pt idx="54">
                  <c:v>43867</c:v>
                </c:pt>
                <c:pt idx="55">
                  <c:v>43866</c:v>
                </c:pt>
                <c:pt idx="56">
                  <c:v>43865</c:v>
                </c:pt>
                <c:pt idx="57">
                  <c:v>43864</c:v>
                </c:pt>
                <c:pt idx="58">
                  <c:v>43863</c:v>
                </c:pt>
                <c:pt idx="59">
                  <c:v>43862</c:v>
                </c:pt>
                <c:pt idx="60">
                  <c:v>43861</c:v>
                </c:pt>
                <c:pt idx="61">
                  <c:v>43860</c:v>
                </c:pt>
                <c:pt idx="62">
                  <c:v>43859</c:v>
                </c:pt>
                <c:pt idx="63">
                  <c:v>43858</c:v>
                </c:pt>
                <c:pt idx="64">
                  <c:v>43857</c:v>
                </c:pt>
                <c:pt idx="65">
                  <c:v>43856</c:v>
                </c:pt>
                <c:pt idx="66">
                  <c:v>43855</c:v>
                </c:pt>
                <c:pt idx="67">
                  <c:v>43854</c:v>
                </c:pt>
                <c:pt idx="68">
                  <c:v>43853</c:v>
                </c:pt>
                <c:pt idx="69">
                  <c:v>43852</c:v>
                </c:pt>
              </c:numCache>
            </c:numRef>
          </c:xVal>
          <c:yVal>
            <c:numRef>
              <c:f>World!$E$2:$E$71</c:f>
              <c:numCache>
                <c:formatCode>_(* #,##0_);_(* \(#,##0\);_(* "-"??_);_(@_)</c:formatCode>
                <c:ptCount val="70"/>
                <c:pt idx="0">
                  <c:v>637346</c:v>
                </c:pt>
                <c:pt idx="1">
                  <c:v>580217</c:v>
                </c:pt>
                <c:pt idx="2">
                  <c:v>537110</c:v>
                </c:pt>
                <c:pt idx="3">
                  <c:v>490639</c:v>
                </c:pt>
                <c:pt idx="4">
                  <c:v>435178</c:v>
                </c:pt>
                <c:pt idx="5">
                  <c:v>383471</c:v>
                </c:pt>
                <c:pt idx="6">
                  <c:v>332643</c:v>
                </c:pt>
                <c:pt idx="7">
                  <c:v>291646</c:v>
                </c:pt>
                <c:pt idx="8">
                  <c:v>223027</c:v>
                </c:pt>
                <c:pt idx="9">
                  <c:v>223441</c:v>
                </c:pt>
                <c:pt idx="10">
                  <c:v>199879</c:v>
                </c:pt>
                <c:pt idx="11">
                  <c:v>173465</c:v>
                </c:pt>
                <c:pt idx="12">
                  <c:v>147884</c:v>
                </c:pt>
                <c:pt idx="13">
                  <c:v>122869</c:v>
                </c:pt>
                <c:pt idx="14">
                  <c:v>108423</c:v>
                </c:pt>
                <c:pt idx="15">
                  <c:v>96332</c:v>
                </c:pt>
                <c:pt idx="16">
                  <c:v>81033</c:v>
                </c:pt>
                <c:pt idx="17">
                  <c:v>77656</c:v>
                </c:pt>
                <c:pt idx="18">
                  <c:v>68900</c:v>
                </c:pt>
                <c:pt idx="19">
                  <c:v>55299</c:v>
                </c:pt>
                <c:pt idx="20">
                  <c:v>54247</c:v>
                </c:pt>
                <c:pt idx="21">
                  <c:v>49916</c:v>
                </c:pt>
                <c:pt idx="22">
                  <c:v>47074</c:v>
                </c:pt>
                <c:pt idx="23">
                  <c:v>45337</c:v>
                </c:pt>
                <c:pt idx="24">
                  <c:v>43919</c:v>
                </c:pt>
                <c:pt idx="25">
                  <c:v>42474</c:v>
                </c:pt>
                <c:pt idx="26">
                  <c:v>40741</c:v>
                </c:pt>
                <c:pt idx="27">
                  <c:v>40699</c:v>
                </c:pt>
                <c:pt idx="28">
                  <c:v>41455</c:v>
                </c:pt>
                <c:pt idx="29">
                  <c:v>41622</c:v>
                </c:pt>
                <c:pt idx="30">
                  <c:v>42659</c:v>
                </c:pt>
                <c:pt idx="31">
                  <c:v>40356</c:v>
                </c:pt>
                <c:pt idx="32">
                  <c:v>43541</c:v>
                </c:pt>
                <c:pt idx="33">
                  <c:v>46665</c:v>
                </c:pt>
                <c:pt idx="34">
                  <c:v>48243</c:v>
                </c:pt>
                <c:pt idx="35">
                  <c:v>49802</c:v>
                </c:pt>
                <c:pt idx="36">
                  <c:v>51714</c:v>
                </c:pt>
                <c:pt idx="37">
                  <c:v>53122</c:v>
                </c:pt>
                <c:pt idx="38">
                  <c:v>53255</c:v>
                </c:pt>
                <c:pt idx="39">
                  <c:v>55702</c:v>
                </c:pt>
                <c:pt idx="40">
                  <c:v>55775</c:v>
                </c:pt>
                <c:pt idx="41">
                  <c:v>57398</c:v>
                </c:pt>
                <c:pt idx="42">
                  <c:v>58779</c:v>
                </c:pt>
                <c:pt idx="43">
                  <c:v>58809</c:v>
                </c:pt>
                <c:pt idx="44">
                  <c:v>58591</c:v>
                </c:pt>
                <c:pt idx="45">
                  <c:v>57971</c:v>
                </c:pt>
                <c:pt idx="46">
                  <c:v>57306</c:v>
                </c:pt>
                <c:pt idx="47">
                  <c:v>52704</c:v>
                </c:pt>
                <c:pt idx="48">
                  <c:v>38954</c:v>
                </c:pt>
                <c:pt idx="49">
                  <c:v>39007</c:v>
                </c:pt>
                <c:pt idx="50">
                  <c:v>37804</c:v>
                </c:pt>
                <c:pt idx="51">
                  <c:v>36001</c:v>
                </c:pt>
                <c:pt idx="52">
                  <c:v>33699</c:v>
                </c:pt>
                <c:pt idx="53">
                  <c:v>31662</c:v>
                </c:pt>
                <c:pt idx="54">
                  <c:v>28697</c:v>
                </c:pt>
                <c:pt idx="55">
                  <c:v>25948</c:v>
                </c:pt>
                <c:pt idx="56">
                  <c:v>22548</c:v>
                </c:pt>
                <c:pt idx="57">
                  <c:v>18832</c:v>
                </c:pt>
                <c:pt idx="58">
                  <c:v>15953</c:v>
                </c:pt>
                <c:pt idx="59">
                  <c:v>11495</c:v>
                </c:pt>
                <c:pt idx="60">
                  <c:v>9490</c:v>
                </c:pt>
                <c:pt idx="61">
                  <c:v>7921</c:v>
                </c:pt>
                <c:pt idx="62">
                  <c:v>5906</c:v>
                </c:pt>
                <c:pt idx="63">
                  <c:v>4505</c:v>
                </c:pt>
                <c:pt idx="64">
                  <c:v>2784</c:v>
                </c:pt>
                <c:pt idx="65">
                  <c:v>2010</c:v>
                </c:pt>
                <c:pt idx="66">
                  <c:v>1357</c:v>
                </c:pt>
                <c:pt idx="67">
                  <c:v>879</c:v>
                </c:pt>
                <c:pt idx="68">
                  <c:v>605</c:v>
                </c:pt>
                <c:pt idx="69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8748209197585711"/>
                  <c:y val="4.19726070221371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0e</a:t>
                    </a:r>
                    <a:r>
                      <a:rPr lang="en-US" sz="2800" baseline="30000"/>
                      <a:t>0.1823x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Actuals'!$A$4:$A$35</c:f>
              <c:numCache>
                <c:formatCode>m/d/yy</c:formatCode>
                <c:ptCount val="3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</c:numCache>
            </c:numRef>
          </c:xVal>
          <c:yVal>
            <c:numRef>
              <c:f>'Projections vs Actuals'!$B$4:$B$35</c:f>
              <c:numCache>
                <c:formatCode>#,##0</c:formatCode>
                <c:ptCount val="32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255488200504772"/>
                  <c:y val="0.176939002265190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actuals</a:t>
                    </a:r>
                  </a:p>
                  <a:p>
                    <a:pPr>
                      <a:defRPr/>
                    </a:pPr>
                    <a:r>
                      <a:rPr lang="en-US" sz="1800" baseline="0"/>
                      <a:t>y = 0e</a:t>
                    </a:r>
                    <a:r>
                      <a:rPr lang="en-US" sz="1800" baseline="30000"/>
                      <a:t>0.1619x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Actuals'!$A$4:$A$35</c:f>
              <c:numCache>
                <c:formatCode>m/d/yy</c:formatCode>
                <c:ptCount val="3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</c:numCache>
            </c:numRef>
          </c:xVal>
          <c:yVal>
            <c:numRef>
              <c:f>'Projections vs Actuals'!$C$4:$C$35</c:f>
              <c:numCache>
                <c:formatCode>#,##0</c:formatCode>
                <c:ptCount val="32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0108230005732043"/>
                  <c:y val="5.808333333333333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0.2141x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0953954768811796"/>
                  <c:y val="0.17752777777777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0e</a:t>
                    </a:r>
                    <a:r>
                      <a:rPr lang="en-US" sz="2400" baseline="30000"/>
                      <a:t>0.2343x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USA!$A$2:$A$47</c:f>
              <c:numCache>
                <c:formatCode>m/d/yy</c:formatCode>
                <c:ptCount val="4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</c:numCache>
            </c:numRef>
          </c:xVal>
          <c:yVal>
            <c:numRef>
              <c:f>USA!$B$2:$B$47</c:f>
              <c:numCache>
                <c:formatCode>_(* #,##0_);_(* \(#,##0\);_(* "-"??_);_(@_)</c:formatCode>
                <c:ptCount val="4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7188326974592092"/>
                  <c:y val="3.89820022497187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0e</a:t>
                    </a:r>
                    <a:r>
                      <a:rPr lang="en-US" sz="2800" baseline="30000"/>
                      <a:t>0.0876x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0.8849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Canada!$A$5:$A$58</c:f>
              <c:numCache>
                <c:formatCode>m/d/yy</c:formatCode>
                <c:ptCount val="54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</c:numCache>
            </c:numRef>
          </c:xVal>
          <c:yVal>
            <c:numRef>
              <c:f>Canada!$B$5:$B$58</c:f>
              <c:numCache>
                <c:formatCode>_(* #,##0_);_(* \(#,##0\);_(* "-"??_);_(@_)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4-8541-9368-E5E59DAC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34591"/>
        <c:axId val="594894655"/>
      </c:scatterChart>
      <c:valAx>
        <c:axId val="56893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94655"/>
        <c:crosses val="autoZero"/>
        <c:crossBetween val="midCat"/>
      </c:valAx>
      <c:valAx>
        <c:axId val="5948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3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3201308594063215"/>
                  <c:y val="5.92294220665499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0e</a:t>
                    </a:r>
                    <a:r>
                      <a:rPr lang="en-US" sz="1800" baseline="30000"/>
                      <a:t>0.2017x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Canada!$A$37:$A$71</c:f>
              <c:numCache>
                <c:formatCode>m/d/yy</c:formatCode>
                <c:ptCount val="3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</c:numCache>
            </c:numRef>
          </c:xVal>
          <c:yVal>
            <c:numRef>
              <c:f>Canada!$B$37:$B$71</c:f>
              <c:numCache>
                <c:formatCode>_(* #,##0_);_(* \(#,##0\);_(* "-"??_);_(@_)</c:formatCode>
                <c:ptCount val="35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27</c:v>
                </c:pt>
                <c:pt idx="6">
                  <c:v>33</c:v>
                </c:pt>
                <c:pt idx="7">
                  <c:v>34</c:v>
                </c:pt>
                <c:pt idx="8">
                  <c:v>47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79</c:v>
                </c:pt>
                <c:pt idx="13">
                  <c:v>96</c:v>
                </c:pt>
                <c:pt idx="14">
                  <c:v>118</c:v>
                </c:pt>
                <c:pt idx="15">
                  <c:v>154</c:v>
                </c:pt>
                <c:pt idx="16">
                  <c:v>191</c:v>
                </c:pt>
                <c:pt idx="17">
                  <c:v>249</c:v>
                </c:pt>
                <c:pt idx="18">
                  <c:v>313</c:v>
                </c:pt>
                <c:pt idx="19">
                  <c:v>441</c:v>
                </c:pt>
                <c:pt idx="20">
                  <c:v>569</c:v>
                </c:pt>
                <c:pt idx="21">
                  <c:v>727</c:v>
                </c:pt>
                <c:pt idx="22">
                  <c:v>873</c:v>
                </c:pt>
                <c:pt idx="23">
                  <c:v>1087</c:v>
                </c:pt>
                <c:pt idx="24">
                  <c:v>1331</c:v>
                </c:pt>
                <c:pt idx="25">
                  <c:v>1470</c:v>
                </c:pt>
                <c:pt idx="26">
                  <c:v>2092</c:v>
                </c:pt>
                <c:pt idx="27">
                  <c:v>2792</c:v>
                </c:pt>
                <c:pt idx="28">
                  <c:v>3409</c:v>
                </c:pt>
                <c:pt idx="29">
                  <c:v>4043</c:v>
                </c:pt>
                <c:pt idx="30">
                  <c:v>4757</c:v>
                </c:pt>
                <c:pt idx="31">
                  <c:v>5655</c:v>
                </c:pt>
                <c:pt idx="32">
                  <c:v>6320</c:v>
                </c:pt>
                <c:pt idx="33">
                  <c:v>7474</c:v>
                </c:pt>
                <c:pt idx="34">
                  <c:v>8612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xVal>
          <c:yVal>
            <c:numRef>
              <c:f>'Canada with Deaths'!$B$2:$B$70</c:f>
              <c:numCache>
                <c:formatCode>_(* #,##0_);_(* \(#,##0\);_(* "-"??_);_(@_)</c:formatCode>
                <c:ptCount val="69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xVal>
          <c:yVal>
            <c:numRef>
              <c:f>'Canada with Deaths'!$C$2:$C$70</c:f>
              <c:numCache>
                <c:formatCode>General</c:formatCode>
                <c:ptCount val="6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Ontario!$A$2:$A$68</c:f>
              <c:numCache>
                <c:formatCode>m/d/yy</c:formatCode>
                <c:ptCount val="6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</c:numCache>
            </c:numRef>
          </c:xVal>
          <c:yVal>
            <c:numRef>
              <c:f>Ontario!$B$2:$B$68</c:f>
              <c:numCache>
                <c:formatCode>_(* #,##0_);_(* \(#,##0\);_(* "-"??_);_(@_)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Graph'!$A$1:$A$28</c:f>
              <c:numCache>
                <c:formatCode>m/d/yy</c:formatCode>
                <c:ptCount val="2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7">
                  <c:v>43920</c:v>
                </c:pt>
              </c:numCache>
            </c:numRef>
          </c:cat>
          <c:val>
            <c:numRef>
              <c:f>'Ontario Exponents Graph'!$C$1:$C$28</c:f>
              <c:numCache>
                <c:formatCode>_(* #,##0_);_(* \(#,##0\);_(* "-"??_);_(@_)</c:formatCode>
                <c:ptCount val="28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2751123029361024"/>
                  <c:y val="4.52503793626707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0.5505x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3438035538399351"/>
                  <c:y val="0.233414264036418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0.4128x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'Nova Scotia'!$A$1:$A$17</c:f>
              <c:numCache>
                <c:formatCode>m/d/yy</c:formatCode>
                <c:ptCount val="1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</c:numCache>
            </c:numRef>
          </c:xVal>
          <c:yVal>
            <c:numRef>
              <c:f>'Nova Scotia'!$B$1:$B$17</c:f>
              <c:numCache>
                <c:formatCode>General</c:formatCode>
                <c:ptCount val="17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303894</xdr:colOff>
      <xdr:row>13</xdr:row>
      <xdr:rowOff>135769</xdr:rowOff>
    </xdr:from>
    <xdr:to>
      <xdr:col>17</xdr:col>
      <xdr:colOff>4535</xdr:colOff>
      <xdr:row>34</xdr:row>
      <xdr:rowOff>119440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402358</xdr:colOff>
      <xdr:row>2</xdr:row>
      <xdr:rowOff>159328</xdr:rowOff>
    </xdr:from>
    <xdr:to>
      <xdr:col>17</xdr:col>
      <xdr:colOff>773543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10</xdr:row>
      <xdr:rowOff>127000</xdr:rowOff>
    </xdr:from>
    <xdr:to>
      <xdr:col>19</xdr:col>
      <xdr:colOff>495300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230717</xdr:colOff>
      <xdr:row>7</xdr:row>
      <xdr:rowOff>103717</xdr:rowOff>
    </xdr:from>
    <xdr:to>
      <xdr:col>14</xdr:col>
      <xdr:colOff>192617</xdr:colOff>
      <xdr:row>25</xdr:row>
      <xdr:rowOff>2117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9884F-6909-AA45-B14B-77B367CCE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39</xdr:row>
      <xdr:rowOff>31750</xdr:rowOff>
    </xdr:from>
    <xdr:to>
      <xdr:col>13</xdr:col>
      <xdr:colOff>749300</xdr:colOff>
      <xdr:row>57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965200</xdr:colOff>
      <xdr:row>19</xdr:row>
      <xdr:rowOff>127000</xdr:rowOff>
    </xdr:from>
    <xdr:to>
      <xdr:col>15</xdr:col>
      <xdr:colOff>762000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93839</xdr:colOff>
      <xdr:row>28</xdr:row>
      <xdr:rowOff>193322</xdr:rowOff>
    </xdr:from>
    <xdr:to>
      <xdr:col>14</xdr:col>
      <xdr:colOff>176389</xdr:colOff>
      <xdr:row>51</xdr:row>
      <xdr:rowOff>40923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17</xdr:col>
      <xdr:colOff>584200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11</xdr:row>
      <xdr:rowOff>31750</xdr:rowOff>
    </xdr:from>
    <xdr:to>
      <xdr:col>19</xdr:col>
      <xdr:colOff>215900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71"/>
  <sheetViews>
    <sheetView zoomScale="120" zoomScaleNormal="120" workbookViewId="0">
      <pane ySplit="1" topLeftCell="A16" activePane="bottomLeft" state="frozen"/>
      <selection pane="bottomLeft" activeCell="D17" sqref="D17"/>
    </sheetView>
  </sheetViews>
  <sheetFormatPr baseColWidth="10" defaultRowHeight="16" x14ac:dyDescent="0.2"/>
  <cols>
    <col min="1" max="1" width="13.6640625" style="3" customWidth="1"/>
    <col min="2" max="2" width="11.5" style="52" bestFit="1" customWidth="1"/>
    <col min="3" max="3" width="10.83203125" style="52"/>
    <col min="4" max="5" width="11.5" style="52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1" t="s">
        <v>2</v>
      </c>
      <c r="C1" s="51" t="s">
        <v>1</v>
      </c>
      <c r="D1" s="51" t="s">
        <v>0</v>
      </c>
      <c r="E1" s="51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43921</v>
      </c>
      <c r="B2" s="51">
        <v>857487</v>
      </c>
      <c r="C2" s="51">
        <v>42107</v>
      </c>
      <c r="D2" s="51">
        <v>178034</v>
      </c>
      <c r="E2" s="52">
        <f t="shared" ref="E2" si="0">B2-C2-D2</f>
        <v>637346</v>
      </c>
      <c r="F2" s="8">
        <f t="shared" ref="F2" si="1">SUM(E2/B2)</f>
        <v>0.74327190966160417</v>
      </c>
      <c r="G2" s="6">
        <f t="shared" ref="G2" si="2">C2/B2*100</f>
        <v>4.910511762860545</v>
      </c>
      <c r="H2" s="4">
        <f t="shared" ref="H2" si="3">100-G2</f>
        <v>95.089488237139449</v>
      </c>
    </row>
    <row r="3" spans="1:8" s="1" customFormat="1" x14ac:dyDescent="0.2">
      <c r="A3" s="10">
        <v>43920</v>
      </c>
      <c r="B3" s="51">
        <v>782365</v>
      </c>
      <c r="C3" s="51">
        <v>37582</v>
      </c>
      <c r="D3" s="51">
        <v>164566</v>
      </c>
      <c r="E3" s="52">
        <f t="shared" ref="E3" si="4">B3-C3-D3</f>
        <v>580217</v>
      </c>
      <c r="F3" s="8">
        <f t="shared" ref="F3" si="5">SUM(E3/B3)</f>
        <v>0.7416193209052041</v>
      </c>
      <c r="G3" s="6">
        <f t="shared" ref="G3" si="6">C3/B3*100</f>
        <v>4.8036402446428452</v>
      </c>
      <c r="H3" s="4">
        <f t="shared" ref="H3" si="7">100-G3</f>
        <v>95.19635975535715</v>
      </c>
    </row>
    <row r="4" spans="1:8" s="1" customFormat="1" x14ac:dyDescent="0.2">
      <c r="A4" s="10">
        <v>43919</v>
      </c>
      <c r="B4" s="51">
        <v>720117</v>
      </c>
      <c r="C4" s="51">
        <v>33925</v>
      </c>
      <c r="D4" s="51">
        <v>149082</v>
      </c>
      <c r="E4" s="52">
        <f t="shared" ref="E4" si="8">B4-C4-D4</f>
        <v>537110</v>
      </c>
      <c r="F4" s="8">
        <f t="shared" ref="F4" si="9">SUM(E4/B4)</f>
        <v>0.74586490806355077</v>
      </c>
      <c r="G4" s="6">
        <f t="shared" ref="G4" si="10">C4/B4*100</f>
        <v>4.7110400115536777</v>
      </c>
      <c r="H4" s="4">
        <f t="shared" ref="H4" si="11">100-G4</f>
        <v>95.288959988446322</v>
      </c>
    </row>
    <row r="5" spans="1:8" s="1" customFormat="1" x14ac:dyDescent="0.2">
      <c r="A5" s="10">
        <v>43918</v>
      </c>
      <c r="B5" s="51">
        <v>660706</v>
      </c>
      <c r="C5" s="51">
        <v>30652</v>
      </c>
      <c r="D5" s="51">
        <v>139415</v>
      </c>
      <c r="E5" s="52">
        <f t="shared" ref="E5" si="12">B5-C5-D5</f>
        <v>490639</v>
      </c>
      <c r="F5" s="8">
        <f t="shared" ref="F5" si="13">SUM(E5/B5)</f>
        <v>0.74259806933795058</v>
      </c>
      <c r="G5" s="6">
        <f t="shared" ref="G5" si="14">C5/B5*100</f>
        <v>4.6392798006980414</v>
      </c>
      <c r="H5" s="4">
        <f t="shared" ref="H5" si="15">100-G5</f>
        <v>95.360720199301966</v>
      </c>
    </row>
    <row r="6" spans="1:8" s="1" customFormat="1" x14ac:dyDescent="0.2">
      <c r="A6" s="10">
        <v>43917</v>
      </c>
      <c r="B6" s="51">
        <v>593291</v>
      </c>
      <c r="C6" s="51">
        <v>27198</v>
      </c>
      <c r="D6" s="51">
        <v>130915</v>
      </c>
      <c r="E6" s="52">
        <f t="shared" ref="E6" si="16">B6-C6-D6</f>
        <v>435178</v>
      </c>
      <c r="F6" s="8">
        <f t="shared" ref="F6" si="17">SUM(E6/B6)</f>
        <v>0.7334984012904292</v>
      </c>
      <c r="G6" s="6">
        <f t="shared" ref="G6" si="18">C6/B6*100</f>
        <v>4.5842596634703714</v>
      </c>
      <c r="H6" s="4">
        <f t="shared" ref="H6" si="19">100-G6</f>
        <v>95.415740336529623</v>
      </c>
    </row>
    <row r="7" spans="1:8" s="1" customFormat="1" x14ac:dyDescent="0.2">
      <c r="A7" s="10">
        <v>43916</v>
      </c>
      <c r="B7" s="51">
        <v>529591</v>
      </c>
      <c r="C7" s="51">
        <v>23970</v>
      </c>
      <c r="D7" s="51">
        <v>122150</v>
      </c>
      <c r="E7" s="52">
        <f t="shared" ref="E7" si="20">B7-C7-D7</f>
        <v>383471</v>
      </c>
      <c r="F7" s="8">
        <f t="shared" ref="F7" si="21">SUM(E7/B7)</f>
        <v>0.72408896676869505</v>
      </c>
      <c r="G7" s="6">
        <f t="shared" ref="G7" si="22">C7/B7*100</f>
        <v>4.5261343187478635</v>
      </c>
      <c r="H7" s="4">
        <f t="shared" ref="H7" si="23">100-G7</f>
        <v>95.473865681252136</v>
      </c>
    </row>
    <row r="8" spans="1:8" s="1" customFormat="1" x14ac:dyDescent="0.2">
      <c r="A8" s="10">
        <v>43915</v>
      </c>
      <c r="B8" s="51">
        <v>467594</v>
      </c>
      <c r="C8" s="51">
        <v>21181</v>
      </c>
      <c r="D8" s="51">
        <v>113770</v>
      </c>
      <c r="E8" s="52">
        <f t="shared" ref="E8" si="24">B8-C8-D8</f>
        <v>332643</v>
      </c>
      <c r="F8" s="8">
        <f t="shared" ref="F8" si="25">SUM(E8/B8)</f>
        <v>0.71139278947120788</v>
      </c>
      <c r="G8" s="6">
        <f t="shared" ref="G8" si="26">C8/B8*100</f>
        <v>4.5297843855994735</v>
      </c>
      <c r="H8" s="4">
        <f t="shared" ref="H8" si="27">100-G8</f>
        <v>95.47021561440053</v>
      </c>
    </row>
    <row r="9" spans="1:8" s="1" customFormat="1" x14ac:dyDescent="0.2">
      <c r="A9" s="10">
        <v>43914</v>
      </c>
      <c r="B9" s="51">
        <v>417966</v>
      </c>
      <c r="C9" s="51">
        <v>18615</v>
      </c>
      <c r="D9" s="51">
        <v>107705</v>
      </c>
      <c r="E9" s="52">
        <f t="shared" ref="E9" si="28">B9-C9-D9</f>
        <v>291646</v>
      </c>
      <c r="F9" s="8">
        <f t="shared" ref="F9" si="29">SUM(E9/B9)</f>
        <v>0.69777446012355071</v>
      </c>
      <c r="G9" s="6">
        <f t="shared" ref="G9" si="30">C9/B9*100</f>
        <v>4.4537115459152172</v>
      </c>
      <c r="H9" s="4">
        <f t="shared" ref="H9" si="31">100-G9</f>
        <v>95.546288454084788</v>
      </c>
    </row>
    <row r="10" spans="1:8" s="1" customFormat="1" x14ac:dyDescent="0.2">
      <c r="A10" s="10">
        <v>43913</v>
      </c>
      <c r="B10" s="51">
        <v>336004</v>
      </c>
      <c r="C10" s="51">
        <v>14643</v>
      </c>
      <c r="D10" s="51">
        <v>98334</v>
      </c>
      <c r="E10" s="52">
        <f t="shared" ref="E10" si="32">B10-C10-D10</f>
        <v>223027</v>
      </c>
      <c r="F10" s="8">
        <f t="shared" ref="F10" si="33">SUM(E10/B10)</f>
        <v>0.66376293139367393</v>
      </c>
      <c r="G10" s="6">
        <f t="shared" ref="G10" si="34">C10/B10*100</f>
        <v>4.3579838335257914</v>
      </c>
      <c r="H10" s="4">
        <f t="shared" ref="H10" si="35">100-G10</f>
        <v>95.642016166474207</v>
      </c>
    </row>
    <row r="11" spans="1:8" s="1" customFormat="1" x14ac:dyDescent="0.2">
      <c r="A11" s="10">
        <v>43912</v>
      </c>
      <c r="B11" s="51">
        <v>335957</v>
      </c>
      <c r="C11" s="51">
        <v>14634</v>
      </c>
      <c r="D11" s="51">
        <v>97882</v>
      </c>
      <c r="E11" s="52">
        <f t="shared" ref="E11" si="36">B11-C11-D11</f>
        <v>223441</v>
      </c>
      <c r="F11" s="8">
        <f t="shared" ref="F11" si="37">SUM(E11/B11)</f>
        <v>0.6650880916307742</v>
      </c>
      <c r="G11" s="6">
        <f t="shared" ref="G11" si="38">C11/B11*100</f>
        <v>4.3559145962132062</v>
      </c>
      <c r="H11" s="4">
        <f t="shared" ref="H11" si="39">100-G11</f>
        <v>95.644085403786789</v>
      </c>
    </row>
    <row r="12" spans="1:8" s="1" customFormat="1" x14ac:dyDescent="0.2">
      <c r="A12" s="10">
        <v>43911</v>
      </c>
      <c r="B12" s="51">
        <v>304528</v>
      </c>
      <c r="C12" s="51">
        <v>12973</v>
      </c>
      <c r="D12" s="51">
        <v>91676</v>
      </c>
      <c r="E12" s="52">
        <f t="shared" ref="E12" si="40">B12-C12-D12</f>
        <v>199879</v>
      </c>
      <c r="F12" s="8">
        <f t="shared" ref="F12" si="41">SUM(E12/B12)</f>
        <v>0.65635672253454524</v>
      </c>
      <c r="G12" s="6">
        <f t="shared" ref="G12" si="42">C12/B12*100</f>
        <v>4.2600352020175487</v>
      </c>
      <c r="H12" s="4">
        <f t="shared" ref="H12" si="43">100-G12</f>
        <v>95.739964797982452</v>
      </c>
    </row>
    <row r="13" spans="1:8" s="1" customFormat="1" x14ac:dyDescent="0.2">
      <c r="A13" s="10">
        <v>43910</v>
      </c>
      <c r="B13" s="51">
        <v>272167</v>
      </c>
      <c r="C13" s="51">
        <v>11299</v>
      </c>
      <c r="D13" s="51">
        <v>87403</v>
      </c>
      <c r="E13" s="52">
        <f t="shared" ref="E13" si="44">B13-C13-D13</f>
        <v>173465</v>
      </c>
      <c r="F13" s="8">
        <f t="shared" ref="F13" si="45">SUM(E13/B13)</f>
        <v>0.63734765787182135</v>
      </c>
      <c r="G13" s="6">
        <f t="shared" ref="G13" si="46">C13/B13*100</f>
        <v>4.1514952216837457</v>
      </c>
      <c r="H13" s="4">
        <f t="shared" ref="H13" si="47">100-G13</f>
        <v>95.848504778316254</v>
      </c>
    </row>
    <row r="14" spans="1:8" s="1" customFormat="1" x14ac:dyDescent="0.2">
      <c r="A14" s="10">
        <v>43909</v>
      </c>
      <c r="B14" s="51">
        <v>242713</v>
      </c>
      <c r="C14" s="51">
        <v>9867</v>
      </c>
      <c r="D14" s="51">
        <v>84962</v>
      </c>
      <c r="E14" s="52">
        <f t="shared" ref="E14" si="48">B14-C14-D14</f>
        <v>147884</v>
      </c>
      <c r="F14" s="8">
        <f t="shared" ref="F14" si="49">SUM(E14/B14)</f>
        <v>0.60929575259668822</v>
      </c>
      <c r="G14" s="6">
        <f t="shared" ref="G14" si="50">C14/B14*100</f>
        <v>4.0652952252248538</v>
      </c>
      <c r="H14" s="4">
        <f t="shared" ref="H14" si="51">100-G14</f>
        <v>95.934704774775142</v>
      </c>
    </row>
    <row r="15" spans="1:8" s="1" customFormat="1" x14ac:dyDescent="0.2">
      <c r="A15" s="10">
        <v>43908</v>
      </c>
      <c r="B15" s="51">
        <v>214915</v>
      </c>
      <c r="C15" s="51">
        <v>8733</v>
      </c>
      <c r="D15" s="51">
        <v>83313</v>
      </c>
      <c r="E15" s="52">
        <f t="shared" ref="E15" si="52">B15-C15-D15</f>
        <v>122869</v>
      </c>
      <c r="F15" s="8">
        <f t="shared" ref="F15" si="53">SUM(E15/B15)</f>
        <v>0.57170974571342159</v>
      </c>
      <c r="G15" s="6">
        <f t="shared" ref="G15" si="54">C15/B15*100</f>
        <v>4.0634669520508107</v>
      </c>
      <c r="H15" s="4">
        <f t="shared" ref="H15" si="55">100-G15</f>
        <v>95.936533047949183</v>
      </c>
    </row>
    <row r="16" spans="1:8" s="1" customFormat="1" x14ac:dyDescent="0.2">
      <c r="A16" s="10">
        <v>43907</v>
      </c>
      <c r="B16" s="51">
        <v>197168</v>
      </c>
      <c r="C16" s="51">
        <v>7905</v>
      </c>
      <c r="D16" s="51">
        <v>80840</v>
      </c>
      <c r="E16" s="52">
        <f t="shared" ref="E16" si="56">B16-C16-D16</f>
        <v>108423</v>
      </c>
      <c r="F16" s="8">
        <f t="shared" ref="F16" si="57">SUM(E16/B16)</f>
        <v>0.54990160675160271</v>
      </c>
      <c r="G16" s="6">
        <f t="shared" ref="G16" si="58">C16/B16*100</f>
        <v>4.0092712813438283</v>
      </c>
      <c r="H16" s="4">
        <f t="shared" ref="H16" si="59">100-G16</f>
        <v>95.990728718656172</v>
      </c>
    </row>
    <row r="17" spans="1:8" s="1" customFormat="1" x14ac:dyDescent="0.2">
      <c r="A17" s="10">
        <v>43906</v>
      </c>
      <c r="B17" s="51">
        <v>181546</v>
      </c>
      <c r="C17" s="51">
        <v>7126</v>
      </c>
      <c r="D17" s="51">
        <v>78088</v>
      </c>
      <c r="E17" s="52">
        <f t="shared" ref="E17:E30" si="60">B17-C17-D17</f>
        <v>96332</v>
      </c>
      <c r="F17" s="8">
        <f t="shared" ref="F17" si="61">SUM(E17/B17)</f>
        <v>0.53062033864695446</v>
      </c>
      <c r="G17" s="6">
        <f t="shared" ref="G17" si="62">C17/B17*100</f>
        <v>3.925175988454717</v>
      </c>
      <c r="H17" s="4">
        <f t="shared" ref="H17:H37" si="63">100-G17</f>
        <v>96.074824011545289</v>
      </c>
    </row>
    <row r="18" spans="1:8" s="1" customFormat="1" x14ac:dyDescent="0.2">
      <c r="A18" s="10">
        <v>43905</v>
      </c>
      <c r="B18" s="51">
        <v>162719</v>
      </c>
      <c r="C18" s="51">
        <v>6066</v>
      </c>
      <c r="D18" s="51">
        <v>75620</v>
      </c>
      <c r="E18" s="52">
        <f t="shared" si="60"/>
        <v>81033</v>
      </c>
      <c r="F18" s="8">
        <f t="shared" ref="F18" si="64">SUM(E18/B18)</f>
        <v>0.49799347341121813</v>
      </c>
      <c r="G18" s="6">
        <f t="shared" ref="G18" si="65">C18/B18*100</f>
        <v>3.7278990160952317</v>
      </c>
      <c r="H18" s="4">
        <f t="shared" si="63"/>
        <v>96.272100983904764</v>
      </c>
    </row>
    <row r="19" spans="1:8" s="1" customFormat="1" x14ac:dyDescent="0.2">
      <c r="A19" s="10">
        <v>43904</v>
      </c>
      <c r="B19" s="51">
        <v>156099</v>
      </c>
      <c r="C19" s="51">
        <v>5819</v>
      </c>
      <c r="D19" s="51">
        <v>72624</v>
      </c>
      <c r="E19" s="52">
        <f t="shared" si="60"/>
        <v>77656</v>
      </c>
      <c r="F19" s="8">
        <f t="shared" ref="F19" si="66">SUM(E19/B19)</f>
        <v>0.49747916386395813</v>
      </c>
      <c r="G19" s="6">
        <f t="shared" ref="G19" si="67">C19/B19*100</f>
        <v>3.7277625096893638</v>
      </c>
      <c r="H19" s="4">
        <f t="shared" si="63"/>
        <v>96.27223749031063</v>
      </c>
    </row>
    <row r="20" spans="1:8" s="1" customFormat="1" x14ac:dyDescent="0.2">
      <c r="A20" s="10">
        <v>43903</v>
      </c>
      <c r="B20" s="51">
        <v>144514</v>
      </c>
      <c r="C20" s="51">
        <v>5397</v>
      </c>
      <c r="D20" s="51">
        <v>70217</v>
      </c>
      <c r="E20" s="52">
        <f t="shared" si="60"/>
        <v>68900</v>
      </c>
      <c r="F20" s="8">
        <f t="shared" ref="F20" si="68">SUM(E20/B20)</f>
        <v>0.47677041670703185</v>
      </c>
      <c r="G20" s="6">
        <f t="shared" ref="G20" si="69">C20/B20*100</f>
        <v>3.7345862684584197</v>
      </c>
      <c r="H20" s="4">
        <f t="shared" si="63"/>
        <v>96.265413731541585</v>
      </c>
    </row>
    <row r="21" spans="1:8" s="1" customFormat="1" x14ac:dyDescent="0.2">
      <c r="A21" s="10">
        <v>43902</v>
      </c>
      <c r="B21" s="51">
        <v>128343</v>
      </c>
      <c r="C21" s="51">
        <v>4720</v>
      </c>
      <c r="D21" s="51">
        <v>68324</v>
      </c>
      <c r="E21" s="52">
        <f t="shared" si="60"/>
        <v>55299</v>
      </c>
      <c r="F21" s="8">
        <f t="shared" ref="F21" si="70">SUM(E21/B21)</f>
        <v>0.43086884364554356</v>
      </c>
      <c r="G21" s="6">
        <f t="shared" ref="G21" si="71">C21/B21*100</f>
        <v>3.6776450605019364</v>
      </c>
      <c r="H21" s="4">
        <f t="shared" si="63"/>
        <v>96.322354939498069</v>
      </c>
    </row>
    <row r="22" spans="1:8" s="1" customFormat="1" x14ac:dyDescent="0.2">
      <c r="A22" s="10">
        <v>43901</v>
      </c>
      <c r="B22" s="51">
        <v>125865</v>
      </c>
      <c r="C22" s="51">
        <v>4615</v>
      </c>
      <c r="D22" s="51">
        <v>67003</v>
      </c>
      <c r="E22" s="52">
        <f t="shared" si="60"/>
        <v>54247</v>
      </c>
      <c r="F22" s="8">
        <f t="shared" ref="F22" si="72">SUM(E22/B22)</f>
        <v>0.43099352480832637</v>
      </c>
      <c r="G22" s="6">
        <f t="shared" ref="G22" si="73">C22/B22*100</f>
        <v>3.6666269415643744</v>
      </c>
      <c r="H22" s="4">
        <f t="shared" si="63"/>
        <v>96.333373058435626</v>
      </c>
    </row>
    <row r="23" spans="1:8" s="1" customFormat="1" x14ac:dyDescent="0.2">
      <c r="A23" s="10">
        <v>43900</v>
      </c>
      <c r="B23" s="51">
        <v>118582</v>
      </c>
      <c r="C23" s="51">
        <v>4262</v>
      </c>
      <c r="D23" s="51">
        <v>64404</v>
      </c>
      <c r="E23" s="52">
        <f t="shared" si="60"/>
        <v>49916</v>
      </c>
      <c r="F23" s="8">
        <f t="shared" ref="F23" si="74">SUM(E23/B23)</f>
        <v>0.42094078359278814</v>
      </c>
      <c r="G23" s="6">
        <f t="shared" ref="G23" si="75">C23/B23*100</f>
        <v>3.5941373901603955</v>
      </c>
      <c r="H23" s="4">
        <f t="shared" si="63"/>
        <v>96.405862609839602</v>
      </c>
    </row>
    <row r="24" spans="1:8" s="1" customFormat="1" x14ac:dyDescent="0.2">
      <c r="A24" s="10">
        <v>43899</v>
      </c>
      <c r="B24" s="51">
        <v>113582</v>
      </c>
      <c r="C24" s="51">
        <v>3996</v>
      </c>
      <c r="D24" s="51">
        <v>62512</v>
      </c>
      <c r="E24" s="52">
        <f t="shared" si="60"/>
        <v>47074</v>
      </c>
      <c r="F24" s="8">
        <f t="shared" ref="F24" si="76">SUM(E24/B24)</f>
        <v>0.4144494726277051</v>
      </c>
      <c r="G24" s="6">
        <f t="shared" ref="G24" si="77">C24/B24*100</f>
        <v>3.518163089221884</v>
      </c>
      <c r="H24" s="4">
        <f t="shared" si="63"/>
        <v>96.481836910778114</v>
      </c>
    </row>
    <row r="25" spans="1:8" s="1" customFormat="1" x14ac:dyDescent="0.2">
      <c r="A25" s="10">
        <v>43898</v>
      </c>
      <c r="B25" s="51">
        <v>109835</v>
      </c>
      <c r="C25" s="51">
        <v>3803</v>
      </c>
      <c r="D25" s="51">
        <v>60695</v>
      </c>
      <c r="E25" s="52">
        <f t="shared" si="60"/>
        <v>45337</v>
      </c>
      <c r="F25" s="8">
        <f t="shared" ref="F25:F26" si="78">SUM(E25/B25)</f>
        <v>0.41277370601356578</v>
      </c>
      <c r="G25" s="6">
        <f t="shared" ref="G25" si="79">C25/B25*100</f>
        <v>3.4624664269130969</v>
      </c>
      <c r="H25" s="4">
        <f t="shared" si="63"/>
        <v>96.537533573086904</v>
      </c>
    </row>
    <row r="26" spans="1:8" s="1" customFormat="1" x14ac:dyDescent="0.2">
      <c r="A26" s="10">
        <v>43897</v>
      </c>
      <c r="B26" s="51">
        <v>105836</v>
      </c>
      <c r="C26" s="51">
        <v>3558</v>
      </c>
      <c r="D26" s="51">
        <v>58359</v>
      </c>
      <c r="E26" s="52">
        <f t="shared" si="60"/>
        <v>43919</v>
      </c>
      <c r="F26" s="8">
        <f t="shared" si="78"/>
        <v>0.41497222117237992</v>
      </c>
      <c r="G26" s="6">
        <f t="shared" ref="G26" si="80">C26/B26*100</f>
        <v>3.3618050568804563</v>
      </c>
      <c r="H26" s="4">
        <f t="shared" si="63"/>
        <v>96.638194943119544</v>
      </c>
    </row>
    <row r="27" spans="1:8" s="1" customFormat="1" x14ac:dyDescent="0.2">
      <c r="A27" s="10">
        <v>43896</v>
      </c>
      <c r="B27" s="51">
        <v>101800</v>
      </c>
      <c r="C27" s="51">
        <v>3460</v>
      </c>
      <c r="D27" s="51">
        <v>55866</v>
      </c>
      <c r="E27" s="52">
        <f t="shared" si="60"/>
        <v>42474</v>
      </c>
      <c r="F27" s="8">
        <f t="shared" ref="F27" si="81">SUM(E27/B27)</f>
        <v>0.41722986247544203</v>
      </c>
      <c r="G27" s="6">
        <f t="shared" ref="G27" si="82">C27/B27*100</f>
        <v>3.398821218074656</v>
      </c>
      <c r="H27" s="4">
        <f t="shared" si="63"/>
        <v>96.601178781925341</v>
      </c>
    </row>
    <row r="28" spans="1:8" s="1" customFormat="1" x14ac:dyDescent="0.2">
      <c r="A28" s="10">
        <v>43895</v>
      </c>
      <c r="B28" s="51">
        <v>97886</v>
      </c>
      <c r="C28" s="51">
        <v>3348</v>
      </c>
      <c r="D28" s="51">
        <v>53797</v>
      </c>
      <c r="E28" s="52">
        <f t="shared" si="60"/>
        <v>40741</v>
      </c>
      <c r="F28" s="8">
        <f t="shared" ref="F28" si="83">SUM(E28/B28)</f>
        <v>0.41620865087959463</v>
      </c>
      <c r="G28" s="6">
        <f t="shared" ref="G28" si="84">C28/B28*100</f>
        <v>3.4203052530494658</v>
      </c>
      <c r="H28" s="4">
        <f t="shared" si="63"/>
        <v>96.579694746950537</v>
      </c>
    </row>
    <row r="29" spans="1:8" x14ac:dyDescent="0.2">
      <c r="A29" s="5">
        <v>43894</v>
      </c>
      <c r="B29" s="52">
        <v>95124</v>
      </c>
      <c r="C29" s="52">
        <v>3254</v>
      </c>
      <c r="D29" s="52">
        <v>51171</v>
      </c>
      <c r="E29" s="52">
        <f t="shared" si="60"/>
        <v>40699</v>
      </c>
      <c r="F29" s="8">
        <f t="shared" ref="F29:F71" si="85">SUM(E29/B29)</f>
        <v>0.42785206677599763</v>
      </c>
      <c r="G29" s="6">
        <f t="shared" ref="G29:G71" si="86">C29/B29*100</f>
        <v>3.4207981161431396</v>
      </c>
      <c r="H29" s="4">
        <f t="shared" si="63"/>
        <v>96.579201883856854</v>
      </c>
    </row>
    <row r="30" spans="1:8" x14ac:dyDescent="0.2">
      <c r="A30" s="5">
        <v>43893</v>
      </c>
      <c r="B30" s="52">
        <v>92844</v>
      </c>
      <c r="C30" s="52">
        <v>3160</v>
      </c>
      <c r="D30" s="52">
        <v>48229</v>
      </c>
      <c r="E30" s="52">
        <f t="shared" si="60"/>
        <v>41455</v>
      </c>
      <c r="F30" s="8">
        <f t="shared" si="85"/>
        <v>0.44650165869630781</v>
      </c>
      <c r="G30" s="6">
        <f t="shared" si="86"/>
        <v>3.4035586575330665</v>
      </c>
      <c r="H30" s="4">
        <f t="shared" si="63"/>
        <v>96.596441342466932</v>
      </c>
    </row>
    <row r="31" spans="1:8" x14ac:dyDescent="0.2">
      <c r="A31" s="5">
        <v>43892</v>
      </c>
      <c r="B31" s="52">
        <v>90309</v>
      </c>
      <c r="C31" s="52">
        <v>3085</v>
      </c>
      <c r="D31" s="52">
        <v>45602</v>
      </c>
      <c r="E31" s="52">
        <f t="shared" ref="E31:E70" si="87">B31-C31-D31</f>
        <v>41622</v>
      </c>
      <c r="F31" s="7">
        <f t="shared" si="85"/>
        <v>0.46088429724612162</v>
      </c>
      <c r="G31" s="6">
        <f t="shared" si="86"/>
        <v>3.4160493417045918</v>
      </c>
      <c r="H31" s="4">
        <f t="shared" si="63"/>
        <v>96.583950658295407</v>
      </c>
    </row>
    <row r="32" spans="1:8" x14ac:dyDescent="0.2">
      <c r="A32" s="5">
        <v>43891</v>
      </c>
      <c r="B32" s="52">
        <v>88371</v>
      </c>
      <c r="C32" s="52">
        <v>2996</v>
      </c>
      <c r="D32" s="52">
        <v>42716</v>
      </c>
      <c r="E32" s="52">
        <f t="shared" si="87"/>
        <v>42659</v>
      </c>
      <c r="F32" s="7">
        <f t="shared" si="85"/>
        <v>0.48272623371920653</v>
      </c>
      <c r="G32" s="4">
        <f t="shared" si="86"/>
        <v>3.3902524583856697</v>
      </c>
      <c r="H32" s="4">
        <f t="shared" si="63"/>
        <v>96.609747541614325</v>
      </c>
    </row>
    <row r="33" spans="1:8" x14ac:dyDescent="0.2">
      <c r="A33" s="5">
        <v>43890</v>
      </c>
      <c r="B33" s="52">
        <v>86013</v>
      </c>
      <c r="C33" s="52">
        <v>2941</v>
      </c>
      <c r="D33" s="52">
        <v>42716</v>
      </c>
      <c r="E33" s="52">
        <f t="shared" si="87"/>
        <v>40356</v>
      </c>
      <c r="F33" s="7">
        <f t="shared" si="85"/>
        <v>0.46918489065606361</v>
      </c>
      <c r="G33" s="4">
        <f t="shared" si="86"/>
        <v>3.4192505784009395</v>
      </c>
      <c r="H33" s="4">
        <f t="shared" si="63"/>
        <v>96.580749421599066</v>
      </c>
    </row>
    <row r="34" spans="1:8" x14ac:dyDescent="0.2">
      <c r="A34" s="5">
        <v>43889</v>
      </c>
      <c r="B34" s="52">
        <v>84124</v>
      </c>
      <c r="C34" s="52">
        <v>3872</v>
      </c>
      <c r="D34" s="52">
        <v>36711</v>
      </c>
      <c r="E34" s="52">
        <f t="shared" si="87"/>
        <v>43541</v>
      </c>
      <c r="F34" s="7">
        <f t="shared" si="85"/>
        <v>0.51758118967238842</v>
      </c>
      <c r="G34" s="4">
        <f t="shared" si="86"/>
        <v>4.6027293043602295</v>
      </c>
      <c r="H34" s="4">
        <f t="shared" si="63"/>
        <v>95.397270695639776</v>
      </c>
    </row>
    <row r="35" spans="1:8" x14ac:dyDescent="0.2">
      <c r="A35" s="5">
        <v>43888</v>
      </c>
      <c r="B35" s="52">
        <v>82756</v>
      </c>
      <c r="C35" s="52">
        <v>2814</v>
      </c>
      <c r="D35" s="52">
        <v>33277</v>
      </c>
      <c r="E35" s="52">
        <f t="shared" si="87"/>
        <v>46665</v>
      </c>
      <c r="F35" s="7">
        <f t="shared" si="85"/>
        <v>0.56388660640920296</v>
      </c>
      <c r="G35" s="4">
        <f t="shared" si="86"/>
        <v>3.4003576779931364</v>
      </c>
      <c r="H35" s="4">
        <f t="shared" si="63"/>
        <v>96.599642322006858</v>
      </c>
    </row>
    <row r="36" spans="1:8" x14ac:dyDescent="0.2">
      <c r="A36" s="5">
        <v>43887</v>
      </c>
      <c r="B36" s="52">
        <v>81397</v>
      </c>
      <c r="C36" s="52">
        <v>2770</v>
      </c>
      <c r="D36" s="52">
        <v>30384</v>
      </c>
      <c r="E36" s="52">
        <f t="shared" si="87"/>
        <v>48243</v>
      </c>
      <c r="F36" s="7">
        <f t="shared" si="85"/>
        <v>0.59268769119255005</v>
      </c>
      <c r="G36" s="4">
        <f t="shared" si="86"/>
        <v>3.4030738233595836</v>
      </c>
      <c r="H36" s="4">
        <f t="shared" si="63"/>
        <v>96.596926176640423</v>
      </c>
    </row>
    <row r="37" spans="1:8" x14ac:dyDescent="0.2">
      <c r="A37" s="5">
        <v>43886</v>
      </c>
      <c r="B37" s="52">
        <v>80415</v>
      </c>
      <c r="C37" s="52">
        <v>2708</v>
      </c>
      <c r="D37" s="52">
        <v>27905</v>
      </c>
      <c r="E37" s="52">
        <f t="shared" si="87"/>
        <v>49802</v>
      </c>
      <c r="F37" s="7">
        <f t="shared" si="85"/>
        <v>0.61931231735372749</v>
      </c>
      <c r="G37" s="4">
        <f t="shared" si="86"/>
        <v>3.3675309332835912</v>
      </c>
      <c r="H37" s="4">
        <f t="shared" si="63"/>
        <v>96.632469066716411</v>
      </c>
    </row>
    <row r="38" spans="1:8" x14ac:dyDescent="0.2">
      <c r="A38" s="5">
        <v>43885</v>
      </c>
      <c r="B38" s="52">
        <v>79570</v>
      </c>
      <c r="C38" s="52">
        <v>2629</v>
      </c>
      <c r="D38" s="52">
        <v>25227</v>
      </c>
      <c r="E38" s="52">
        <f t="shared" si="87"/>
        <v>51714</v>
      </c>
      <c r="F38" s="7">
        <f t="shared" si="85"/>
        <v>0.64991831092120145</v>
      </c>
      <c r="G38" s="4">
        <f t="shared" si="86"/>
        <v>3.3040090486364209</v>
      </c>
      <c r="H38" s="4">
        <f t="shared" ref="H38:H71" si="88">100-G38</f>
        <v>96.695990951363584</v>
      </c>
    </row>
    <row r="39" spans="1:8" x14ac:dyDescent="0.2">
      <c r="A39" s="5">
        <v>43884</v>
      </c>
      <c r="B39" s="52">
        <v>78985</v>
      </c>
      <c r="C39" s="52">
        <v>2469</v>
      </c>
      <c r="D39" s="52">
        <v>23394</v>
      </c>
      <c r="E39" s="52">
        <f t="shared" si="87"/>
        <v>53122</v>
      </c>
      <c r="F39" s="7">
        <f t="shared" si="85"/>
        <v>0.67255808064822431</v>
      </c>
      <c r="G39" s="4">
        <f t="shared" si="86"/>
        <v>3.1259099829081469</v>
      </c>
      <c r="H39" s="4">
        <f t="shared" si="88"/>
        <v>96.874090017091859</v>
      </c>
    </row>
    <row r="40" spans="1:8" x14ac:dyDescent="0.2">
      <c r="A40" s="5">
        <v>43883</v>
      </c>
      <c r="B40" s="52">
        <v>78599</v>
      </c>
      <c r="C40" s="52">
        <v>2458</v>
      </c>
      <c r="D40" s="52">
        <v>22886</v>
      </c>
      <c r="E40" s="52">
        <f t="shared" si="87"/>
        <v>53255</v>
      </c>
      <c r="F40" s="7">
        <f t="shared" si="85"/>
        <v>0.67755314953116452</v>
      </c>
      <c r="G40" s="4">
        <f t="shared" si="86"/>
        <v>3.1272662502067456</v>
      </c>
      <c r="H40" s="4">
        <f t="shared" si="88"/>
        <v>96.872733749793255</v>
      </c>
    </row>
    <row r="41" spans="1:8" x14ac:dyDescent="0.2">
      <c r="A41" s="5">
        <v>43882</v>
      </c>
      <c r="B41" s="52">
        <v>76843</v>
      </c>
      <c r="C41" s="52">
        <v>2251</v>
      </c>
      <c r="D41" s="52">
        <v>18890</v>
      </c>
      <c r="E41" s="52">
        <f t="shared" si="87"/>
        <v>55702</v>
      </c>
      <c r="F41" s="7">
        <f t="shared" si="85"/>
        <v>0.72488060070533422</v>
      </c>
      <c r="G41" s="4">
        <f t="shared" si="86"/>
        <v>2.9293494527803441</v>
      </c>
      <c r="H41" s="4">
        <f t="shared" si="88"/>
        <v>97.070650547219657</v>
      </c>
    </row>
    <row r="42" spans="1:8" x14ac:dyDescent="0.2">
      <c r="A42" s="5">
        <v>43881</v>
      </c>
      <c r="B42" s="52">
        <v>76199</v>
      </c>
      <c r="C42" s="52">
        <v>2247</v>
      </c>
      <c r="D42" s="52">
        <v>18177</v>
      </c>
      <c r="E42" s="52">
        <f t="shared" si="87"/>
        <v>55775</v>
      </c>
      <c r="F42" s="7">
        <f t="shared" si="85"/>
        <v>0.73196498641714458</v>
      </c>
      <c r="G42" s="4">
        <f t="shared" si="86"/>
        <v>2.9488575965563855</v>
      </c>
      <c r="H42" s="4">
        <f t="shared" si="88"/>
        <v>97.05114240344362</v>
      </c>
    </row>
    <row r="43" spans="1:8" x14ac:dyDescent="0.2">
      <c r="A43" s="5">
        <v>43880</v>
      </c>
      <c r="B43" s="52">
        <v>75641</v>
      </c>
      <c r="C43" s="52">
        <v>2122</v>
      </c>
      <c r="D43" s="52">
        <v>16121</v>
      </c>
      <c r="E43" s="52">
        <f t="shared" si="87"/>
        <v>57398</v>
      </c>
      <c r="F43" s="7">
        <f t="shared" si="85"/>
        <v>0.75882127417670309</v>
      </c>
      <c r="G43" s="4">
        <f t="shared" si="86"/>
        <v>2.8053568831718247</v>
      </c>
      <c r="H43" s="4">
        <f t="shared" si="88"/>
        <v>97.194643116828175</v>
      </c>
    </row>
    <row r="44" spans="1:8" x14ac:dyDescent="0.2">
      <c r="A44" s="5">
        <v>43879</v>
      </c>
      <c r="B44" s="52">
        <v>75138</v>
      </c>
      <c r="C44" s="52">
        <v>2007</v>
      </c>
      <c r="D44" s="52">
        <v>14352</v>
      </c>
      <c r="E44" s="52">
        <f t="shared" si="87"/>
        <v>58779</v>
      </c>
      <c r="F44" s="7">
        <f t="shared" si="85"/>
        <v>0.78228060368921182</v>
      </c>
      <c r="G44" s="4">
        <f t="shared" si="86"/>
        <v>2.6710852032260637</v>
      </c>
      <c r="H44" s="4">
        <f t="shared" si="88"/>
        <v>97.32891479677393</v>
      </c>
    </row>
    <row r="45" spans="1:8" x14ac:dyDescent="0.2">
      <c r="A45" s="5">
        <v>43878</v>
      </c>
      <c r="B45" s="52">
        <v>73260</v>
      </c>
      <c r="C45" s="52">
        <v>1868</v>
      </c>
      <c r="D45" s="52">
        <v>12583</v>
      </c>
      <c r="E45" s="52">
        <f t="shared" si="87"/>
        <v>58809</v>
      </c>
      <c r="F45" s="7">
        <f t="shared" si="85"/>
        <v>0.80274365274365278</v>
      </c>
      <c r="G45" s="4">
        <f t="shared" si="86"/>
        <v>2.54982254982255</v>
      </c>
      <c r="H45" s="4">
        <f t="shared" si="88"/>
        <v>97.450177450177449</v>
      </c>
    </row>
    <row r="46" spans="1:8" x14ac:dyDescent="0.2">
      <c r="A46" s="5">
        <v>43877</v>
      </c>
      <c r="B46" s="52">
        <v>71226</v>
      </c>
      <c r="C46" s="52">
        <v>1770</v>
      </c>
      <c r="D46" s="52">
        <v>10865</v>
      </c>
      <c r="E46" s="52">
        <f t="shared" si="87"/>
        <v>58591</v>
      </c>
      <c r="F46" s="7">
        <f t="shared" si="85"/>
        <v>0.82260691320585178</v>
      </c>
      <c r="G46" s="4">
        <f t="shared" si="86"/>
        <v>2.4850475949793616</v>
      </c>
      <c r="H46" s="4">
        <f t="shared" si="88"/>
        <v>97.514952405020637</v>
      </c>
    </row>
    <row r="47" spans="1:8" x14ac:dyDescent="0.2">
      <c r="A47" s="5">
        <v>43876</v>
      </c>
      <c r="B47" s="52">
        <v>69032</v>
      </c>
      <c r="C47" s="52">
        <v>1666</v>
      </c>
      <c r="D47" s="52">
        <v>9395</v>
      </c>
      <c r="E47" s="52">
        <f t="shared" si="87"/>
        <v>57971</v>
      </c>
      <c r="F47" s="7">
        <f t="shared" si="85"/>
        <v>0.83976996175686636</v>
      </c>
      <c r="G47" s="4">
        <f t="shared" si="86"/>
        <v>2.4133735079383474</v>
      </c>
      <c r="H47" s="4">
        <f t="shared" si="88"/>
        <v>97.586626492061654</v>
      </c>
    </row>
    <row r="48" spans="1:8" x14ac:dyDescent="0.2">
      <c r="A48" s="5">
        <v>43875</v>
      </c>
      <c r="B48" s="52">
        <v>66887</v>
      </c>
      <c r="C48" s="52">
        <v>1523</v>
      </c>
      <c r="D48" s="52">
        <v>8058</v>
      </c>
      <c r="E48" s="52">
        <f t="shared" si="87"/>
        <v>57306</v>
      </c>
      <c r="F48" s="7">
        <f t="shared" si="85"/>
        <v>0.85675841344356896</v>
      </c>
      <c r="G48" s="4">
        <f t="shared" si="86"/>
        <v>2.2769745989504688</v>
      </c>
      <c r="H48" s="4">
        <f t="shared" si="88"/>
        <v>97.723025401049526</v>
      </c>
    </row>
    <row r="49" spans="1:8" x14ac:dyDescent="0.2">
      <c r="A49" s="5">
        <v>43874</v>
      </c>
      <c r="B49" s="52">
        <v>60370</v>
      </c>
      <c r="C49" s="52">
        <v>1371</v>
      </c>
      <c r="D49" s="52">
        <v>6295</v>
      </c>
      <c r="E49" s="52">
        <f t="shared" si="87"/>
        <v>52704</v>
      </c>
      <c r="F49" s="7">
        <f t="shared" si="85"/>
        <v>0.87301639887361271</v>
      </c>
      <c r="G49" s="4">
        <f t="shared" si="86"/>
        <v>2.2709955275799238</v>
      </c>
      <c r="H49" s="4">
        <f t="shared" si="88"/>
        <v>97.729004472420073</v>
      </c>
    </row>
    <row r="50" spans="1:8" x14ac:dyDescent="0.2">
      <c r="A50" s="5">
        <v>43873</v>
      </c>
      <c r="B50" s="52">
        <v>45222</v>
      </c>
      <c r="C50" s="52">
        <v>1118</v>
      </c>
      <c r="D50" s="52">
        <v>5150</v>
      </c>
      <c r="E50" s="52">
        <f t="shared" si="87"/>
        <v>38954</v>
      </c>
      <c r="F50" s="7">
        <f t="shared" si="85"/>
        <v>0.86139489628941668</v>
      </c>
      <c r="G50" s="4">
        <f t="shared" si="86"/>
        <v>2.4722480208747957</v>
      </c>
      <c r="H50" s="4">
        <f t="shared" si="88"/>
        <v>97.527751979125199</v>
      </c>
    </row>
    <row r="51" spans="1:8" x14ac:dyDescent="0.2">
      <c r="A51" s="5">
        <v>43872</v>
      </c>
      <c r="B51" s="52">
        <v>44803</v>
      </c>
      <c r="C51" s="52">
        <v>1113</v>
      </c>
      <c r="D51" s="52">
        <v>4683</v>
      </c>
      <c r="E51" s="52">
        <f t="shared" si="87"/>
        <v>39007</v>
      </c>
      <c r="F51" s="7">
        <f t="shared" si="85"/>
        <v>0.87063366292435773</v>
      </c>
      <c r="G51" s="4">
        <f t="shared" si="86"/>
        <v>2.4842086467424056</v>
      </c>
      <c r="H51" s="4">
        <f t="shared" si="88"/>
        <v>97.515791353257598</v>
      </c>
    </row>
    <row r="52" spans="1:8" x14ac:dyDescent="0.2">
      <c r="A52" s="5">
        <v>43871</v>
      </c>
      <c r="B52" s="52">
        <v>42763</v>
      </c>
      <c r="C52" s="52">
        <v>1013</v>
      </c>
      <c r="D52" s="52">
        <v>3946</v>
      </c>
      <c r="E52" s="52">
        <f t="shared" si="87"/>
        <v>37804</v>
      </c>
      <c r="F52" s="7">
        <f t="shared" si="85"/>
        <v>0.88403526413020606</v>
      </c>
      <c r="G52" s="4">
        <f t="shared" si="86"/>
        <v>2.368870285059514</v>
      </c>
      <c r="H52" s="4">
        <f t="shared" si="88"/>
        <v>97.631129714940485</v>
      </c>
    </row>
    <row r="53" spans="1:8" x14ac:dyDescent="0.2">
      <c r="A53" s="5">
        <v>43870</v>
      </c>
      <c r="B53" s="52">
        <v>40151</v>
      </c>
      <c r="C53" s="52">
        <v>906</v>
      </c>
      <c r="D53" s="52">
        <v>3244</v>
      </c>
      <c r="E53" s="52">
        <f t="shared" ref="E53" si="89">B53-C53-D53</f>
        <v>36001</v>
      </c>
      <c r="F53" s="7">
        <f t="shared" si="85"/>
        <v>0.89664018330801221</v>
      </c>
      <c r="G53" s="4">
        <f t="shared" si="86"/>
        <v>2.2564817812756841</v>
      </c>
      <c r="H53" s="4">
        <f t="shared" si="88"/>
        <v>97.743518218724319</v>
      </c>
    </row>
    <row r="54" spans="1:8" x14ac:dyDescent="0.2">
      <c r="A54" s="5">
        <v>43869</v>
      </c>
      <c r="B54" s="52">
        <v>37121</v>
      </c>
      <c r="C54" s="52">
        <v>806</v>
      </c>
      <c r="D54" s="52">
        <v>2616</v>
      </c>
      <c r="E54" s="52">
        <f t="shared" si="87"/>
        <v>33699</v>
      </c>
      <c r="F54" s="7">
        <f t="shared" si="85"/>
        <v>0.9078149834325584</v>
      </c>
      <c r="G54" s="4">
        <f t="shared" si="86"/>
        <v>2.1712777134236685</v>
      </c>
      <c r="H54" s="4">
        <f t="shared" si="88"/>
        <v>97.828722286576337</v>
      </c>
    </row>
    <row r="55" spans="1:8" x14ac:dyDescent="0.2">
      <c r="A55" s="5">
        <v>43868</v>
      </c>
      <c r="B55" s="52">
        <v>34392</v>
      </c>
      <c r="C55" s="52">
        <v>719</v>
      </c>
      <c r="D55" s="52">
        <v>2011</v>
      </c>
      <c r="E55" s="52">
        <f t="shared" si="87"/>
        <v>31662</v>
      </c>
      <c r="F55" s="7">
        <f t="shared" si="85"/>
        <v>0.92062107466852761</v>
      </c>
      <c r="G55" s="4">
        <f t="shared" si="86"/>
        <v>2.0906024656896953</v>
      </c>
      <c r="H55" s="4">
        <f t="shared" si="88"/>
        <v>97.909397534310301</v>
      </c>
    </row>
    <row r="56" spans="1:8" x14ac:dyDescent="0.2">
      <c r="A56" s="5">
        <v>43867</v>
      </c>
      <c r="B56" s="52">
        <v>30818</v>
      </c>
      <c r="C56" s="52">
        <v>634</v>
      </c>
      <c r="D56" s="52">
        <v>1487</v>
      </c>
      <c r="E56" s="52">
        <f t="shared" ref="E56" si="90">B56-C56-D56</f>
        <v>28697</v>
      </c>
      <c r="F56" s="7">
        <f t="shared" si="85"/>
        <v>0.93117658511259649</v>
      </c>
      <c r="G56" s="4">
        <f t="shared" si="86"/>
        <v>2.0572392757479392</v>
      </c>
      <c r="H56" s="4">
        <f t="shared" si="88"/>
        <v>97.942760724252054</v>
      </c>
    </row>
    <row r="57" spans="1:8" x14ac:dyDescent="0.2">
      <c r="A57" s="5">
        <v>43866</v>
      </c>
      <c r="B57" s="52">
        <v>27636</v>
      </c>
      <c r="C57" s="52">
        <v>564</v>
      </c>
      <c r="D57" s="52">
        <v>1124</v>
      </c>
      <c r="E57" s="52">
        <f t="shared" si="87"/>
        <v>25948</v>
      </c>
      <c r="F57" s="7">
        <f t="shared" si="85"/>
        <v>0.93892024895064408</v>
      </c>
      <c r="G57" s="4">
        <f t="shared" si="86"/>
        <v>2.0408163265306123</v>
      </c>
      <c r="H57" s="4">
        <f t="shared" si="88"/>
        <v>97.959183673469383</v>
      </c>
    </row>
    <row r="58" spans="1:8" x14ac:dyDescent="0.2">
      <c r="A58" s="5">
        <v>43865</v>
      </c>
      <c r="B58" s="52">
        <v>23892</v>
      </c>
      <c r="C58" s="52">
        <v>492</v>
      </c>
      <c r="D58" s="52">
        <v>852</v>
      </c>
      <c r="E58" s="52">
        <f t="shared" si="87"/>
        <v>22548</v>
      </c>
      <c r="F58" s="7">
        <f t="shared" si="85"/>
        <v>0.94374686087393267</v>
      </c>
      <c r="G58" s="4">
        <f t="shared" si="86"/>
        <v>2.0592667001506779</v>
      </c>
      <c r="H58" s="4">
        <f t="shared" si="88"/>
        <v>97.940733299849327</v>
      </c>
    </row>
    <row r="59" spans="1:8" x14ac:dyDescent="0.2">
      <c r="A59" s="5">
        <v>43864</v>
      </c>
      <c r="B59" s="52">
        <v>19881</v>
      </c>
      <c r="C59" s="52">
        <v>426</v>
      </c>
      <c r="D59" s="52">
        <v>623</v>
      </c>
      <c r="E59" s="52">
        <f t="shared" si="87"/>
        <v>18832</v>
      </c>
      <c r="F59" s="7">
        <f t="shared" si="85"/>
        <v>0.94723605452442028</v>
      </c>
      <c r="G59" s="4">
        <f t="shared" si="86"/>
        <v>2.142749358684171</v>
      </c>
      <c r="H59" s="4">
        <f t="shared" si="88"/>
        <v>97.857250641315829</v>
      </c>
    </row>
    <row r="60" spans="1:8" x14ac:dyDescent="0.2">
      <c r="A60" s="5">
        <v>43863</v>
      </c>
      <c r="B60" s="52">
        <v>16787</v>
      </c>
      <c r="C60" s="52">
        <v>362</v>
      </c>
      <c r="D60" s="52">
        <v>472</v>
      </c>
      <c r="E60" s="52">
        <f t="shared" ref="E60" si="91">B60-C60-D60</f>
        <v>15953</v>
      </c>
      <c r="F60" s="7">
        <f t="shared" si="85"/>
        <v>0.9503186989932686</v>
      </c>
      <c r="G60" s="4">
        <f t="shared" si="86"/>
        <v>2.1564305712753917</v>
      </c>
      <c r="H60" s="4">
        <f t="shared" si="88"/>
        <v>97.843569428724606</v>
      </c>
    </row>
    <row r="61" spans="1:8" x14ac:dyDescent="0.2">
      <c r="A61" s="5">
        <v>43862</v>
      </c>
      <c r="B61" s="52">
        <v>12038</v>
      </c>
      <c r="C61" s="52">
        <v>259</v>
      </c>
      <c r="D61" s="52">
        <v>284</v>
      </c>
      <c r="E61" s="52">
        <f t="shared" si="87"/>
        <v>11495</v>
      </c>
      <c r="F61" s="7">
        <f t="shared" si="85"/>
        <v>0.95489283934208335</v>
      </c>
      <c r="G61" s="4">
        <f t="shared" si="86"/>
        <v>2.1515201860774216</v>
      </c>
      <c r="H61" s="4">
        <f t="shared" si="88"/>
        <v>97.84847981392258</v>
      </c>
    </row>
    <row r="62" spans="1:8" x14ac:dyDescent="0.2">
      <c r="A62" s="5">
        <v>43861</v>
      </c>
      <c r="B62" s="52">
        <v>9925</v>
      </c>
      <c r="C62" s="52">
        <v>213</v>
      </c>
      <c r="D62" s="52">
        <v>222</v>
      </c>
      <c r="E62" s="52">
        <f t="shared" si="87"/>
        <v>9490</v>
      </c>
      <c r="F62" s="7">
        <f t="shared" si="85"/>
        <v>0.95617128463476075</v>
      </c>
      <c r="G62" s="4">
        <f t="shared" si="86"/>
        <v>2.1460957178841311</v>
      </c>
      <c r="H62" s="4">
        <f t="shared" si="88"/>
        <v>97.853904282115863</v>
      </c>
    </row>
    <row r="63" spans="1:8" x14ac:dyDescent="0.2">
      <c r="A63" s="5">
        <v>43860</v>
      </c>
      <c r="B63" s="52">
        <v>8235</v>
      </c>
      <c r="C63" s="52">
        <v>171</v>
      </c>
      <c r="D63" s="52">
        <v>143</v>
      </c>
      <c r="E63" s="52">
        <f t="shared" si="87"/>
        <v>7921</v>
      </c>
      <c r="F63" s="7">
        <f t="shared" si="85"/>
        <v>0.96187006678809961</v>
      </c>
      <c r="G63" s="4">
        <f t="shared" si="86"/>
        <v>2.0765027322404372</v>
      </c>
      <c r="H63" s="4">
        <f t="shared" si="88"/>
        <v>97.923497267759558</v>
      </c>
    </row>
    <row r="64" spans="1:8" x14ac:dyDescent="0.2">
      <c r="A64" s="5">
        <v>43859</v>
      </c>
      <c r="B64" s="52">
        <v>6165</v>
      </c>
      <c r="C64" s="52">
        <v>133</v>
      </c>
      <c r="D64" s="52">
        <v>126</v>
      </c>
      <c r="E64" s="52">
        <f t="shared" si="87"/>
        <v>5906</v>
      </c>
      <c r="F64" s="7">
        <f t="shared" si="85"/>
        <v>0.9579886455798865</v>
      </c>
      <c r="G64" s="4">
        <f t="shared" si="86"/>
        <v>2.1573398215733985</v>
      </c>
      <c r="H64" s="4">
        <f t="shared" si="88"/>
        <v>97.842660178426598</v>
      </c>
    </row>
    <row r="65" spans="1:8" x14ac:dyDescent="0.2">
      <c r="A65" s="5">
        <v>43858</v>
      </c>
      <c r="B65" s="52">
        <v>4690</v>
      </c>
      <c r="C65" s="52">
        <v>106</v>
      </c>
      <c r="D65" s="52">
        <v>79</v>
      </c>
      <c r="E65" s="52">
        <f t="shared" si="87"/>
        <v>4505</v>
      </c>
      <c r="F65" s="7">
        <f t="shared" si="85"/>
        <v>0.96055437100213215</v>
      </c>
      <c r="G65" s="4">
        <f t="shared" si="86"/>
        <v>2.2601279317697229</v>
      </c>
      <c r="H65" s="4">
        <f t="shared" si="88"/>
        <v>97.739872068230284</v>
      </c>
    </row>
    <row r="66" spans="1:8" x14ac:dyDescent="0.2">
      <c r="A66" s="5">
        <v>43857</v>
      </c>
      <c r="B66" s="52">
        <v>2927</v>
      </c>
      <c r="C66" s="52">
        <v>82</v>
      </c>
      <c r="D66" s="52">
        <v>61</v>
      </c>
      <c r="E66" s="52">
        <f t="shared" si="87"/>
        <v>2784</v>
      </c>
      <c r="F66" s="7">
        <f t="shared" si="85"/>
        <v>0.95114451656986676</v>
      </c>
      <c r="G66" s="4">
        <f t="shared" si="86"/>
        <v>2.8015032456440041</v>
      </c>
      <c r="H66" s="4">
        <f t="shared" si="88"/>
        <v>97.198496754356</v>
      </c>
    </row>
    <row r="67" spans="1:8" x14ac:dyDescent="0.2">
      <c r="A67" s="5">
        <v>43856</v>
      </c>
      <c r="B67" s="52">
        <v>2118</v>
      </c>
      <c r="C67" s="52">
        <v>56</v>
      </c>
      <c r="D67" s="52">
        <v>52</v>
      </c>
      <c r="E67" s="52">
        <f t="shared" ref="E67" si="92">B67-C67-D67</f>
        <v>2010</v>
      </c>
      <c r="F67" s="7">
        <f t="shared" si="85"/>
        <v>0.94900849858356939</v>
      </c>
      <c r="G67" s="4">
        <f t="shared" si="86"/>
        <v>2.644003777148253</v>
      </c>
      <c r="H67" s="4">
        <f t="shared" si="88"/>
        <v>97.355996222851743</v>
      </c>
    </row>
    <row r="68" spans="1:8" x14ac:dyDescent="0.2">
      <c r="A68" s="5">
        <v>43855</v>
      </c>
      <c r="B68" s="52">
        <v>1438</v>
      </c>
      <c r="C68" s="52">
        <v>42</v>
      </c>
      <c r="D68" s="52">
        <v>39</v>
      </c>
      <c r="E68" s="52">
        <f t="shared" si="87"/>
        <v>1357</v>
      </c>
      <c r="F68" s="7">
        <f t="shared" si="85"/>
        <v>0.94367176634214189</v>
      </c>
      <c r="G68" s="4">
        <f t="shared" si="86"/>
        <v>2.9207232267037551</v>
      </c>
      <c r="H68" s="4">
        <f t="shared" si="88"/>
        <v>97.079276773296243</v>
      </c>
    </row>
    <row r="69" spans="1:8" x14ac:dyDescent="0.2">
      <c r="A69" s="5">
        <v>43854</v>
      </c>
      <c r="B69" s="52">
        <v>939</v>
      </c>
      <c r="C69" s="52">
        <v>26</v>
      </c>
      <c r="D69" s="52">
        <v>34</v>
      </c>
      <c r="E69" s="52">
        <f t="shared" si="87"/>
        <v>879</v>
      </c>
      <c r="F69" s="7">
        <f t="shared" si="85"/>
        <v>0.93610223642172519</v>
      </c>
      <c r="G69" s="4">
        <f t="shared" si="86"/>
        <v>2.7689030883919061</v>
      </c>
      <c r="H69" s="4">
        <f t="shared" si="88"/>
        <v>97.231096911608091</v>
      </c>
    </row>
    <row r="70" spans="1:8" x14ac:dyDescent="0.2">
      <c r="A70" s="5">
        <v>43853</v>
      </c>
      <c r="B70" s="52">
        <v>653</v>
      </c>
      <c r="C70" s="52">
        <v>18</v>
      </c>
      <c r="D70" s="52">
        <v>30</v>
      </c>
      <c r="E70" s="52">
        <f t="shared" si="87"/>
        <v>605</v>
      </c>
      <c r="F70" s="7">
        <f t="shared" si="85"/>
        <v>0.9264931087289433</v>
      </c>
      <c r="G70" s="4">
        <f t="shared" si="86"/>
        <v>2.7565084226646248</v>
      </c>
      <c r="H70" s="4">
        <f t="shared" si="88"/>
        <v>97.243491577335377</v>
      </c>
    </row>
    <row r="71" spans="1:8" x14ac:dyDescent="0.2">
      <c r="A71" s="5">
        <v>43852</v>
      </c>
      <c r="B71" s="52">
        <v>555</v>
      </c>
      <c r="C71" s="52">
        <v>17</v>
      </c>
      <c r="D71" s="52">
        <v>28</v>
      </c>
      <c r="E71" s="52">
        <f t="shared" ref="E71" si="93">B71-C71-D71</f>
        <v>510</v>
      </c>
      <c r="F71" s="7">
        <f t="shared" si="85"/>
        <v>0.91891891891891897</v>
      </c>
      <c r="G71" s="4">
        <f t="shared" si="86"/>
        <v>3.0630630630630629</v>
      </c>
      <c r="H71" s="4">
        <f t="shared" si="88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AL19"/>
  <sheetViews>
    <sheetView workbookViewId="0">
      <selection activeCell="T18" sqref="T18"/>
    </sheetView>
  </sheetViews>
  <sheetFormatPr baseColWidth="10" defaultRowHeight="16" x14ac:dyDescent="0.2"/>
  <cols>
    <col min="1" max="16384" width="10.83203125" style="1"/>
  </cols>
  <sheetData>
    <row r="1" spans="1:38" ht="25" customHeight="1" x14ac:dyDescent="0.2">
      <c r="A1" s="41" t="s">
        <v>23</v>
      </c>
      <c r="B1" s="41" t="s">
        <v>24</v>
      </c>
      <c r="C1" s="41" t="s">
        <v>25</v>
      </c>
      <c r="D1" s="41" t="s">
        <v>26</v>
      </c>
      <c r="E1" s="41" t="s">
        <v>27</v>
      </c>
      <c r="F1" s="41" t="s">
        <v>28</v>
      </c>
      <c r="G1" s="41" t="s">
        <v>29</v>
      </c>
      <c r="H1" s="41" t="s">
        <v>30</v>
      </c>
      <c r="I1" s="41" t="s">
        <v>31</v>
      </c>
      <c r="J1" s="41" t="s">
        <v>32</v>
      </c>
      <c r="K1" s="41" t="s">
        <v>33</v>
      </c>
      <c r="L1" s="41" t="s">
        <v>34</v>
      </c>
      <c r="M1" s="63" t="s">
        <v>35</v>
      </c>
      <c r="N1" s="63" t="s">
        <v>36</v>
      </c>
      <c r="O1" s="63" t="s">
        <v>37</v>
      </c>
      <c r="P1" s="63" t="s">
        <v>42</v>
      </c>
      <c r="Q1" s="41" t="s">
        <v>54</v>
      </c>
      <c r="R1" s="41" t="s">
        <v>55</v>
      </c>
      <c r="S1" s="4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21</v>
      </c>
      <c r="AK1" s="1" t="s">
        <v>22</v>
      </c>
      <c r="AL1" s="1" t="s">
        <v>73</v>
      </c>
    </row>
    <row r="2" spans="1:38" x14ac:dyDescent="0.2">
      <c r="A2" s="42"/>
      <c r="B2" s="42" t="s">
        <v>38</v>
      </c>
      <c r="C2" s="42" t="s">
        <v>39</v>
      </c>
      <c r="D2" s="42" t="s">
        <v>39</v>
      </c>
      <c r="E2" s="42" t="s">
        <v>40</v>
      </c>
      <c r="F2" s="42" t="s">
        <v>41</v>
      </c>
      <c r="G2" s="57" t="s">
        <v>45</v>
      </c>
      <c r="H2" s="58" t="s">
        <v>46</v>
      </c>
      <c r="I2" s="58" t="s">
        <v>47</v>
      </c>
      <c r="J2" s="58" t="s">
        <v>48</v>
      </c>
      <c r="K2" s="58" t="s">
        <v>49</v>
      </c>
      <c r="L2" s="58" t="s">
        <v>50</v>
      </c>
      <c r="M2" s="58" t="s">
        <v>51</v>
      </c>
      <c r="N2" s="58" t="s">
        <v>52</v>
      </c>
      <c r="O2" s="58" t="s">
        <v>53</v>
      </c>
    </row>
    <row r="3" spans="1:38" x14ac:dyDescent="0.2">
      <c r="A3" s="42"/>
      <c r="B3" s="42"/>
      <c r="C3" s="43" t="s">
        <v>38</v>
      </c>
      <c r="D3" s="43" t="s">
        <v>39</v>
      </c>
      <c r="E3" s="43" t="s">
        <v>39</v>
      </c>
      <c r="F3" s="43" t="s">
        <v>40</v>
      </c>
      <c r="G3" s="43" t="s">
        <v>41</v>
      </c>
      <c r="H3" s="57" t="s">
        <v>45</v>
      </c>
      <c r="I3" s="58" t="s">
        <v>46</v>
      </c>
      <c r="J3" s="58" t="s">
        <v>47</v>
      </c>
      <c r="K3" s="58" t="s">
        <v>48</v>
      </c>
      <c r="L3" s="58" t="s">
        <v>49</v>
      </c>
      <c r="M3" s="58" t="s">
        <v>50</v>
      </c>
      <c r="N3" s="58" t="s">
        <v>51</v>
      </c>
      <c r="O3" s="58" t="s">
        <v>52</v>
      </c>
      <c r="P3" s="58" t="s">
        <v>53</v>
      </c>
    </row>
    <row r="4" spans="1:38" x14ac:dyDescent="0.2">
      <c r="A4" s="42"/>
      <c r="B4" s="42"/>
      <c r="C4" s="42"/>
      <c r="D4" s="43" t="s">
        <v>38</v>
      </c>
      <c r="E4" s="43" t="s">
        <v>39</v>
      </c>
      <c r="F4" s="43" t="s">
        <v>39</v>
      </c>
      <c r="G4" s="43" t="s">
        <v>40</v>
      </c>
      <c r="H4" s="44" t="s">
        <v>41</v>
      </c>
      <c r="I4" s="57" t="s">
        <v>45</v>
      </c>
      <c r="J4" s="58" t="s">
        <v>46</v>
      </c>
      <c r="K4" s="58" t="s">
        <v>47</v>
      </c>
      <c r="L4" s="58" t="s">
        <v>48</v>
      </c>
      <c r="M4" s="58" t="s">
        <v>49</v>
      </c>
      <c r="N4" s="58" t="s">
        <v>50</v>
      </c>
      <c r="O4" s="58" t="s">
        <v>51</v>
      </c>
      <c r="P4" s="58" t="s">
        <v>52</v>
      </c>
      <c r="Q4" s="58" t="s">
        <v>53</v>
      </c>
    </row>
    <row r="5" spans="1:38" x14ac:dyDescent="0.2">
      <c r="A5" s="42"/>
      <c r="B5" s="42"/>
      <c r="C5" s="42"/>
      <c r="D5" s="42"/>
      <c r="E5" s="43" t="s">
        <v>38</v>
      </c>
      <c r="F5" s="43" t="s">
        <v>39</v>
      </c>
      <c r="G5" s="43" t="s">
        <v>39</v>
      </c>
      <c r="H5" s="44" t="s">
        <v>40</v>
      </c>
      <c r="I5" s="44" t="s">
        <v>41</v>
      </c>
      <c r="J5" s="57" t="s">
        <v>45</v>
      </c>
      <c r="K5" s="58" t="s">
        <v>46</v>
      </c>
      <c r="L5" s="58" t="s">
        <v>47</v>
      </c>
      <c r="M5" s="58" t="s">
        <v>48</v>
      </c>
      <c r="N5" s="58" t="s">
        <v>49</v>
      </c>
      <c r="O5" s="58" t="s">
        <v>50</v>
      </c>
      <c r="P5" s="58" t="s">
        <v>51</v>
      </c>
      <c r="Q5" s="58" t="s">
        <v>52</v>
      </c>
      <c r="R5" s="58" t="s">
        <v>53</v>
      </c>
    </row>
    <row r="6" spans="1:38" x14ac:dyDescent="0.2">
      <c r="A6" s="42"/>
      <c r="B6" s="42"/>
      <c r="C6" s="42"/>
      <c r="D6" s="42"/>
      <c r="E6" s="42"/>
      <c r="F6" s="43" t="s">
        <v>38</v>
      </c>
      <c r="G6" s="43" t="s">
        <v>39</v>
      </c>
      <c r="H6" s="44" t="s">
        <v>39</v>
      </c>
      <c r="I6" s="44" t="s">
        <v>40</v>
      </c>
      <c r="J6" s="44" t="s">
        <v>41</v>
      </c>
      <c r="K6" s="57" t="s">
        <v>45</v>
      </c>
      <c r="L6" s="58" t="s">
        <v>46</v>
      </c>
      <c r="M6" s="58" t="s">
        <v>47</v>
      </c>
      <c r="N6" s="58" t="s">
        <v>48</v>
      </c>
      <c r="O6" s="58" t="s">
        <v>49</v>
      </c>
      <c r="P6" s="58" t="s">
        <v>50</v>
      </c>
      <c r="Q6" s="58" t="s">
        <v>51</v>
      </c>
      <c r="R6" s="58" t="s">
        <v>52</v>
      </c>
      <c r="S6" s="58" t="s">
        <v>53</v>
      </c>
    </row>
    <row r="7" spans="1:38" x14ac:dyDescent="0.2">
      <c r="A7" s="42"/>
      <c r="B7" s="42"/>
      <c r="C7" s="42"/>
      <c r="D7" s="42"/>
      <c r="E7" s="42"/>
      <c r="F7" s="42"/>
      <c r="G7" s="43" t="s">
        <v>38</v>
      </c>
      <c r="H7" s="44" t="s">
        <v>39</v>
      </c>
      <c r="I7" s="44" t="s">
        <v>39</v>
      </c>
      <c r="J7" s="44" t="s">
        <v>40</v>
      </c>
      <c r="K7" s="44" t="s">
        <v>41</v>
      </c>
      <c r="L7" s="57" t="s">
        <v>45</v>
      </c>
      <c r="M7" s="58" t="s">
        <v>46</v>
      </c>
      <c r="N7" s="58" t="s">
        <v>47</v>
      </c>
      <c r="O7" s="58" t="s">
        <v>48</v>
      </c>
      <c r="P7" s="58" t="s">
        <v>49</v>
      </c>
      <c r="Q7" s="58" t="s">
        <v>50</v>
      </c>
      <c r="R7" s="58" t="s">
        <v>51</v>
      </c>
      <c r="S7" s="58" t="s">
        <v>52</v>
      </c>
      <c r="T7" s="58" t="s">
        <v>53</v>
      </c>
    </row>
    <row r="8" spans="1:38" x14ac:dyDescent="0.2">
      <c r="H8" s="44" t="s">
        <v>38</v>
      </c>
      <c r="I8" s="44" t="s">
        <v>39</v>
      </c>
      <c r="J8" s="44" t="s">
        <v>39</v>
      </c>
      <c r="K8" s="44" t="s">
        <v>40</v>
      </c>
      <c r="L8" s="44" t="s">
        <v>41</v>
      </c>
      <c r="M8" s="57" t="s">
        <v>45</v>
      </c>
      <c r="N8" s="58" t="s">
        <v>46</v>
      </c>
      <c r="O8" s="58" t="s">
        <v>47</v>
      </c>
      <c r="P8" s="58" t="s">
        <v>48</v>
      </c>
      <c r="Q8" s="58" t="s">
        <v>49</v>
      </c>
      <c r="R8" s="58" t="s">
        <v>50</v>
      </c>
      <c r="S8" s="58" t="s">
        <v>51</v>
      </c>
      <c r="T8" s="58" t="s">
        <v>52</v>
      </c>
      <c r="U8" s="58" t="s">
        <v>53</v>
      </c>
    </row>
    <row r="9" spans="1:38" x14ac:dyDescent="0.2">
      <c r="I9" s="44" t="s">
        <v>38</v>
      </c>
      <c r="J9" s="44" t="s">
        <v>39</v>
      </c>
      <c r="K9" s="44" t="s">
        <v>39</v>
      </c>
      <c r="L9" s="44" t="s">
        <v>40</v>
      </c>
      <c r="M9" s="44" t="s">
        <v>41</v>
      </c>
      <c r="N9" s="57" t="s">
        <v>45</v>
      </c>
      <c r="O9" s="58" t="s">
        <v>46</v>
      </c>
      <c r="P9" s="58" t="s">
        <v>47</v>
      </c>
      <c r="Q9" s="58" t="s">
        <v>48</v>
      </c>
      <c r="R9" s="58" t="s">
        <v>49</v>
      </c>
      <c r="S9" s="58" t="s">
        <v>50</v>
      </c>
      <c r="T9" s="58" t="s">
        <v>51</v>
      </c>
      <c r="U9" s="58" t="s">
        <v>52</v>
      </c>
      <c r="V9" s="58" t="s">
        <v>53</v>
      </c>
    </row>
    <row r="10" spans="1:38" x14ac:dyDescent="0.2">
      <c r="J10" s="44" t="s">
        <v>38</v>
      </c>
      <c r="K10" s="44" t="s">
        <v>39</v>
      </c>
      <c r="L10" s="44" t="s">
        <v>39</v>
      </c>
      <c r="M10" s="44" t="s">
        <v>40</v>
      </c>
      <c r="N10" s="44" t="s">
        <v>41</v>
      </c>
      <c r="O10" s="57" t="s">
        <v>45</v>
      </c>
      <c r="P10" s="58" t="s">
        <v>46</v>
      </c>
      <c r="Q10" s="58" t="s">
        <v>47</v>
      </c>
      <c r="R10" s="58" t="s">
        <v>48</v>
      </c>
      <c r="S10" s="58" t="s">
        <v>49</v>
      </c>
      <c r="T10" s="58" t="s">
        <v>50</v>
      </c>
      <c r="U10" s="58" t="s">
        <v>51</v>
      </c>
      <c r="V10" s="58" t="s">
        <v>52</v>
      </c>
      <c r="W10" s="58" t="s">
        <v>53</v>
      </c>
    </row>
    <row r="11" spans="1:38" x14ac:dyDescent="0.2">
      <c r="K11" s="44" t="s">
        <v>38</v>
      </c>
      <c r="L11" s="44" t="s">
        <v>39</v>
      </c>
      <c r="M11" s="44" t="s">
        <v>39</v>
      </c>
      <c r="N11" s="44" t="s">
        <v>40</v>
      </c>
      <c r="O11" s="44" t="s">
        <v>41</v>
      </c>
      <c r="P11" s="57" t="s">
        <v>45</v>
      </c>
      <c r="Q11" s="58" t="s">
        <v>46</v>
      </c>
      <c r="R11" s="58" t="s">
        <v>47</v>
      </c>
      <c r="S11" s="58" t="s">
        <v>48</v>
      </c>
      <c r="T11" s="58" t="s">
        <v>49</v>
      </c>
      <c r="U11" s="58" t="s">
        <v>50</v>
      </c>
      <c r="V11" s="58" t="s">
        <v>51</v>
      </c>
      <c r="W11" s="58" t="s">
        <v>52</v>
      </c>
      <c r="X11" s="58" t="s">
        <v>53</v>
      </c>
    </row>
    <row r="12" spans="1:38" x14ac:dyDescent="0.2">
      <c r="L12" s="44" t="s">
        <v>38</v>
      </c>
      <c r="M12" s="44" t="s">
        <v>39</v>
      </c>
      <c r="N12" s="44" t="s">
        <v>39</v>
      </c>
      <c r="O12" s="44" t="s">
        <v>40</v>
      </c>
      <c r="P12" s="44" t="s">
        <v>41</v>
      </c>
      <c r="Q12" s="57" t="s">
        <v>45</v>
      </c>
      <c r="R12" s="58" t="s">
        <v>46</v>
      </c>
      <c r="S12" s="58" t="s">
        <v>47</v>
      </c>
      <c r="T12" s="58" t="s">
        <v>48</v>
      </c>
      <c r="U12" s="58" t="s">
        <v>49</v>
      </c>
      <c r="V12" s="58" t="s">
        <v>50</v>
      </c>
      <c r="W12" s="58" t="s">
        <v>51</v>
      </c>
      <c r="X12" s="58" t="s">
        <v>52</v>
      </c>
      <c r="Y12" s="58" t="s">
        <v>53</v>
      </c>
    </row>
    <row r="13" spans="1:38" x14ac:dyDescent="0.2">
      <c r="M13" s="44" t="s">
        <v>38</v>
      </c>
      <c r="N13" s="44" t="s">
        <v>39</v>
      </c>
      <c r="O13" s="44" t="s">
        <v>39</v>
      </c>
      <c r="P13" s="44" t="s">
        <v>40</v>
      </c>
      <c r="Q13" s="44" t="s">
        <v>41</v>
      </c>
      <c r="R13" s="57" t="s">
        <v>45</v>
      </c>
      <c r="S13" s="58" t="s">
        <v>46</v>
      </c>
      <c r="T13" s="58" t="s">
        <v>47</v>
      </c>
      <c r="U13" s="58" t="s">
        <v>48</v>
      </c>
      <c r="V13" s="58" t="s">
        <v>49</v>
      </c>
      <c r="W13" s="58" t="s">
        <v>50</v>
      </c>
      <c r="X13" s="58" t="s">
        <v>51</v>
      </c>
      <c r="Y13" s="58" t="s">
        <v>52</v>
      </c>
      <c r="Z13" s="58" t="s">
        <v>53</v>
      </c>
    </row>
    <row r="14" spans="1:38" x14ac:dyDescent="0.2">
      <c r="N14" s="44" t="s">
        <v>38</v>
      </c>
      <c r="O14" s="44" t="s">
        <v>39</v>
      </c>
      <c r="P14" s="44" t="s">
        <v>39</v>
      </c>
      <c r="Q14" s="44" t="s">
        <v>40</v>
      </c>
      <c r="R14" s="44" t="s">
        <v>41</v>
      </c>
      <c r="S14" s="57" t="s">
        <v>45</v>
      </c>
      <c r="T14" s="58" t="s">
        <v>46</v>
      </c>
      <c r="U14" s="58" t="s">
        <v>47</v>
      </c>
      <c r="V14" s="58" t="s">
        <v>48</v>
      </c>
      <c r="W14" s="58" t="s">
        <v>49</v>
      </c>
      <c r="X14" s="58" t="s">
        <v>50</v>
      </c>
      <c r="Y14" s="58" t="s">
        <v>51</v>
      </c>
      <c r="Z14" s="58" t="s">
        <v>52</v>
      </c>
      <c r="AA14" s="58" t="s">
        <v>53</v>
      </c>
    </row>
    <row r="15" spans="1:38" x14ac:dyDescent="0.2">
      <c r="P15" s="44" t="s">
        <v>38</v>
      </c>
      <c r="Q15" s="44" t="s">
        <v>39</v>
      </c>
      <c r="R15" s="44" t="s">
        <v>39</v>
      </c>
      <c r="S15" s="44" t="s">
        <v>40</v>
      </c>
      <c r="T15" s="44" t="s">
        <v>41</v>
      </c>
      <c r="U15" s="57" t="s">
        <v>45</v>
      </c>
      <c r="V15" s="58" t="s">
        <v>46</v>
      </c>
      <c r="W15" s="58" t="s">
        <v>47</v>
      </c>
      <c r="X15" s="58" t="s">
        <v>48</v>
      </c>
      <c r="Y15" s="58" t="s">
        <v>49</v>
      </c>
      <c r="Z15" s="58" t="s">
        <v>50</v>
      </c>
      <c r="AA15" s="58" t="s">
        <v>51</v>
      </c>
      <c r="AB15" s="58" t="s">
        <v>52</v>
      </c>
      <c r="AC15" s="58" t="s">
        <v>53</v>
      </c>
    </row>
    <row r="16" spans="1:38" x14ac:dyDescent="0.2">
      <c r="Q16" s="44" t="s">
        <v>38</v>
      </c>
      <c r="R16" s="44" t="s">
        <v>39</v>
      </c>
      <c r="S16" s="44" t="s">
        <v>39</v>
      </c>
      <c r="T16" s="44" t="s">
        <v>40</v>
      </c>
      <c r="U16" s="44" t="s">
        <v>41</v>
      </c>
      <c r="V16" s="57" t="s">
        <v>45</v>
      </c>
      <c r="W16" s="58" t="s">
        <v>46</v>
      </c>
      <c r="X16" s="58" t="s">
        <v>47</v>
      </c>
      <c r="Y16" s="58" t="s">
        <v>48</v>
      </c>
      <c r="Z16" s="58" t="s">
        <v>49</v>
      </c>
      <c r="AA16" s="58" t="s">
        <v>50</v>
      </c>
      <c r="AB16" s="58" t="s">
        <v>51</v>
      </c>
      <c r="AC16" s="58" t="s">
        <v>52</v>
      </c>
      <c r="AD16" s="58" t="s">
        <v>53</v>
      </c>
    </row>
    <row r="17" spans="19:34" x14ac:dyDescent="0.2">
      <c r="S17" s="44" t="s">
        <v>38</v>
      </c>
      <c r="T17" s="44" t="s">
        <v>39</v>
      </c>
      <c r="U17" s="44" t="s">
        <v>39</v>
      </c>
      <c r="V17" s="44" t="s">
        <v>40</v>
      </c>
      <c r="W17" s="44" t="s">
        <v>41</v>
      </c>
      <c r="X17" s="57" t="s">
        <v>45</v>
      </c>
      <c r="Y17" s="58" t="s">
        <v>46</v>
      </c>
      <c r="Z17" s="58" t="s">
        <v>47</v>
      </c>
      <c r="AA17" s="58" t="s">
        <v>48</v>
      </c>
      <c r="AB17" s="58" t="s">
        <v>49</v>
      </c>
      <c r="AC17" s="58" t="s">
        <v>50</v>
      </c>
      <c r="AD17" s="58" t="s">
        <v>51</v>
      </c>
      <c r="AE17" s="58" t="s">
        <v>52</v>
      </c>
      <c r="AF17" s="58" t="s">
        <v>53</v>
      </c>
    </row>
    <row r="18" spans="19:34" x14ac:dyDescent="0.2">
      <c r="T18" s="44" t="s">
        <v>38</v>
      </c>
      <c r="U18" s="44" t="s">
        <v>39</v>
      </c>
      <c r="V18" s="44" t="s">
        <v>39</v>
      </c>
      <c r="W18" s="44" t="s">
        <v>40</v>
      </c>
      <c r="X18" s="44" t="s">
        <v>41</v>
      </c>
      <c r="Y18" s="57" t="s">
        <v>45</v>
      </c>
      <c r="Z18" s="58" t="s">
        <v>46</v>
      </c>
      <c r="AA18" s="58" t="s">
        <v>47</v>
      </c>
      <c r="AB18" s="58" t="s">
        <v>48</v>
      </c>
      <c r="AC18" s="58" t="s">
        <v>49</v>
      </c>
      <c r="AD18" s="58" t="s">
        <v>50</v>
      </c>
      <c r="AE18" s="58" t="s">
        <v>51</v>
      </c>
      <c r="AF18" s="58" t="s">
        <v>52</v>
      </c>
      <c r="AG18" s="58" t="s">
        <v>53</v>
      </c>
    </row>
    <row r="19" spans="19:34" x14ac:dyDescent="0.2">
      <c r="U19" s="44" t="s">
        <v>38</v>
      </c>
      <c r="V19" s="44" t="s">
        <v>39</v>
      </c>
      <c r="W19" s="44" t="s">
        <v>39</v>
      </c>
      <c r="X19" s="44" t="s">
        <v>40</v>
      </c>
      <c r="Y19" s="44" t="s">
        <v>41</v>
      </c>
      <c r="Z19" s="57" t="s">
        <v>45</v>
      </c>
      <c r="AA19" s="58" t="s">
        <v>46</v>
      </c>
      <c r="AB19" s="58" t="s">
        <v>47</v>
      </c>
      <c r="AC19" s="58" t="s">
        <v>48</v>
      </c>
      <c r="AD19" s="58" t="s">
        <v>49</v>
      </c>
      <c r="AE19" s="58" t="s">
        <v>50</v>
      </c>
      <c r="AF19" s="58" t="s">
        <v>51</v>
      </c>
      <c r="AG19" s="58" t="s">
        <v>52</v>
      </c>
      <c r="AH19" s="58" t="s">
        <v>53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S84"/>
  <sheetViews>
    <sheetView topLeftCell="A47" zoomScaleNormal="110" workbookViewId="0">
      <selection activeCell="A36" sqref="A36:S36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customWidth="1"/>
    <col min="5" max="8" width="13" bestFit="1" customWidth="1"/>
    <col min="9" max="9" width="12.6640625" bestFit="1" customWidth="1"/>
    <col min="10" max="10" width="13.83203125" customWidth="1"/>
    <col min="11" max="19" width="12.6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32" t="s">
        <v>19</v>
      </c>
      <c r="E2" s="32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16" x14ac:dyDescent="0.2">
      <c r="A17" s="11">
        <v>43903</v>
      </c>
      <c r="B17" s="14">
        <v>60229</v>
      </c>
      <c r="C17" s="14">
        <v>51767</v>
      </c>
    </row>
    <row r="18" spans="1:16" x14ac:dyDescent="0.2">
      <c r="A18" s="11">
        <v>43904</v>
      </c>
      <c r="B18" s="14">
        <v>72274</v>
      </c>
      <c r="C18" s="14">
        <v>61518</v>
      </c>
    </row>
    <row r="19" spans="1:16" x14ac:dyDescent="0.2">
      <c r="A19" s="11">
        <v>43905</v>
      </c>
      <c r="B19" s="14">
        <v>86729</v>
      </c>
      <c r="C19" s="14">
        <v>72469</v>
      </c>
    </row>
    <row r="20" spans="1:16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16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16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16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16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16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16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16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16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16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16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16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16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19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19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19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19" x14ac:dyDescent="0.2">
      <c r="A36" s="11">
        <v>43922</v>
      </c>
      <c r="B36" s="14">
        <f t="shared" si="0"/>
        <v>1923934.1603128708</v>
      </c>
      <c r="C36" s="15">
        <f t="shared" ref="C35:C81" si="1">C35*EXP(0.1652)</f>
        <v>788399.15798983036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</row>
    <row r="37" spans="1:19" x14ac:dyDescent="0.2">
      <c r="A37" s="11">
        <v>43923</v>
      </c>
      <c r="B37" s="14">
        <f t="shared" si="0"/>
        <v>2308671.224289136</v>
      </c>
      <c r="C37" s="15">
        <f t="shared" si="1"/>
        <v>930018.52683729737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</row>
    <row r="38" spans="1:19" x14ac:dyDescent="0.2">
      <c r="A38" s="11">
        <v>43924</v>
      </c>
      <c r="B38" s="14">
        <f t="shared" si="0"/>
        <v>2770345.7487307871</v>
      </c>
      <c r="C38" s="15">
        <f t="shared" si="1"/>
        <v>1097076.8442547901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</row>
    <row r="39" spans="1:19" x14ac:dyDescent="0.2">
      <c r="A39" s="11">
        <v>43925</v>
      </c>
      <c r="B39" s="14">
        <f t="shared" si="0"/>
        <v>3324343.2355223731</v>
      </c>
      <c r="C39" s="15">
        <f t="shared" si="1"/>
        <v>1294143.6836672928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</row>
    <row r="40" spans="1:19" x14ac:dyDescent="0.2">
      <c r="A40" s="11">
        <v>43926</v>
      </c>
      <c r="B40" s="14">
        <f t="shared" si="0"/>
        <v>3989125.8889351301</v>
      </c>
      <c r="C40" s="15">
        <f t="shared" si="1"/>
        <v>1526609.4465001624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</row>
    <row r="41" spans="1:19" x14ac:dyDescent="0.2">
      <c r="A41" s="11">
        <v>43927</v>
      </c>
      <c r="B41" s="14">
        <f t="shared" si="0"/>
        <v>4786847.8765165694</v>
      </c>
      <c r="C41" s="15">
        <f t="shared" si="1"/>
        <v>1800832.8067091831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</row>
    <row r="42" spans="1:19" x14ac:dyDescent="0.2">
      <c r="A42" s="11">
        <v>43928</v>
      </c>
      <c r="B42" s="14">
        <f t="shared" si="0"/>
        <v>5744093.6262424905</v>
      </c>
      <c r="C42" s="15">
        <f t="shared" si="1"/>
        <v>2124314.6406271951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</row>
    <row r="43" spans="1:19" x14ac:dyDescent="0.2">
      <c r="A43" s="11">
        <v>43929</v>
      </c>
      <c r="B43" s="14">
        <f t="shared" si="0"/>
        <v>6892763.7640012214</v>
      </c>
      <c r="C43" s="15">
        <f t="shared" si="1"/>
        <v>2505903.1996587836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</row>
    <row r="44" spans="1:19" x14ac:dyDescent="0.2">
      <c r="A44" s="11">
        <v>43930</v>
      </c>
      <c r="B44" s="14">
        <f t="shared" si="0"/>
        <v>8271138.2156573879</v>
      </c>
      <c r="C44" s="15">
        <f t="shared" si="1"/>
        <v>2956036.1379452329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</row>
    <row r="45" spans="1:19" x14ac:dyDescent="0.2">
      <c r="A45" s="11">
        <v>43931</v>
      </c>
      <c r="B45" s="14">
        <f t="shared" si="0"/>
        <v>9925151.9020282421</v>
      </c>
      <c r="C45" s="15">
        <f t="shared" si="1"/>
        <v>3487026.0152219762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</row>
    <row r="46" spans="1:19" x14ac:dyDescent="0.2">
      <c r="A46" s="11">
        <v>43932</v>
      </c>
      <c r="B46" s="14">
        <f t="shared" si="0"/>
        <v>11909925.53985575</v>
      </c>
      <c r="C46" s="15">
        <f t="shared" si="1"/>
        <v>4113397.0842747972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</row>
    <row r="47" spans="1:19" x14ac:dyDescent="0.2">
      <c r="A47" s="11">
        <v>43933</v>
      </c>
      <c r="B47" s="14">
        <f t="shared" si="0"/>
        <v>14291602.563374516</v>
      </c>
      <c r="C47" s="15">
        <f t="shared" si="1"/>
        <v>4852282.5751970513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</row>
    <row r="48" spans="1:19" x14ac:dyDescent="0.2">
      <c r="A48" s="11">
        <v>43934</v>
      </c>
      <c r="B48" s="14">
        <f t="shared" si="0"/>
        <v>17149553.382676046</v>
      </c>
      <c r="C48" s="15">
        <f t="shared" si="1"/>
        <v>5723893.3434290383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</row>
    <row r="49" spans="1:19" x14ac:dyDescent="0.2">
      <c r="A49" s="11">
        <v>43935</v>
      </c>
      <c r="B49" s="14">
        <f t="shared" si="0"/>
        <v>20579020.436726391</v>
      </c>
      <c r="C49" s="15">
        <f t="shared" si="1"/>
        <v>6752070.7005858477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</row>
    <row r="50" spans="1:19" x14ac:dyDescent="0.2">
      <c r="A50" s="11">
        <v>43936</v>
      </c>
      <c r="B50" s="14">
        <f t="shared" si="0"/>
        <v>24694292.188565403</v>
      </c>
      <c r="C50" s="15">
        <f t="shared" si="1"/>
        <v>7964938.5497455448</v>
      </c>
      <c r="D50" s="24">
        <v>11991702</v>
      </c>
      <c r="E50" s="24">
        <v>11798488</v>
      </c>
      <c r="F50" s="24">
        <v>11226121</v>
      </c>
      <c r="G50" s="24">
        <v>11132367</v>
      </c>
      <c r="H50" s="24">
        <v>11205423</v>
      </c>
      <c r="I50" s="24">
        <v>11481589</v>
      </c>
      <c r="J50" s="24">
        <v>11102988</v>
      </c>
      <c r="K50" s="24">
        <v>11230211</v>
      </c>
      <c r="L50" s="24">
        <v>11023202</v>
      </c>
      <c r="M50" s="24">
        <v>10671495</v>
      </c>
      <c r="N50" s="24">
        <v>10363778</v>
      </c>
      <c r="O50" s="24">
        <v>9855504</v>
      </c>
      <c r="P50" s="24">
        <v>9574688</v>
      </c>
      <c r="Q50" s="24">
        <v>9161960</v>
      </c>
      <c r="R50" s="24">
        <v>8586375</v>
      </c>
      <c r="S50" s="24">
        <v>7964939</v>
      </c>
    </row>
    <row r="51" spans="1:19" x14ac:dyDescent="0.2">
      <c r="A51" s="11">
        <v>43937</v>
      </c>
      <c r="B51" s="14">
        <f t="shared" si="0"/>
        <v>29632511.837441351</v>
      </c>
      <c r="C51" s="15">
        <f t="shared" si="1"/>
        <v>9395672.6631606854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</row>
    <row r="52" spans="1:19" x14ac:dyDescent="0.2">
      <c r="A52" s="11">
        <v>43938</v>
      </c>
      <c r="B52" s="14">
        <f t="shared" si="0"/>
        <v>35558247.674849175</v>
      </c>
      <c r="C52" s="15">
        <f t="shared" si="1"/>
        <v>11083408.144571967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</row>
    <row r="53" spans="1:19" x14ac:dyDescent="0.2">
      <c r="A53" s="11">
        <v>43939</v>
      </c>
      <c r="B53" s="14">
        <f t="shared" si="0"/>
        <v>42668977.393550977</v>
      </c>
      <c r="C53" s="15">
        <f t="shared" si="1"/>
        <v>13074309.898088811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</row>
    <row r="54" spans="1:19" x14ac:dyDescent="0.2">
      <c r="A54" s="11">
        <v>43940</v>
      </c>
      <c r="B54" s="14">
        <f t="shared" si="0"/>
        <v>51201669.11653322</v>
      </c>
      <c r="C54" s="15">
        <f t="shared" si="1"/>
        <v>15422835.384346891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</row>
    <row r="55" spans="1:19" x14ac:dyDescent="0.2">
      <c r="A55" s="11">
        <v>43941</v>
      </c>
      <c r="B55" s="14">
        <f t="shared" si="0"/>
        <v>61440678.461518139</v>
      </c>
      <c r="C55" s="15">
        <f t="shared" si="1"/>
        <v>18193224.204317905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</row>
    <row r="56" spans="1:19" x14ac:dyDescent="0.2">
      <c r="A56" s="11">
        <v>43942</v>
      </c>
      <c r="B56" s="14">
        <f t="shared" si="0"/>
        <v>73727224.814097136</v>
      </c>
      <c r="C56" s="15">
        <f t="shared" si="1"/>
        <v>21461255.25560068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</row>
    <row r="57" spans="1:19" x14ac:dyDescent="0.2">
      <c r="A57" s="11">
        <v>43943</v>
      </c>
      <c r="B57" s="14">
        <f t="shared" si="0"/>
        <v>88470762.610359848</v>
      </c>
      <c r="C57" s="15">
        <f t="shared" si="1"/>
        <v>25316319.524976466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</row>
    <row r="58" spans="1:19" x14ac:dyDescent="0.2">
      <c r="A58" s="11">
        <v>43944</v>
      </c>
      <c r="B58" s="14">
        <f t="shared" si="0"/>
        <v>106162626.58189809</v>
      </c>
      <c r="C58" s="15">
        <f t="shared" si="1"/>
        <v>29863865.214661509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</row>
    <row r="59" spans="1:19" x14ac:dyDescent="0.2">
      <c r="A59" s="11">
        <v>43945</v>
      </c>
      <c r="B59" s="14">
        <f t="shared" si="0"/>
        <v>127392405.69683719</v>
      </c>
      <c r="C59" s="15">
        <f t="shared" si="1"/>
        <v>35228282.084194414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</row>
    <row r="60" spans="1:19" x14ac:dyDescent="0.2">
      <c r="A60" s="11">
        <v>43946</v>
      </c>
      <c r="B60" s="14">
        <f t="shared" si="0"/>
        <v>152867591.46551439</v>
      </c>
      <c r="C60" s="15">
        <f t="shared" si="1"/>
        <v>41556303.903832756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</row>
    <row r="61" spans="1:19" x14ac:dyDescent="0.2">
      <c r="A61" s="11">
        <v>43947</v>
      </c>
      <c r="B61" s="14">
        <f t="shared" si="0"/>
        <v>183437155.39903322</v>
      </c>
      <c r="C61" s="15">
        <f t="shared" si="1"/>
        <v>49021022.087322034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</row>
    <row r="62" spans="1:19" x14ac:dyDescent="0.2">
      <c r="A62" s="11">
        <v>43948</v>
      </c>
      <c r="B62" s="14">
        <f t="shared" si="0"/>
        <v>220119841.34962988</v>
      </c>
      <c r="C62" s="15">
        <f t="shared" si="1"/>
        <v>57826620.289589308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</row>
    <row r="63" spans="1:19" x14ac:dyDescent="0.2">
      <c r="A63" s="11">
        <v>43949</v>
      </c>
      <c r="B63" s="14">
        <f t="shared" si="0"/>
        <v>264138115.58725026</v>
      </c>
      <c r="C63" s="15">
        <f t="shared" si="1"/>
        <v>68213959.475584984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</row>
    <row r="64" spans="1:19" x14ac:dyDescent="0.2">
      <c r="A64" s="11">
        <v>43950</v>
      </c>
      <c r="B64" s="14">
        <f t="shared" si="0"/>
        <v>316958906.01322615</v>
      </c>
      <c r="C64" s="15">
        <f t="shared" si="1"/>
        <v>80467166.22957246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</row>
    <row r="65" spans="1:19" x14ac:dyDescent="0.2">
      <c r="A65" s="11">
        <v>43951</v>
      </c>
      <c r="B65" s="14">
        <f t="shared" si="0"/>
        <v>380342488.16284955</v>
      </c>
      <c r="C65" s="15">
        <f t="shared" si="1"/>
        <v>94921404.515965015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</row>
    <row r="66" spans="1:19" x14ac:dyDescent="0.2">
      <c r="A66" s="11">
        <v>43952</v>
      </c>
      <c r="B66" s="14">
        <f t="shared" si="0"/>
        <v>456401147.14388531</v>
      </c>
      <c r="C66" s="15">
        <f t="shared" si="1"/>
        <v>111972043.47395267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</row>
    <row r="67" spans="1:19" x14ac:dyDescent="0.2">
      <c r="A67" s="11">
        <v>43953</v>
      </c>
      <c r="B67" s="14">
        <f t="shared" si="0"/>
        <v>547669570.44532645</v>
      </c>
      <c r="C67" s="15">
        <f t="shared" si="1"/>
        <v>132085472.01410194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</row>
    <row r="68" spans="1:19" x14ac:dyDescent="0.2">
      <c r="A68" s="11">
        <v>43954</v>
      </c>
      <c r="B68" s="14">
        <f t="shared" si="0"/>
        <v>657189317.48698807</v>
      </c>
      <c r="C68" s="15">
        <f t="shared" si="1"/>
        <v>155811856.03035447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</row>
    <row r="69" spans="1:19" x14ac:dyDescent="0.2">
      <c r="A69" s="11">
        <v>43955</v>
      </c>
      <c r="B69" s="14">
        <f t="shared" si="0"/>
        <v>788610180.89397264</v>
      </c>
      <c r="C69" s="15">
        <f t="shared" si="1"/>
        <v>183800187.17752677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</row>
    <row r="70" spans="1:19" x14ac:dyDescent="0.2">
      <c r="A70" s="11">
        <v>43956</v>
      </c>
      <c r="B70" s="14">
        <f t="shared" si="0"/>
        <v>946311817.4040277</v>
      </c>
      <c r="C70" s="15">
        <f t="shared" si="1"/>
        <v>216816034.84597823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</row>
    <row r="71" spans="1:19" x14ac:dyDescent="0.2">
      <c r="A71" s="11">
        <v>43957</v>
      </c>
      <c r="B71" s="14">
        <f t="shared" si="0"/>
        <v>1135549701.8100419</v>
      </c>
      <c r="C71" s="15">
        <f t="shared" si="1"/>
        <v>255762486.90610829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</row>
    <row r="72" spans="1:19" x14ac:dyDescent="0.2">
      <c r="A72" s="11">
        <v>43958</v>
      </c>
      <c r="B72" s="14">
        <f t="shared" si="0"/>
        <v>1362630267.9155223</v>
      </c>
      <c r="C72" s="15">
        <f t="shared" si="1"/>
        <v>301704852.01828516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</row>
    <row r="73" spans="1:19" x14ac:dyDescent="0.2">
      <c r="A73" s="11">
        <v>43959</v>
      </c>
      <c r="B73" s="14">
        <f t="shared" si="0"/>
        <v>1635121073.1506429</v>
      </c>
      <c r="C73" s="15">
        <f t="shared" si="1"/>
        <v>355899799.19452137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</row>
    <row r="74" spans="1:19" x14ac:dyDescent="0.2">
      <c r="A74" s="11">
        <v>43960</v>
      </c>
      <c r="B74" s="14">
        <f t="shared" si="0"/>
        <v>1962102990.6749904</v>
      </c>
      <c r="C74" s="15">
        <f t="shared" si="1"/>
        <v>419829731.67108357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</row>
    <row r="75" spans="1:19" x14ac:dyDescent="0.2">
      <c r="A75" s="11">
        <v>43961</v>
      </c>
      <c r="B75" s="14">
        <f t="shared" si="0"/>
        <v>2354472833.3771877</v>
      </c>
      <c r="C75" s="15">
        <f t="shared" si="1"/>
        <v>495243335.32618439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</row>
    <row r="76" spans="1:19" x14ac:dyDescent="0.2">
      <c r="A76" s="11">
        <v>43962</v>
      </c>
      <c r="B76" s="14">
        <f t="shared" si="0"/>
        <v>2825306494.846199</v>
      </c>
      <c r="C76" s="15">
        <f t="shared" si="1"/>
        <v>584203410.77024436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</row>
    <row r="77" spans="1:19" x14ac:dyDescent="0.2">
      <c r="A77" s="11">
        <v>43963</v>
      </c>
      <c r="B77" s="14">
        <f t="shared" si="0"/>
        <v>3390294709.1432157</v>
      </c>
      <c r="C77" s="15">
        <f t="shared" si="1"/>
        <v>689143297.46769655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</row>
    <row r="78" spans="1:19" x14ac:dyDescent="0.2">
      <c r="A78" s="11">
        <v>43964</v>
      </c>
      <c r="B78" s="14">
        <f t="shared" si="0"/>
        <v>4068265951.2557364</v>
      </c>
      <c r="C78" s="15">
        <f t="shared" si="1"/>
        <v>812933433.26854718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</row>
    <row r="79" spans="1:19" x14ac:dyDescent="0.2">
      <c r="A79" s="11">
        <v>43965</v>
      </c>
      <c r="B79" s="14">
        <f t="shared" si="0"/>
        <v>4881813904.1161413</v>
      </c>
      <c r="C79" s="15">
        <f t="shared" si="1"/>
        <v>958959869.96342385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</row>
    <row r="80" spans="1:19" x14ac:dyDescent="0.2">
      <c r="A80" s="11">
        <v>43966</v>
      </c>
      <c r="B80" s="14">
        <f t="shared" si="0"/>
        <v>5858050402.7927465</v>
      </c>
      <c r="C80" s="15">
        <f t="shared" si="1"/>
        <v>1131216892.5109046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</row>
    <row r="81" spans="1:19" x14ac:dyDescent="0.2">
      <c r="A81" s="11">
        <v>43967</v>
      </c>
      <c r="B81" s="14">
        <f t="shared" si="0"/>
        <v>7029508948.0419989</v>
      </c>
      <c r="C81" s="15">
        <f t="shared" si="1"/>
        <v>1334416275.3659706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</row>
    <row r="82" spans="1:19" x14ac:dyDescent="0.2">
      <c r="A82" s="11"/>
      <c r="D82" s="14"/>
    </row>
    <row r="83" spans="1:19" x14ac:dyDescent="0.2">
      <c r="A83" s="11"/>
      <c r="D83" s="14"/>
    </row>
    <row r="84" spans="1:19" x14ac:dyDescent="0.2">
      <c r="A84" s="11"/>
      <c r="D84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V128"/>
  <sheetViews>
    <sheetView tabSelected="1" topLeftCell="A10" workbookViewId="0">
      <selection activeCell="D36" sqref="D36"/>
    </sheetView>
  </sheetViews>
  <sheetFormatPr baseColWidth="10" defaultRowHeight="16" x14ac:dyDescent="0.2"/>
  <cols>
    <col min="2" max="2" width="18.6640625" style="20" bestFit="1" customWidth="1"/>
    <col min="3" max="3" width="14.83203125" bestFit="1" customWidth="1"/>
    <col min="4" max="4" width="12.5" bestFit="1" customWidth="1"/>
    <col min="5" max="5" width="11.1640625" bestFit="1" customWidth="1"/>
    <col min="7" max="7" width="11.1640625" bestFit="1" customWidth="1"/>
    <col min="8" max="8" width="11" bestFit="1" customWidth="1"/>
    <col min="9" max="9" width="11.1640625" bestFit="1" customWidth="1"/>
    <col min="11" max="11" width="11.1640625" bestFit="1" customWidth="1"/>
    <col min="12" max="12" width="11" bestFit="1" customWidth="1"/>
    <col min="13" max="13" width="11.1640625" bestFit="1" customWidth="1"/>
    <col min="15" max="15" width="11.1640625" bestFit="1" customWidth="1"/>
    <col min="16" max="16" width="11" bestFit="1" customWidth="1"/>
    <col min="17" max="17" width="11.1640625" bestFit="1" customWidth="1"/>
    <col min="18" max="18" width="11" bestFit="1" customWidth="1"/>
    <col min="19" max="19" width="11.1640625" bestFit="1" customWidth="1"/>
    <col min="21" max="21" width="11.1640625" bestFit="1" customWidth="1"/>
  </cols>
  <sheetData>
    <row r="1" spans="1:4" s="12" customFormat="1" ht="51" x14ac:dyDescent="0.2">
      <c r="B1" s="38"/>
      <c r="C1" s="12" t="s">
        <v>43</v>
      </c>
      <c r="D1" s="13" t="s">
        <v>44</v>
      </c>
    </row>
    <row r="2" spans="1:4" s="12" customFormat="1" x14ac:dyDescent="0.2">
      <c r="A2" s="27">
        <v>43876</v>
      </c>
      <c r="B2" s="38">
        <v>15</v>
      </c>
      <c r="D2" s="13"/>
    </row>
    <row r="3" spans="1:4" s="12" customFormat="1" x14ac:dyDescent="0.2">
      <c r="A3" s="27">
        <v>43877</v>
      </c>
      <c r="B3" s="38">
        <v>15</v>
      </c>
      <c r="D3" s="13"/>
    </row>
    <row r="4" spans="1:4" s="12" customFormat="1" x14ac:dyDescent="0.2">
      <c r="A4" s="27">
        <v>43878</v>
      </c>
      <c r="B4" s="38">
        <v>15</v>
      </c>
      <c r="D4" s="13"/>
    </row>
    <row r="5" spans="1:4" s="12" customFormat="1" x14ac:dyDescent="0.2">
      <c r="A5" s="27">
        <v>43879</v>
      </c>
      <c r="B5" s="38">
        <v>15</v>
      </c>
      <c r="D5" s="13"/>
    </row>
    <row r="6" spans="1:4" s="12" customFormat="1" x14ac:dyDescent="0.2">
      <c r="A6" s="27">
        <v>43880</v>
      </c>
      <c r="B6" s="38">
        <v>15</v>
      </c>
      <c r="D6" s="13"/>
    </row>
    <row r="7" spans="1:4" s="12" customFormat="1" x14ac:dyDescent="0.2">
      <c r="A7" s="27">
        <v>43881</v>
      </c>
      <c r="B7" s="38">
        <v>15</v>
      </c>
      <c r="D7" s="13"/>
    </row>
    <row r="8" spans="1:4" s="12" customFormat="1" x14ac:dyDescent="0.2">
      <c r="A8" s="27">
        <v>43882</v>
      </c>
      <c r="B8" s="38">
        <v>35</v>
      </c>
      <c r="D8" s="13"/>
    </row>
    <row r="9" spans="1:4" s="12" customFormat="1" x14ac:dyDescent="0.2">
      <c r="A9" s="27">
        <v>43883</v>
      </c>
      <c r="B9" s="38">
        <v>35</v>
      </c>
      <c r="D9" s="13"/>
    </row>
    <row r="10" spans="1:4" s="12" customFormat="1" x14ac:dyDescent="0.2">
      <c r="A10" s="27">
        <v>43884</v>
      </c>
      <c r="B10" s="38">
        <v>35</v>
      </c>
      <c r="D10" s="13"/>
    </row>
    <row r="11" spans="1:4" s="12" customFormat="1" x14ac:dyDescent="0.2">
      <c r="A11" s="27">
        <v>43885</v>
      </c>
      <c r="B11" s="38">
        <v>53</v>
      </c>
      <c r="D11" s="13"/>
    </row>
    <row r="12" spans="1:4" s="12" customFormat="1" x14ac:dyDescent="0.2">
      <c r="A12" s="27">
        <v>43886</v>
      </c>
      <c r="B12" s="38">
        <v>57</v>
      </c>
      <c r="D12" s="13"/>
    </row>
    <row r="13" spans="1:4" s="12" customFormat="1" x14ac:dyDescent="0.2">
      <c r="A13" s="27">
        <v>43887</v>
      </c>
      <c r="B13" s="38">
        <v>60</v>
      </c>
      <c r="D13" s="13"/>
    </row>
    <row r="14" spans="1:4" s="12" customFormat="1" x14ac:dyDescent="0.2">
      <c r="A14" s="27">
        <v>43888</v>
      </c>
      <c r="B14" s="38">
        <v>60</v>
      </c>
      <c r="D14" s="13"/>
    </row>
    <row r="15" spans="1:4" s="12" customFormat="1" x14ac:dyDescent="0.2">
      <c r="A15" s="27">
        <v>43889</v>
      </c>
      <c r="B15" s="38">
        <v>63</v>
      </c>
      <c r="D15" s="13"/>
    </row>
    <row r="16" spans="1:4" s="12" customFormat="1" x14ac:dyDescent="0.2">
      <c r="A16" s="27">
        <v>43890</v>
      </c>
      <c r="B16" s="38">
        <v>68</v>
      </c>
      <c r="D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2" x14ac:dyDescent="0.2">
      <c r="A33" s="11">
        <v>43907</v>
      </c>
      <c r="B33" s="20">
        <v>6411</v>
      </c>
    </row>
    <row r="34" spans="1:22" x14ac:dyDescent="0.2">
      <c r="A34" s="11">
        <v>43908</v>
      </c>
      <c r="B34" s="20">
        <v>9259</v>
      </c>
    </row>
    <row r="35" spans="1:22" x14ac:dyDescent="0.2">
      <c r="A35" s="11">
        <v>43909</v>
      </c>
      <c r="B35" s="20">
        <v>13789</v>
      </c>
    </row>
    <row r="36" spans="1:22" x14ac:dyDescent="0.2">
      <c r="A36" s="11">
        <v>43910</v>
      </c>
      <c r="B36" s="20">
        <v>19383</v>
      </c>
      <c r="C36" s="39">
        <f>B36*0.035</f>
        <v>678.40500000000009</v>
      </c>
      <c r="D36" s="46">
        <f>B36*0.01363</f>
        <v>264.19029</v>
      </c>
    </row>
    <row r="37" spans="1:22" x14ac:dyDescent="0.2">
      <c r="A37" s="11">
        <v>43911</v>
      </c>
      <c r="B37" s="48">
        <v>25896</v>
      </c>
      <c r="C37" s="39">
        <f t="shared" ref="C37:C83" si="0">B37*0.035</f>
        <v>906.36000000000013</v>
      </c>
      <c r="D37" s="53">
        <v>316</v>
      </c>
    </row>
    <row r="38" spans="1:22" x14ac:dyDescent="0.2">
      <c r="A38" s="11">
        <v>43912</v>
      </c>
      <c r="B38" s="48">
        <v>33546</v>
      </c>
      <c r="C38" s="39">
        <f t="shared" si="0"/>
        <v>1174.1100000000001</v>
      </c>
      <c r="D38" s="53">
        <v>419</v>
      </c>
    </row>
    <row r="39" spans="1:22" x14ac:dyDescent="0.2">
      <c r="A39" s="11">
        <v>43913</v>
      </c>
      <c r="B39" s="48">
        <v>43718</v>
      </c>
      <c r="C39" s="39">
        <f t="shared" si="0"/>
        <v>1530.13</v>
      </c>
      <c r="D39" s="53">
        <v>547</v>
      </c>
      <c r="E39" s="33">
        <v>43913</v>
      </c>
      <c r="F39" s="33"/>
    </row>
    <row r="40" spans="1:22" x14ac:dyDescent="0.2">
      <c r="A40" s="11">
        <v>43914</v>
      </c>
      <c r="B40" s="48">
        <v>53655</v>
      </c>
      <c r="C40" s="39">
        <f t="shared" si="0"/>
        <v>1877.9250000000002</v>
      </c>
      <c r="D40" s="53">
        <v>698</v>
      </c>
      <c r="E40" s="14">
        <v>54156</v>
      </c>
      <c r="F40">
        <v>731</v>
      </c>
      <c r="G40" s="33">
        <v>43914</v>
      </c>
      <c r="H40" s="32"/>
    </row>
    <row r="41" spans="1:22" x14ac:dyDescent="0.2">
      <c r="A41" s="11">
        <v>43915</v>
      </c>
      <c r="B41" s="48">
        <v>65797</v>
      </c>
      <c r="C41" s="39">
        <f t="shared" si="0"/>
        <v>2302.8950000000004</v>
      </c>
      <c r="D41" s="53">
        <v>935</v>
      </c>
      <c r="E41" s="24">
        <v>67085</v>
      </c>
      <c r="F41" s="37">
        <v>906</v>
      </c>
      <c r="G41" s="14">
        <v>66465</v>
      </c>
      <c r="H41">
        <v>906</v>
      </c>
      <c r="I41" s="33">
        <v>43915</v>
      </c>
      <c r="J41" s="32"/>
    </row>
    <row r="42" spans="1:22" x14ac:dyDescent="0.2">
      <c r="A42" s="11">
        <v>43916</v>
      </c>
      <c r="B42" s="48">
        <v>82150</v>
      </c>
      <c r="C42" s="39">
        <f t="shared" si="0"/>
        <v>2875.2500000000005</v>
      </c>
      <c r="D42" s="53">
        <v>1177</v>
      </c>
      <c r="E42" s="24">
        <v>83101</v>
      </c>
      <c r="F42" s="24">
        <v>1122</v>
      </c>
      <c r="G42" s="24">
        <v>82333</v>
      </c>
      <c r="H42" s="24">
        <v>1122</v>
      </c>
      <c r="I42" s="14">
        <v>81506</v>
      </c>
      <c r="J42" s="14">
        <v>1111</v>
      </c>
      <c r="K42" s="33">
        <v>43916</v>
      </c>
      <c r="L42" s="32"/>
    </row>
    <row r="43" spans="1:22" x14ac:dyDescent="0.2">
      <c r="A43" s="11">
        <v>43917</v>
      </c>
      <c r="B43" s="48">
        <v>100514</v>
      </c>
      <c r="C43" s="39">
        <f t="shared" si="0"/>
        <v>3517.9900000000002</v>
      </c>
      <c r="D43" s="53">
        <v>1546</v>
      </c>
      <c r="E43" s="24">
        <v>102941</v>
      </c>
      <c r="F43" s="24">
        <v>1390</v>
      </c>
      <c r="G43" s="24">
        <v>101990</v>
      </c>
      <c r="H43" s="24">
        <v>1390</v>
      </c>
      <c r="I43" s="24">
        <v>100965</v>
      </c>
      <c r="J43" s="24">
        <v>1376</v>
      </c>
      <c r="K43" s="14">
        <v>101763</v>
      </c>
      <c r="L43" s="14">
        <v>1387</v>
      </c>
      <c r="M43" s="33">
        <v>43917</v>
      </c>
      <c r="N43" s="32"/>
    </row>
    <row r="44" spans="1:22" x14ac:dyDescent="0.2">
      <c r="A44" s="11">
        <v>43918</v>
      </c>
      <c r="B44" s="48">
        <v>123351</v>
      </c>
      <c r="C44" s="39">
        <f t="shared" si="0"/>
        <v>4317.2850000000008</v>
      </c>
      <c r="D44" s="53">
        <v>2211</v>
      </c>
      <c r="E44" s="24">
        <v>127518</v>
      </c>
      <c r="F44" s="24">
        <v>1722</v>
      </c>
      <c r="G44" s="24">
        <v>126340</v>
      </c>
      <c r="H44" s="24">
        <v>1722</v>
      </c>
      <c r="I44" s="24">
        <v>125070</v>
      </c>
      <c r="J44" s="24">
        <v>1705</v>
      </c>
      <c r="K44" s="61">
        <v>126059</v>
      </c>
      <c r="L44" s="61">
        <v>1718</v>
      </c>
      <c r="M44" s="14">
        <v>124511</v>
      </c>
      <c r="N44" s="14">
        <v>1697</v>
      </c>
      <c r="O44" s="33">
        <v>43918</v>
      </c>
      <c r="P44" s="32"/>
    </row>
    <row r="45" spans="1:22" x14ac:dyDescent="0.2">
      <c r="A45" s="11">
        <v>43919</v>
      </c>
      <c r="B45" s="48">
        <v>142047</v>
      </c>
      <c r="C45" s="39">
        <f t="shared" si="0"/>
        <v>4971.6450000000004</v>
      </c>
      <c r="D45" s="53">
        <v>2484</v>
      </c>
      <c r="E45" s="24">
        <v>157963</v>
      </c>
      <c r="F45" s="24">
        <v>2133</v>
      </c>
      <c r="G45" s="24">
        <v>156503</v>
      </c>
      <c r="H45" s="24">
        <v>2133</v>
      </c>
      <c r="I45" s="24">
        <v>154930</v>
      </c>
      <c r="J45" s="24">
        <v>2112</v>
      </c>
      <c r="K45" s="61">
        <v>156155</v>
      </c>
      <c r="L45" s="61">
        <v>2128</v>
      </c>
      <c r="M45" s="24">
        <v>154238</v>
      </c>
      <c r="N45" s="24">
        <v>2102</v>
      </c>
      <c r="O45" s="14">
        <v>152801</v>
      </c>
      <c r="P45" s="14">
        <v>2739</v>
      </c>
      <c r="Q45" s="33">
        <v>43919</v>
      </c>
      <c r="R45" s="32"/>
    </row>
    <row r="46" spans="1:22" x14ac:dyDescent="0.2">
      <c r="A46" s="11">
        <v>43920</v>
      </c>
      <c r="B46" s="48">
        <v>163479</v>
      </c>
      <c r="C46" s="39">
        <f t="shared" si="0"/>
        <v>5721.7650000000003</v>
      </c>
      <c r="D46" s="53">
        <v>3148</v>
      </c>
      <c r="E46" s="24">
        <v>195676</v>
      </c>
      <c r="F46" s="24">
        <v>2642</v>
      </c>
      <c r="G46" s="24">
        <v>193867</v>
      </c>
      <c r="H46" s="24">
        <v>2642</v>
      </c>
      <c r="I46" s="24">
        <v>191919</v>
      </c>
      <c r="J46" s="24">
        <v>2616</v>
      </c>
      <c r="K46" s="61">
        <v>193436</v>
      </c>
      <c r="L46" s="61">
        <v>2637</v>
      </c>
      <c r="M46" s="24">
        <v>191062</v>
      </c>
      <c r="N46" s="24">
        <v>2604</v>
      </c>
      <c r="O46" s="24">
        <v>189281</v>
      </c>
      <c r="P46" s="24">
        <v>3393</v>
      </c>
      <c r="Q46" s="14">
        <v>175960</v>
      </c>
      <c r="R46" s="14">
        <v>3154</v>
      </c>
      <c r="S46" s="33">
        <v>43920</v>
      </c>
      <c r="T46" s="32"/>
    </row>
    <row r="47" spans="1:22" x14ac:dyDescent="0.2">
      <c r="A47" s="11">
        <v>43921</v>
      </c>
      <c r="B47" s="48">
        <v>187347</v>
      </c>
      <c r="C47" s="39">
        <f t="shared" si="0"/>
        <v>6557.1450000000004</v>
      </c>
      <c r="D47" s="53">
        <v>3860</v>
      </c>
      <c r="E47" s="24">
        <v>242393</v>
      </c>
      <c r="F47" s="24">
        <v>3273</v>
      </c>
      <c r="G47" s="24">
        <v>240153</v>
      </c>
      <c r="H47" s="24">
        <v>3273</v>
      </c>
      <c r="I47" s="24">
        <v>237739</v>
      </c>
      <c r="J47" s="24">
        <v>3240</v>
      </c>
      <c r="K47" s="61">
        <v>239618</v>
      </c>
      <c r="L47" s="61">
        <v>3266</v>
      </c>
      <c r="M47" s="24">
        <v>236677</v>
      </c>
      <c r="N47" s="24">
        <v>3226</v>
      </c>
      <c r="O47" s="24">
        <v>234471</v>
      </c>
      <c r="P47" s="24">
        <v>4203</v>
      </c>
      <c r="Q47" s="24">
        <v>217970</v>
      </c>
      <c r="R47" s="24">
        <v>3907</v>
      </c>
      <c r="S47" s="14">
        <v>202509</v>
      </c>
      <c r="T47" s="14">
        <v>3630</v>
      </c>
      <c r="U47" s="33">
        <v>43921</v>
      </c>
      <c r="V47" s="32"/>
    </row>
    <row r="48" spans="1:22" x14ac:dyDescent="0.2">
      <c r="A48" s="11">
        <v>43922</v>
      </c>
      <c r="B48" s="50">
        <f>B47*EXP(0.2343)</f>
        <v>236811.03733742068</v>
      </c>
      <c r="C48" s="39">
        <f t="shared" si="0"/>
        <v>8288.3863068097253</v>
      </c>
      <c r="D48" s="49">
        <f t="shared" ref="D46:D83" si="1">B48*0.017924459</f>
        <v>4244.7097295020667</v>
      </c>
      <c r="E48" s="24">
        <v>300263</v>
      </c>
      <c r="F48" s="24">
        <v>4055</v>
      </c>
      <c r="G48" s="24">
        <v>297488</v>
      </c>
      <c r="H48" s="24">
        <v>4055</v>
      </c>
      <c r="I48" s="24">
        <v>294499</v>
      </c>
      <c r="J48" s="24">
        <v>4014</v>
      </c>
      <c r="K48" s="61">
        <v>296826</v>
      </c>
      <c r="L48" s="61">
        <v>4046</v>
      </c>
      <c r="M48" s="24">
        <v>293183</v>
      </c>
      <c r="N48" s="24">
        <v>3996</v>
      </c>
      <c r="O48" s="24">
        <v>290451</v>
      </c>
      <c r="P48" s="24">
        <v>5206</v>
      </c>
      <c r="Q48" s="24">
        <v>270010</v>
      </c>
      <c r="R48" s="24">
        <v>4840</v>
      </c>
      <c r="S48" s="24">
        <v>250857</v>
      </c>
      <c r="T48" s="24">
        <v>4496</v>
      </c>
      <c r="U48" s="14">
        <v>236811</v>
      </c>
      <c r="V48" s="14">
        <v>4160</v>
      </c>
    </row>
    <row r="49" spans="1:22" x14ac:dyDescent="0.2">
      <c r="A49" s="11">
        <v>43923</v>
      </c>
      <c r="B49" s="50">
        <f>B48*EXP(0.2343)</f>
        <v>299334.74998171977</v>
      </c>
      <c r="C49" s="39">
        <f t="shared" si="0"/>
        <v>10476.716249360194</v>
      </c>
      <c r="D49" s="49">
        <f t="shared" si="1"/>
        <v>5365.413453322587</v>
      </c>
      <c r="E49" s="24">
        <v>371950</v>
      </c>
      <c r="F49" s="24">
        <v>5023</v>
      </c>
      <c r="G49" s="24">
        <v>368513</v>
      </c>
      <c r="H49" s="24">
        <v>5023</v>
      </c>
      <c r="I49" s="24">
        <v>364809</v>
      </c>
      <c r="J49" s="24">
        <v>4972</v>
      </c>
      <c r="K49" s="61">
        <v>367692</v>
      </c>
      <c r="L49" s="61">
        <v>5012</v>
      </c>
      <c r="M49" s="24">
        <v>363179</v>
      </c>
      <c r="N49" s="24">
        <v>4950</v>
      </c>
      <c r="O49" s="24">
        <v>359795</v>
      </c>
      <c r="P49" s="24">
        <v>6449</v>
      </c>
      <c r="Q49" s="24">
        <v>334474</v>
      </c>
      <c r="R49" s="24">
        <v>5995</v>
      </c>
      <c r="S49" s="24">
        <v>310749</v>
      </c>
      <c r="T49" s="24">
        <v>5570</v>
      </c>
      <c r="U49" s="24">
        <v>299335</v>
      </c>
      <c r="V49" s="24">
        <v>5153</v>
      </c>
    </row>
    <row r="50" spans="1:22" x14ac:dyDescent="0.2">
      <c r="A50" s="11">
        <v>43924</v>
      </c>
      <c r="B50" s="50">
        <f t="shared" ref="B50:B83" si="2">B49*EXP(0.2343)</f>
        <v>378366.20097630878</v>
      </c>
      <c r="C50" s="39">
        <f t="shared" si="0"/>
        <v>13242.817034170808</v>
      </c>
      <c r="D50" s="49">
        <f t="shared" si="1"/>
        <v>6782.0094563856064</v>
      </c>
      <c r="E50" s="24">
        <v>460752</v>
      </c>
      <c r="F50" s="24">
        <v>6222</v>
      </c>
      <c r="G50" s="24">
        <v>456494</v>
      </c>
      <c r="H50" s="24">
        <v>6222</v>
      </c>
      <c r="I50" s="24">
        <v>451906</v>
      </c>
      <c r="J50" s="24">
        <v>6159</v>
      </c>
      <c r="K50" s="61">
        <v>455478</v>
      </c>
      <c r="L50" s="61">
        <v>6208</v>
      </c>
      <c r="M50" s="24">
        <v>449887</v>
      </c>
      <c r="N50" s="24">
        <v>6132</v>
      </c>
      <c r="O50" s="24">
        <v>445695</v>
      </c>
      <c r="P50" s="24">
        <v>7989</v>
      </c>
      <c r="Q50" s="24">
        <v>414328</v>
      </c>
      <c r="R50" s="24">
        <v>7427</v>
      </c>
      <c r="S50" s="24">
        <v>384939</v>
      </c>
      <c r="T50" s="24">
        <v>6900</v>
      </c>
      <c r="U50" s="24">
        <v>378366</v>
      </c>
      <c r="V50" s="24">
        <v>6383</v>
      </c>
    </row>
    <row r="51" spans="1:22" x14ac:dyDescent="0.2">
      <c r="A51" s="11">
        <v>43925</v>
      </c>
      <c r="B51" s="50">
        <f t="shared" si="2"/>
        <v>478263.82352863229</v>
      </c>
      <c r="C51" s="39">
        <f t="shared" si="0"/>
        <v>16739.233823502131</v>
      </c>
      <c r="D51" s="49">
        <f t="shared" si="1"/>
        <v>8572.6202960222054</v>
      </c>
      <c r="E51" s="24">
        <v>570755</v>
      </c>
      <c r="F51" s="24">
        <v>7707</v>
      </c>
      <c r="G51" s="24">
        <v>565480</v>
      </c>
      <c r="H51" s="24">
        <v>7707</v>
      </c>
      <c r="I51" s="24">
        <v>559797</v>
      </c>
      <c r="J51" s="24">
        <v>7630</v>
      </c>
      <c r="K51" s="61">
        <v>564221</v>
      </c>
      <c r="L51" s="61">
        <v>7690</v>
      </c>
      <c r="M51" s="24">
        <v>557296</v>
      </c>
      <c r="N51" s="24">
        <v>7596</v>
      </c>
      <c r="O51" s="24">
        <v>552103</v>
      </c>
      <c r="P51" s="24">
        <v>9896</v>
      </c>
      <c r="Q51" s="24">
        <v>513247</v>
      </c>
      <c r="R51" s="24">
        <v>9200</v>
      </c>
      <c r="S51" s="24">
        <v>476842</v>
      </c>
      <c r="T51" s="24">
        <v>8547</v>
      </c>
      <c r="U51" s="24">
        <v>478264</v>
      </c>
      <c r="V51" s="24">
        <v>7907</v>
      </c>
    </row>
    <row r="52" spans="1:22" x14ac:dyDescent="0.2">
      <c r="A52" s="11">
        <v>43926</v>
      </c>
      <c r="B52" s="50">
        <f t="shared" si="2"/>
        <v>604536.78025683097</v>
      </c>
      <c r="C52" s="39">
        <f t="shared" si="0"/>
        <v>21158.787308989085</v>
      </c>
      <c r="D52" s="49">
        <f t="shared" si="1"/>
        <v>10835.994731705576</v>
      </c>
      <c r="E52" s="24">
        <v>707021</v>
      </c>
      <c r="F52" s="24">
        <v>9548</v>
      </c>
      <c r="G52" s="24">
        <v>700486</v>
      </c>
      <c r="H52" s="24">
        <v>9548</v>
      </c>
      <c r="I52" s="24">
        <v>693447</v>
      </c>
      <c r="J52" s="24">
        <v>9452</v>
      </c>
      <c r="K52" s="61">
        <v>698927</v>
      </c>
      <c r="L52" s="61">
        <v>9526</v>
      </c>
      <c r="M52" s="24">
        <v>690349</v>
      </c>
      <c r="N52" s="24">
        <v>9409</v>
      </c>
      <c r="O52" s="24">
        <v>683915</v>
      </c>
      <c r="P52" s="24">
        <v>12259</v>
      </c>
      <c r="Q52" s="24">
        <v>635783</v>
      </c>
      <c r="R52" s="24">
        <v>11396</v>
      </c>
      <c r="S52" s="24">
        <v>590686</v>
      </c>
      <c r="T52" s="24">
        <v>10588</v>
      </c>
      <c r="U52" s="24">
        <v>604537</v>
      </c>
      <c r="V52" s="24">
        <v>9795</v>
      </c>
    </row>
    <row r="53" spans="1:22" x14ac:dyDescent="0.2">
      <c r="A53" s="11">
        <v>43927</v>
      </c>
      <c r="B53" s="50">
        <f t="shared" si="2"/>
        <v>764148.7829601994</v>
      </c>
      <c r="C53" s="39">
        <f t="shared" si="0"/>
        <v>26745.207403606983</v>
      </c>
      <c r="D53" s="49">
        <f t="shared" si="1"/>
        <v>13696.953530069994</v>
      </c>
      <c r="E53" s="24">
        <v>875819</v>
      </c>
      <c r="F53" s="24">
        <v>11827</v>
      </c>
      <c r="G53" s="24">
        <v>867725</v>
      </c>
      <c r="H53" s="24">
        <v>11827</v>
      </c>
      <c r="I53" s="24">
        <v>859005</v>
      </c>
      <c r="J53" s="24">
        <v>11708</v>
      </c>
      <c r="K53" s="61">
        <v>865794</v>
      </c>
      <c r="L53" s="61">
        <v>11801</v>
      </c>
      <c r="M53" s="24">
        <v>855167</v>
      </c>
      <c r="N53" s="24">
        <v>11656</v>
      </c>
      <c r="O53" s="24">
        <v>847198</v>
      </c>
      <c r="P53" s="24">
        <v>15186</v>
      </c>
      <c r="Q53" s="24">
        <v>787575</v>
      </c>
      <c r="R53" s="24">
        <v>14117</v>
      </c>
      <c r="S53" s="24">
        <v>731710</v>
      </c>
      <c r="T53" s="24">
        <v>13116</v>
      </c>
      <c r="U53" s="24">
        <v>764149</v>
      </c>
      <c r="V53" s="24">
        <v>12134</v>
      </c>
    </row>
    <row r="54" spans="1:22" x14ac:dyDescent="0.2">
      <c r="A54" s="11">
        <v>43928</v>
      </c>
      <c r="B54" s="50">
        <f t="shared" si="2"/>
        <v>965902.12799208076</v>
      </c>
      <c r="C54" s="39">
        <f t="shared" si="0"/>
        <v>33806.574479722833</v>
      </c>
      <c r="D54" s="49">
        <f t="shared" si="1"/>
        <v>17313.273091206804</v>
      </c>
      <c r="E54" s="24">
        <v>1084918</v>
      </c>
      <c r="F54" s="24">
        <v>14651</v>
      </c>
      <c r="G54" s="24">
        <v>1074891</v>
      </c>
      <c r="H54" s="24">
        <v>14651</v>
      </c>
      <c r="I54" s="24">
        <v>1064089</v>
      </c>
      <c r="J54" s="24">
        <v>14504</v>
      </c>
      <c r="K54" s="61">
        <v>1072499</v>
      </c>
      <c r="L54" s="61">
        <v>14618</v>
      </c>
      <c r="M54" s="24">
        <v>1059335</v>
      </c>
      <c r="N54" s="24">
        <v>14439</v>
      </c>
      <c r="O54" s="24">
        <v>1049463</v>
      </c>
      <c r="P54" s="24">
        <v>18811</v>
      </c>
      <c r="Q54" s="24">
        <v>975605</v>
      </c>
      <c r="R54" s="24">
        <v>17487</v>
      </c>
      <c r="S54" s="24">
        <v>906403</v>
      </c>
      <c r="T54" s="24">
        <v>16247</v>
      </c>
      <c r="U54" s="24">
        <v>965902</v>
      </c>
      <c r="V54" s="24">
        <v>15030</v>
      </c>
    </row>
    <row r="55" spans="1:22" x14ac:dyDescent="0.2">
      <c r="A55" s="11">
        <v>43929</v>
      </c>
      <c r="B55" s="50">
        <f t="shared" si="2"/>
        <v>1220923.1260507333</v>
      </c>
      <c r="C55" s="39">
        <f t="shared" si="0"/>
        <v>42732.30941177567</v>
      </c>
      <c r="D55" s="49">
        <f t="shared" si="1"/>
        <v>21884.386515048202</v>
      </c>
      <c r="E55" s="24">
        <v>1343939</v>
      </c>
      <c r="F55" s="24">
        <v>18149</v>
      </c>
      <c r="G55" s="24">
        <v>1331518</v>
      </c>
      <c r="H55" s="24">
        <v>18149</v>
      </c>
      <c r="I55" s="24">
        <v>1318136</v>
      </c>
      <c r="J55" s="24">
        <v>17966</v>
      </c>
      <c r="K55" s="61">
        <v>1328555</v>
      </c>
      <c r="L55" s="61">
        <v>18108</v>
      </c>
      <c r="M55" s="24">
        <v>1312248</v>
      </c>
      <c r="N55" s="24">
        <v>17886</v>
      </c>
      <c r="O55" s="24">
        <v>1300019</v>
      </c>
      <c r="P55" s="24">
        <v>23302</v>
      </c>
      <c r="Q55" s="24">
        <v>1208528</v>
      </c>
      <c r="R55" s="24">
        <v>21662</v>
      </c>
      <c r="S55" s="24">
        <v>1122804</v>
      </c>
      <c r="T55" s="24">
        <v>20126</v>
      </c>
      <c r="U55" s="24">
        <v>1220923</v>
      </c>
      <c r="V55" s="24">
        <v>18619</v>
      </c>
    </row>
    <row r="56" spans="1:22" x14ac:dyDescent="0.2">
      <c r="A56" s="11">
        <v>43930</v>
      </c>
      <c r="B56" s="50">
        <f t="shared" si="2"/>
        <v>1543275.6969117231</v>
      </c>
      <c r="C56" s="39">
        <f t="shared" si="0"/>
        <v>54014.649391910316</v>
      </c>
      <c r="D56" s="49">
        <f t="shared" si="1"/>
        <v>27662.381954990607</v>
      </c>
      <c r="E56" s="24">
        <v>1664799</v>
      </c>
      <c r="F56" s="24">
        <v>22481</v>
      </c>
      <c r="G56" s="24">
        <v>1649413</v>
      </c>
      <c r="H56" s="24">
        <v>22481</v>
      </c>
      <c r="I56" s="24">
        <v>1632837</v>
      </c>
      <c r="J56" s="24">
        <v>22256</v>
      </c>
      <c r="K56" s="61">
        <v>1645742</v>
      </c>
      <c r="L56" s="61">
        <v>22431</v>
      </c>
      <c r="M56" s="24">
        <v>1625543</v>
      </c>
      <c r="N56" s="24">
        <v>22156</v>
      </c>
      <c r="O56" s="24">
        <v>1610394</v>
      </c>
      <c r="P56" s="24">
        <v>28865</v>
      </c>
      <c r="Q56" s="24">
        <v>1497059</v>
      </c>
      <c r="R56" s="24">
        <v>26834</v>
      </c>
      <c r="S56" s="24">
        <v>1390870</v>
      </c>
      <c r="T56" s="24">
        <v>24931</v>
      </c>
      <c r="U56" s="24">
        <v>1543276</v>
      </c>
      <c r="V56" s="24">
        <v>23064</v>
      </c>
    </row>
    <row r="57" spans="1:22" x14ac:dyDescent="0.2">
      <c r="A57" s="11">
        <v>43931</v>
      </c>
      <c r="B57" s="50">
        <f t="shared" si="2"/>
        <v>1950736.9676765359</v>
      </c>
      <c r="C57" s="39">
        <f t="shared" si="0"/>
        <v>68275.793868678767</v>
      </c>
      <c r="D57" s="49">
        <f t="shared" si="1"/>
        <v>34965.904796902396</v>
      </c>
      <c r="E57" s="24">
        <v>2062264</v>
      </c>
      <c r="F57" s="24">
        <v>27849</v>
      </c>
      <c r="G57" s="24">
        <v>2043204</v>
      </c>
      <c r="H57" s="24">
        <v>27849</v>
      </c>
      <c r="I57" s="24">
        <v>2022671</v>
      </c>
      <c r="J57" s="24">
        <v>27569</v>
      </c>
      <c r="K57" s="61">
        <v>2038658</v>
      </c>
      <c r="L57" s="61">
        <v>27787</v>
      </c>
      <c r="M57" s="24">
        <v>2013635</v>
      </c>
      <c r="N57" s="24">
        <v>27446</v>
      </c>
      <c r="O57" s="24">
        <v>1994870</v>
      </c>
      <c r="P57" s="24">
        <v>35757</v>
      </c>
      <c r="Q57" s="24">
        <v>1854477</v>
      </c>
      <c r="R57" s="24">
        <v>33240</v>
      </c>
      <c r="S57" s="24">
        <v>1722935</v>
      </c>
      <c r="T57" s="24">
        <v>30883</v>
      </c>
      <c r="U57" s="24">
        <v>1950737</v>
      </c>
      <c r="V57" s="24">
        <v>28570</v>
      </c>
    </row>
    <row r="58" spans="1:22" x14ac:dyDescent="0.2">
      <c r="A58" s="11">
        <v>43932</v>
      </c>
      <c r="B58" s="50">
        <f t="shared" si="2"/>
        <v>2465777.6472958466</v>
      </c>
      <c r="C58" s="39">
        <f t="shared" si="0"/>
        <v>86302.217655354645</v>
      </c>
      <c r="D58" s="49">
        <f t="shared" si="1"/>
        <v>44197.730342070863</v>
      </c>
      <c r="E58" s="24">
        <v>2554623</v>
      </c>
      <c r="F58" s="24">
        <v>34498</v>
      </c>
      <c r="G58" s="24">
        <v>2531012</v>
      </c>
      <c r="H58" s="24">
        <v>34498</v>
      </c>
      <c r="I58" s="24">
        <v>2505577</v>
      </c>
      <c r="J58" s="24">
        <v>34151</v>
      </c>
      <c r="K58" s="61">
        <v>2525380</v>
      </c>
      <c r="L58" s="61">
        <v>34421</v>
      </c>
      <c r="M58" s="24">
        <v>2494384</v>
      </c>
      <c r="N58" s="24">
        <v>33998</v>
      </c>
      <c r="O58" s="24">
        <v>2471138</v>
      </c>
      <c r="P58" s="24">
        <v>44294</v>
      </c>
      <c r="Q58" s="24">
        <v>2297227</v>
      </c>
      <c r="R58" s="24">
        <v>41177</v>
      </c>
      <c r="S58" s="24">
        <v>2134280</v>
      </c>
      <c r="T58" s="24">
        <v>38256</v>
      </c>
      <c r="U58" s="24">
        <v>2465778</v>
      </c>
      <c r="V58" s="24">
        <v>35392</v>
      </c>
    </row>
    <row r="59" spans="1:22" x14ac:dyDescent="0.2">
      <c r="A59" s="11">
        <v>43933</v>
      </c>
      <c r="B59" s="50">
        <f t="shared" si="2"/>
        <v>3116801.2431453615</v>
      </c>
      <c r="C59" s="39">
        <f t="shared" si="0"/>
        <v>109088.04351008766</v>
      </c>
      <c r="D59" s="49">
        <f t="shared" si="1"/>
        <v>55866.976093908066</v>
      </c>
      <c r="E59" s="24">
        <v>3164530</v>
      </c>
      <c r="F59" s="24">
        <v>42734</v>
      </c>
      <c r="G59" s="24">
        <v>3135283</v>
      </c>
      <c r="H59" s="24">
        <v>42734</v>
      </c>
      <c r="I59" s="24">
        <v>3103775</v>
      </c>
      <c r="J59" s="24">
        <v>42304</v>
      </c>
      <c r="K59" s="61">
        <v>3128306</v>
      </c>
      <c r="L59" s="61">
        <v>42639</v>
      </c>
      <c r="M59" s="24">
        <v>3089909</v>
      </c>
      <c r="N59" s="24">
        <v>42115</v>
      </c>
      <c r="O59" s="24">
        <v>3061113</v>
      </c>
      <c r="P59" s="24">
        <v>54869</v>
      </c>
      <c r="Q59" s="24">
        <v>2845682</v>
      </c>
      <c r="R59" s="24">
        <v>51007</v>
      </c>
      <c r="S59" s="24">
        <v>2643832</v>
      </c>
      <c r="T59" s="24">
        <v>47389</v>
      </c>
      <c r="U59" s="24">
        <v>3116801</v>
      </c>
      <c r="V59" s="24">
        <v>43841</v>
      </c>
    </row>
    <row r="60" spans="1:22" x14ac:dyDescent="0.2">
      <c r="A60" s="11">
        <v>43934</v>
      </c>
      <c r="B60" s="50">
        <f t="shared" si="2"/>
        <v>3939710.4600757705</v>
      </c>
      <c r="C60" s="39">
        <f t="shared" si="0"/>
        <v>137889.86610265198</v>
      </c>
      <c r="D60" s="49">
        <f t="shared" si="1"/>
        <v>70617.178613499287</v>
      </c>
      <c r="E60" s="24">
        <v>3920051</v>
      </c>
      <c r="F60" s="24">
        <v>52936</v>
      </c>
      <c r="G60" s="24">
        <v>3883821</v>
      </c>
      <c r="H60" s="24">
        <v>52936</v>
      </c>
      <c r="I60" s="24">
        <v>3844790</v>
      </c>
      <c r="J60" s="24">
        <v>52404</v>
      </c>
      <c r="K60" s="61">
        <v>3875178</v>
      </c>
      <c r="L60" s="61">
        <v>52819</v>
      </c>
      <c r="M60" s="24">
        <v>3827614</v>
      </c>
      <c r="N60" s="24">
        <v>52170</v>
      </c>
      <c r="O60" s="24">
        <v>3791943</v>
      </c>
      <c r="P60" s="24">
        <v>67969</v>
      </c>
      <c r="Q60" s="24">
        <v>3525079</v>
      </c>
      <c r="R60" s="24">
        <v>63185</v>
      </c>
      <c r="S60" s="24">
        <v>3275037</v>
      </c>
      <c r="T60" s="24">
        <v>58703</v>
      </c>
      <c r="U60" s="24">
        <v>3939710</v>
      </c>
      <c r="V60" s="24">
        <v>54308</v>
      </c>
    </row>
    <row r="61" spans="1:22" x14ac:dyDescent="0.2">
      <c r="A61" s="11">
        <v>43935</v>
      </c>
      <c r="B61" s="50">
        <f t="shared" si="2"/>
        <v>4979887.1658453569</v>
      </c>
      <c r="C61" s="39">
        <f t="shared" si="0"/>
        <v>174296.05080458752</v>
      </c>
      <c r="D61" s="49">
        <f t="shared" si="1"/>
        <v>89261.783328821301</v>
      </c>
      <c r="E61" s="24">
        <v>4855949</v>
      </c>
      <c r="F61" s="24">
        <v>65575</v>
      </c>
      <c r="G61" s="24">
        <v>4811069</v>
      </c>
      <c r="H61" s="24">
        <v>65575</v>
      </c>
      <c r="I61" s="24">
        <v>4762720</v>
      </c>
      <c r="J61" s="24">
        <v>64916</v>
      </c>
      <c r="K61" s="61">
        <v>4800363</v>
      </c>
      <c r="L61" s="61">
        <v>65429</v>
      </c>
      <c r="M61" s="24">
        <v>4741444</v>
      </c>
      <c r="N61" s="24">
        <v>64626</v>
      </c>
      <c r="O61" s="24">
        <v>4697257</v>
      </c>
      <c r="P61" s="24">
        <v>84196</v>
      </c>
      <c r="Q61" s="24">
        <v>4366679</v>
      </c>
      <c r="R61" s="24">
        <v>78270</v>
      </c>
      <c r="S61" s="24">
        <v>4056941</v>
      </c>
      <c r="T61" s="24">
        <v>72718</v>
      </c>
      <c r="U61" s="24">
        <v>4979887</v>
      </c>
      <c r="V61" s="24">
        <v>67274</v>
      </c>
    </row>
    <row r="62" spans="1:22" x14ac:dyDescent="0.2">
      <c r="A62" s="11">
        <v>43936</v>
      </c>
      <c r="B62" s="50">
        <f t="shared" si="2"/>
        <v>6294695.1142380014</v>
      </c>
      <c r="C62" s="39">
        <f t="shared" si="0"/>
        <v>220314.32899833008</v>
      </c>
      <c r="D62" s="49">
        <f t="shared" si="1"/>
        <v>112829.00449265937</v>
      </c>
      <c r="E62" s="24">
        <v>6015290</v>
      </c>
      <c r="F62" s="24">
        <v>81231</v>
      </c>
      <c r="G62" s="24">
        <v>5959695</v>
      </c>
      <c r="H62" s="24">
        <v>81231</v>
      </c>
      <c r="I62" s="24">
        <v>5899803</v>
      </c>
      <c r="J62" s="24">
        <v>80414</v>
      </c>
      <c r="K62" s="61">
        <v>5946433</v>
      </c>
      <c r="L62" s="61">
        <v>81050</v>
      </c>
      <c r="M62" s="24">
        <v>5873447</v>
      </c>
      <c r="N62" s="24">
        <v>80055</v>
      </c>
      <c r="O62" s="24">
        <v>5818710</v>
      </c>
      <c r="P62" s="24">
        <v>104297</v>
      </c>
      <c r="Q62" s="24">
        <v>5409208</v>
      </c>
      <c r="R62" s="24">
        <v>96957</v>
      </c>
      <c r="S62" s="24">
        <v>5025522</v>
      </c>
      <c r="T62" s="24">
        <v>90080</v>
      </c>
      <c r="U62" s="24">
        <v>6294695</v>
      </c>
      <c r="V62" s="24">
        <v>83335</v>
      </c>
    </row>
    <row r="63" spans="1:22" x14ac:dyDescent="0.2">
      <c r="A63" s="11">
        <v>43937</v>
      </c>
      <c r="B63" s="50">
        <f t="shared" si="2"/>
        <v>7956643.4462547833</v>
      </c>
      <c r="C63" s="39">
        <f t="shared" si="0"/>
        <v>278482.52061891742</v>
      </c>
      <c r="D63" s="49">
        <f t="shared" si="1"/>
        <v>142618.52923001256</v>
      </c>
      <c r="E63" s="24">
        <v>7451420</v>
      </c>
      <c r="F63" s="24">
        <v>100624</v>
      </c>
      <c r="G63" s="24">
        <v>7382552</v>
      </c>
      <c r="H63" s="24">
        <v>100624</v>
      </c>
      <c r="I63" s="24">
        <v>7308360</v>
      </c>
      <c r="J63" s="24">
        <v>99613</v>
      </c>
      <c r="K63" s="61">
        <v>7366123</v>
      </c>
      <c r="L63" s="61">
        <v>100400</v>
      </c>
      <c r="M63" s="24">
        <v>7275712</v>
      </c>
      <c r="N63" s="24">
        <v>99168</v>
      </c>
      <c r="O63" s="24">
        <v>7207907</v>
      </c>
      <c r="P63" s="24">
        <v>129198</v>
      </c>
      <c r="Q63" s="24">
        <v>6700638</v>
      </c>
      <c r="R63" s="24">
        <v>120105</v>
      </c>
      <c r="S63" s="24">
        <v>6225347</v>
      </c>
      <c r="T63" s="24">
        <v>111586</v>
      </c>
      <c r="U63" s="24">
        <v>7956643</v>
      </c>
      <c r="V63" s="24">
        <v>103231</v>
      </c>
    </row>
    <row r="64" spans="1:22" x14ac:dyDescent="0.2">
      <c r="A64" s="11">
        <v>43938</v>
      </c>
      <c r="B64" s="50">
        <f t="shared" si="2"/>
        <v>10057385.430413004</v>
      </c>
      <c r="C64" s="39">
        <f t="shared" si="0"/>
        <v>352008.4900644552</v>
      </c>
      <c r="D64" s="49">
        <f t="shared" si="1"/>
        <v>180273.19279463525</v>
      </c>
      <c r="E64" s="24">
        <v>9230421</v>
      </c>
      <c r="F64" s="24">
        <v>124648</v>
      </c>
      <c r="G64" s="24">
        <v>9145111</v>
      </c>
      <c r="H64" s="24">
        <v>124648</v>
      </c>
      <c r="I64" s="24">
        <v>9053206</v>
      </c>
      <c r="J64" s="24">
        <v>123395</v>
      </c>
      <c r="K64" s="61">
        <v>9124760</v>
      </c>
      <c r="L64" s="61">
        <v>124370</v>
      </c>
      <c r="M64" s="24">
        <v>9012764</v>
      </c>
      <c r="N64" s="24">
        <v>122844</v>
      </c>
      <c r="O64" s="24">
        <v>8928770</v>
      </c>
      <c r="P64" s="24">
        <v>160043</v>
      </c>
      <c r="Q64" s="24">
        <v>8300392</v>
      </c>
      <c r="R64" s="24">
        <v>148780</v>
      </c>
      <c r="S64" s="24">
        <v>7711628</v>
      </c>
      <c r="T64" s="24">
        <v>138227</v>
      </c>
      <c r="U64" s="24">
        <v>10057385</v>
      </c>
      <c r="V64" s="24">
        <v>127878</v>
      </c>
    </row>
    <row r="65" spans="1:22" x14ac:dyDescent="0.2">
      <c r="A65" s="11">
        <v>43939</v>
      </c>
      <c r="B65" s="50">
        <f t="shared" si="2"/>
        <v>12712772.965024071</v>
      </c>
      <c r="C65" s="39">
        <f t="shared" si="0"/>
        <v>444947.05377584253</v>
      </c>
      <c r="D65" s="49">
        <f t="shared" si="1"/>
        <v>227869.57778788239</v>
      </c>
      <c r="E65" s="24">
        <v>11434152</v>
      </c>
      <c r="F65" s="24">
        <v>154407</v>
      </c>
      <c r="G65" s="24">
        <v>11328474</v>
      </c>
      <c r="H65" s="24">
        <v>154407</v>
      </c>
      <c r="I65" s="24">
        <v>11214628</v>
      </c>
      <c r="J65" s="24">
        <v>152855</v>
      </c>
      <c r="K65" s="61">
        <v>11303264</v>
      </c>
      <c r="L65" s="61">
        <v>154063</v>
      </c>
      <c r="M65" s="24">
        <v>11164529</v>
      </c>
      <c r="N65" s="24">
        <v>152173</v>
      </c>
      <c r="O65" s="24">
        <v>11060483</v>
      </c>
      <c r="P65" s="24">
        <v>198253</v>
      </c>
      <c r="Q65" s="24">
        <v>10282081</v>
      </c>
      <c r="R65" s="24">
        <v>184301</v>
      </c>
      <c r="S65" s="24">
        <v>9552752</v>
      </c>
      <c r="T65" s="24">
        <v>171228</v>
      </c>
      <c r="U65" s="24">
        <v>12712773</v>
      </c>
      <c r="V65" s="24">
        <v>158408</v>
      </c>
    </row>
    <row r="66" spans="1:22" x14ac:dyDescent="0.2">
      <c r="A66" s="11">
        <v>43940</v>
      </c>
      <c r="B66" s="50">
        <f t="shared" si="2"/>
        <v>16069245.588573435</v>
      </c>
      <c r="C66" s="39">
        <f t="shared" si="0"/>
        <v>562423.59560007032</v>
      </c>
      <c r="D66" s="49">
        <f t="shared" si="1"/>
        <v>288032.53371331544</v>
      </c>
      <c r="E66" s="24">
        <v>14164016</v>
      </c>
      <c r="F66" s="24">
        <v>191271</v>
      </c>
      <c r="G66" s="24">
        <v>14033108</v>
      </c>
      <c r="H66" s="24">
        <v>191271</v>
      </c>
      <c r="I66" s="24">
        <v>13892081</v>
      </c>
      <c r="J66" s="24">
        <v>189349</v>
      </c>
      <c r="K66" s="61">
        <v>14001879</v>
      </c>
      <c r="L66" s="61">
        <v>190846</v>
      </c>
      <c r="M66" s="24">
        <v>13830022</v>
      </c>
      <c r="N66" s="24">
        <v>188503</v>
      </c>
      <c r="O66" s="24">
        <v>13701135</v>
      </c>
      <c r="P66" s="24">
        <v>245585</v>
      </c>
      <c r="Q66" s="24">
        <v>12736893</v>
      </c>
      <c r="R66" s="24">
        <v>228302</v>
      </c>
      <c r="S66" s="24">
        <v>11833438</v>
      </c>
      <c r="T66" s="24">
        <v>212108</v>
      </c>
      <c r="U66" s="24">
        <v>16069246</v>
      </c>
      <c r="V66" s="24">
        <v>196227</v>
      </c>
    </row>
    <row r="67" spans="1:22" x14ac:dyDescent="0.2">
      <c r="A67" s="11">
        <v>43941</v>
      </c>
      <c r="B67" s="50">
        <f t="shared" si="2"/>
        <v>20311906.339892533</v>
      </c>
      <c r="C67" s="39">
        <f t="shared" si="0"/>
        <v>710916.72189623874</v>
      </c>
      <c r="D67" s="49">
        <f t="shared" si="1"/>
        <v>364079.93240124377</v>
      </c>
      <c r="E67" s="24">
        <v>17545625</v>
      </c>
      <c r="F67" s="24">
        <v>236937</v>
      </c>
      <c r="G67" s="24">
        <v>17383464</v>
      </c>
      <c r="H67" s="24">
        <v>236937</v>
      </c>
      <c r="I67" s="24">
        <v>17208767</v>
      </c>
      <c r="J67" s="24">
        <v>234555</v>
      </c>
      <c r="K67" s="61">
        <v>17344779</v>
      </c>
      <c r="L67" s="61">
        <v>236409</v>
      </c>
      <c r="M67" s="24">
        <v>17131892</v>
      </c>
      <c r="N67" s="24">
        <v>233508</v>
      </c>
      <c r="O67" s="24">
        <v>16972233</v>
      </c>
      <c r="P67" s="24">
        <v>304218</v>
      </c>
      <c r="Q67" s="24">
        <v>15777781</v>
      </c>
      <c r="R67" s="24">
        <v>282808</v>
      </c>
      <c r="S67" s="24">
        <v>14658630</v>
      </c>
      <c r="T67" s="24">
        <v>262748</v>
      </c>
      <c r="U67" s="24">
        <v>20311906</v>
      </c>
      <c r="V67" s="24">
        <v>243076</v>
      </c>
    </row>
    <row r="68" spans="1:22" x14ac:dyDescent="0.2">
      <c r="A68" s="11">
        <v>43942</v>
      </c>
      <c r="B68" s="50">
        <f t="shared" si="2"/>
        <v>25674729.836349033</v>
      </c>
      <c r="C68" s="39">
        <f t="shared" si="0"/>
        <v>898615.54427221627</v>
      </c>
      <c r="D68" s="49">
        <f t="shared" si="1"/>
        <v>460205.64228771493</v>
      </c>
      <c r="E68" s="24">
        <v>21734582</v>
      </c>
      <c r="F68" s="24">
        <v>293504</v>
      </c>
      <c r="G68" s="24">
        <v>21533705</v>
      </c>
      <c r="H68" s="24">
        <v>293504</v>
      </c>
      <c r="I68" s="24">
        <v>21317300</v>
      </c>
      <c r="J68" s="24">
        <v>290555</v>
      </c>
      <c r="K68" s="61">
        <v>21485785</v>
      </c>
      <c r="L68" s="61">
        <v>292851</v>
      </c>
      <c r="M68" s="24">
        <v>21222071</v>
      </c>
      <c r="N68" s="24">
        <v>289257</v>
      </c>
      <c r="O68" s="24">
        <v>21024295</v>
      </c>
      <c r="P68" s="24">
        <v>376849</v>
      </c>
      <c r="Q68" s="24">
        <v>19544672</v>
      </c>
      <c r="R68" s="24">
        <v>350328</v>
      </c>
      <c r="S68" s="24">
        <v>18158327</v>
      </c>
      <c r="T68" s="24">
        <v>325478</v>
      </c>
      <c r="U68" s="24">
        <v>25674730</v>
      </c>
      <c r="V68" s="24">
        <v>301109</v>
      </c>
    </row>
    <row r="69" spans="1:22" x14ac:dyDescent="0.2">
      <c r="A69" s="11">
        <v>43943</v>
      </c>
      <c r="B69" s="50">
        <f t="shared" si="2"/>
        <v>32453465.526023045</v>
      </c>
      <c r="C69" s="39">
        <f t="shared" si="0"/>
        <v>1135871.2934108067</v>
      </c>
      <c r="D69" s="49">
        <f t="shared" si="1"/>
        <v>581710.81222911354</v>
      </c>
      <c r="E69" s="24">
        <v>26923638</v>
      </c>
      <c r="F69" s="24">
        <v>363578</v>
      </c>
      <c r="G69" s="24">
        <v>26674802</v>
      </c>
      <c r="H69" s="24">
        <v>363578</v>
      </c>
      <c r="I69" s="24">
        <v>26406732</v>
      </c>
      <c r="J69" s="24">
        <v>359924</v>
      </c>
      <c r="K69" s="61">
        <v>26615442</v>
      </c>
      <c r="L69" s="61">
        <v>362768</v>
      </c>
      <c r="M69" s="24">
        <v>26288767</v>
      </c>
      <c r="N69" s="24">
        <v>358316</v>
      </c>
      <c r="O69" s="24">
        <v>26043772</v>
      </c>
      <c r="P69" s="24">
        <v>466821</v>
      </c>
      <c r="Q69" s="24">
        <v>24210894</v>
      </c>
      <c r="R69" s="24">
        <v>433967</v>
      </c>
      <c r="S69" s="24">
        <v>22493565</v>
      </c>
      <c r="T69" s="24">
        <v>403185</v>
      </c>
      <c r="U69" s="24">
        <v>32453466</v>
      </c>
      <c r="V69" s="24">
        <v>372998</v>
      </c>
    </row>
    <row r="70" spans="1:22" x14ac:dyDescent="0.2">
      <c r="A70" s="11">
        <v>43944</v>
      </c>
      <c r="B70" s="50">
        <f t="shared" si="2"/>
        <v>41021947.703522012</v>
      </c>
      <c r="C70" s="39">
        <f t="shared" si="0"/>
        <v>1435768.1696232706</v>
      </c>
      <c r="D70" s="49">
        <f t="shared" si="1"/>
        <v>735296.21971192444</v>
      </c>
      <c r="E70" s="24">
        <v>33351563</v>
      </c>
      <c r="F70" s="24">
        <v>450380</v>
      </c>
      <c r="G70" s="24">
        <v>33043318</v>
      </c>
      <c r="H70" s="24">
        <v>450380</v>
      </c>
      <c r="I70" s="24">
        <v>32711247</v>
      </c>
      <c r="J70" s="24">
        <v>445854</v>
      </c>
      <c r="K70" s="61">
        <v>32969786</v>
      </c>
      <c r="L70" s="61">
        <v>449378</v>
      </c>
      <c r="M70" s="24">
        <v>32565119</v>
      </c>
      <c r="N70" s="24">
        <v>443863</v>
      </c>
      <c r="O70" s="24">
        <v>32261632</v>
      </c>
      <c r="P70" s="24">
        <v>578272</v>
      </c>
      <c r="Q70" s="24">
        <v>29991161</v>
      </c>
      <c r="R70" s="24">
        <v>537575</v>
      </c>
      <c r="S70" s="24">
        <v>27863825</v>
      </c>
      <c r="T70" s="24">
        <v>499444</v>
      </c>
      <c r="U70" s="24">
        <v>41021948</v>
      </c>
      <c r="V70" s="24">
        <v>462050</v>
      </c>
    </row>
    <row r="71" spans="1:22" x14ac:dyDescent="0.2">
      <c r="A71" s="11">
        <v>43945</v>
      </c>
      <c r="B71" s="50">
        <f t="shared" si="2"/>
        <v>51852711.755579054</v>
      </c>
      <c r="C71" s="39">
        <f t="shared" si="0"/>
        <v>1814844.911445267</v>
      </c>
      <c r="D71" s="49">
        <f t="shared" si="1"/>
        <v>929431.80590169481</v>
      </c>
      <c r="E71" s="24">
        <v>41314133</v>
      </c>
      <c r="F71" s="24">
        <v>557907</v>
      </c>
      <c r="G71" s="24">
        <v>40932296</v>
      </c>
      <c r="H71" s="24">
        <v>557907</v>
      </c>
      <c r="I71" s="24">
        <v>40520944</v>
      </c>
      <c r="J71" s="24">
        <v>552300</v>
      </c>
      <c r="K71" s="61">
        <v>40841208</v>
      </c>
      <c r="L71" s="61">
        <v>556666</v>
      </c>
      <c r="M71" s="24">
        <v>40339928</v>
      </c>
      <c r="N71" s="24">
        <v>549833</v>
      </c>
      <c r="O71" s="24">
        <v>39963985</v>
      </c>
      <c r="P71" s="24">
        <v>716333</v>
      </c>
      <c r="Q71" s="24">
        <v>37151447</v>
      </c>
      <c r="R71" s="24">
        <v>665920</v>
      </c>
      <c r="S71" s="24">
        <v>34516217</v>
      </c>
      <c r="T71" s="24">
        <v>618685</v>
      </c>
      <c r="U71" s="24">
        <v>51852712</v>
      </c>
      <c r="V71" s="24">
        <v>572363</v>
      </c>
    </row>
    <row r="72" spans="1:22" x14ac:dyDescent="0.2">
      <c r="A72" s="11">
        <v>43946</v>
      </c>
      <c r="B72" s="50">
        <f t="shared" si="2"/>
        <v>65543053.582907356</v>
      </c>
      <c r="C72" s="39">
        <f t="shared" si="0"/>
        <v>2294006.8754017577</v>
      </c>
      <c r="D72" s="49">
        <f t="shared" si="1"/>
        <v>1174823.776681626</v>
      </c>
      <c r="E72" s="24">
        <v>51177738</v>
      </c>
      <c r="F72" s="24">
        <v>691106</v>
      </c>
      <c r="G72" s="24">
        <v>50704739</v>
      </c>
      <c r="H72" s="24">
        <v>691106</v>
      </c>
      <c r="I72" s="24">
        <v>50195178</v>
      </c>
      <c r="J72" s="24">
        <v>684160</v>
      </c>
      <c r="K72" s="61">
        <v>50591904</v>
      </c>
      <c r="L72" s="61">
        <v>689568</v>
      </c>
      <c r="M72" s="24">
        <v>49970945</v>
      </c>
      <c r="N72" s="24">
        <v>681104</v>
      </c>
      <c r="O72" s="24">
        <v>49505247</v>
      </c>
      <c r="P72" s="24">
        <v>887355</v>
      </c>
      <c r="Q72" s="24">
        <v>46021225</v>
      </c>
      <c r="R72" s="24">
        <v>824906</v>
      </c>
      <c r="S72" s="24">
        <v>42756843</v>
      </c>
      <c r="T72" s="24">
        <v>766393</v>
      </c>
      <c r="U72" s="24">
        <v>65543054</v>
      </c>
      <c r="V72" s="24">
        <v>709013</v>
      </c>
    </row>
    <row r="73" spans="1:22" x14ac:dyDescent="0.2">
      <c r="A73" s="11">
        <v>43947</v>
      </c>
      <c r="B73" s="50">
        <f t="shared" si="2"/>
        <v>82847969.325531974</v>
      </c>
      <c r="C73" s="39">
        <f t="shared" si="0"/>
        <v>2899678.9263936193</v>
      </c>
      <c r="D73" s="49">
        <f t="shared" si="1"/>
        <v>1485005.0294087555</v>
      </c>
      <c r="E73" s="24">
        <v>63396245</v>
      </c>
      <c r="F73" s="24">
        <v>856105</v>
      </c>
      <c r="G73" s="24">
        <v>62810319</v>
      </c>
      <c r="H73" s="24">
        <v>856105</v>
      </c>
      <c r="I73" s="24">
        <v>62179102</v>
      </c>
      <c r="J73" s="24">
        <v>847501</v>
      </c>
      <c r="K73" s="61">
        <v>62670545</v>
      </c>
      <c r="L73" s="61">
        <v>854200</v>
      </c>
      <c r="M73" s="24">
        <v>61901335</v>
      </c>
      <c r="N73" s="24">
        <v>843715</v>
      </c>
      <c r="O73" s="24">
        <v>61324453</v>
      </c>
      <c r="P73" s="24">
        <v>1099208</v>
      </c>
      <c r="Q73" s="24">
        <v>57008633</v>
      </c>
      <c r="R73" s="24">
        <v>1021849</v>
      </c>
      <c r="S73" s="24">
        <v>52964891</v>
      </c>
      <c r="T73" s="24">
        <v>949367</v>
      </c>
      <c r="U73" s="24">
        <v>82847969</v>
      </c>
      <c r="V73" s="24">
        <v>878287</v>
      </c>
    </row>
    <row r="74" spans="1:22" x14ac:dyDescent="0.2">
      <c r="A74" s="11">
        <v>43948</v>
      </c>
      <c r="B74" s="50">
        <f t="shared" si="2"/>
        <v>104721791.9543843</v>
      </c>
      <c r="C74" s="39">
        <f t="shared" si="0"/>
        <v>3665262.7184034507</v>
      </c>
      <c r="D74" s="49">
        <f t="shared" si="1"/>
        <v>1877081.4662928912</v>
      </c>
      <c r="E74" s="24">
        <v>78531878</v>
      </c>
      <c r="F74" s="24">
        <v>1060497</v>
      </c>
      <c r="G74" s="24">
        <v>77806065</v>
      </c>
      <c r="H74" s="24">
        <v>1060497</v>
      </c>
      <c r="I74" s="24">
        <v>77024147</v>
      </c>
      <c r="J74" s="24">
        <v>1049839</v>
      </c>
      <c r="K74" s="61">
        <v>77632920</v>
      </c>
      <c r="L74" s="61">
        <v>1058137</v>
      </c>
      <c r="M74" s="24">
        <v>76680063</v>
      </c>
      <c r="N74" s="24">
        <v>1045149</v>
      </c>
      <c r="O74" s="24">
        <v>75965453</v>
      </c>
      <c r="P74" s="24">
        <v>1361640</v>
      </c>
      <c r="Q74" s="24">
        <v>70619246</v>
      </c>
      <c r="R74" s="24">
        <v>1265812</v>
      </c>
      <c r="S74" s="24">
        <v>65610075</v>
      </c>
      <c r="T74" s="24">
        <v>1176025</v>
      </c>
      <c r="U74" s="24">
        <v>104721792</v>
      </c>
      <c r="V74" s="24">
        <v>1087975</v>
      </c>
    </row>
    <row r="75" spans="1:22" x14ac:dyDescent="0.2">
      <c r="A75" s="11">
        <v>43949</v>
      </c>
      <c r="B75" s="50">
        <f t="shared" si="2"/>
        <v>132370820.90746742</v>
      </c>
      <c r="C75" s="39">
        <f t="shared" si="0"/>
        <v>4632978.7317613605</v>
      </c>
      <c r="D75" s="49">
        <f t="shared" si="1"/>
        <v>2372675.3521522428</v>
      </c>
      <c r="E75" s="24">
        <v>97281091</v>
      </c>
      <c r="F75" s="24">
        <v>1313687</v>
      </c>
      <c r="G75" s="24">
        <v>96381992</v>
      </c>
      <c r="H75" s="24">
        <v>1313687</v>
      </c>
      <c r="I75" s="24">
        <v>95413394</v>
      </c>
      <c r="J75" s="24">
        <v>1300485</v>
      </c>
      <c r="K75" s="61">
        <v>96167510</v>
      </c>
      <c r="L75" s="61">
        <v>1310763</v>
      </c>
      <c r="M75" s="24">
        <v>94987162</v>
      </c>
      <c r="N75" s="24">
        <v>1294675</v>
      </c>
      <c r="O75" s="24">
        <v>94101941</v>
      </c>
      <c r="P75" s="24">
        <v>1686726</v>
      </c>
      <c r="Q75" s="24">
        <v>87479345</v>
      </c>
      <c r="R75" s="24">
        <v>1568020</v>
      </c>
      <c r="S75" s="24">
        <v>81274252</v>
      </c>
      <c r="T75" s="24">
        <v>1456797</v>
      </c>
      <c r="U75" s="24">
        <v>132370821</v>
      </c>
      <c r="V75" s="24">
        <v>1347725</v>
      </c>
    </row>
    <row r="76" spans="1:22" x14ac:dyDescent="0.2">
      <c r="A76" s="11">
        <v>43950</v>
      </c>
      <c r="B76" s="50">
        <f t="shared" si="2"/>
        <v>167319847.19426143</v>
      </c>
      <c r="C76" s="39">
        <f t="shared" si="0"/>
        <v>5856194.6517991507</v>
      </c>
      <c r="D76" s="49">
        <f t="shared" si="1"/>
        <v>2999117.7409198042</v>
      </c>
      <c r="E76" s="24">
        <v>120506614</v>
      </c>
      <c r="F76" s="24">
        <v>1627325</v>
      </c>
      <c r="G76" s="24">
        <v>119392858</v>
      </c>
      <c r="H76" s="24">
        <v>1627325</v>
      </c>
      <c r="I76" s="24">
        <v>118193010</v>
      </c>
      <c r="J76" s="24">
        <v>1610971</v>
      </c>
      <c r="K76" s="61">
        <v>119127169</v>
      </c>
      <c r="L76" s="61">
        <v>1623703</v>
      </c>
      <c r="M76" s="24">
        <v>117665016</v>
      </c>
      <c r="N76" s="24">
        <v>1603774</v>
      </c>
      <c r="O76" s="24">
        <v>116568452</v>
      </c>
      <c r="P76" s="24">
        <v>2089426</v>
      </c>
      <c r="Q76" s="24">
        <v>108364735</v>
      </c>
      <c r="R76" s="24">
        <v>1942379</v>
      </c>
      <c r="S76" s="24">
        <v>100678197</v>
      </c>
      <c r="T76" s="24">
        <v>1804602</v>
      </c>
      <c r="U76" s="24">
        <v>167319847</v>
      </c>
      <c r="V76" s="24">
        <v>1669490</v>
      </c>
    </row>
    <row r="77" spans="1:22" x14ac:dyDescent="0.2">
      <c r="A77" s="11">
        <v>43951</v>
      </c>
      <c r="B77" s="50">
        <f t="shared" si="2"/>
        <v>211496242.70050636</v>
      </c>
      <c r="C77" s="39">
        <f t="shared" si="0"/>
        <v>7402368.4945177231</v>
      </c>
      <c r="D77" s="49">
        <f t="shared" si="1"/>
        <v>3790955.7309392756</v>
      </c>
      <c r="E77" s="24">
        <v>149277149</v>
      </c>
      <c r="F77" s="24">
        <v>2015843</v>
      </c>
      <c r="G77" s="24">
        <v>147897488</v>
      </c>
      <c r="H77" s="24">
        <v>2015843</v>
      </c>
      <c r="I77" s="24">
        <v>146411180</v>
      </c>
      <c r="J77" s="24">
        <v>1995584</v>
      </c>
      <c r="K77" s="61">
        <v>147568366</v>
      </c>
      <c r="L77" s="61">
        <v>2011357</v>
      </c>
      <c r="M77" s="24">
        <v>145757130</v>
      </c>
      <c r="N77" s="24">
        <v>1986670</v>
      </c>
      <c r="O77" s="24">
        <v>144398765</v>
      </c>
      <c r="P77" s="24">
        <v>2588270</v>
      </c>
      <c r="Q77" s="24">
        <v>134236438</v>
      </c>
      <c r="R77" s="24">
        <v>2406116</v>
      </c>
      <c r="S77" s="24">
        <v>124714767</v>
      </c>
      <c r="T77" s="24">
        <v>2235445</v>
      </c>
      <c r="U77" s="24">
        <v>211496243</v>
      </c>
      <c r="V77" s="24">
        <v>2068075</v>
      </c>
    </row>
    <row r="78" spans="1:22" x14ac:dyDescent="0.2">
      <c r="A78" s="11">
        <v>43952</v>
      </c>
      <c r="B78" s="50">
        <f t="shared" si="2"/>
        <v>267336251.05752319</v>
      </c>
      <c r="C78" s="39">
        <f t="shared" si="0"/>
        <v>9356768.7870133128</v>
      </c>
      <c r="D78" s="49">
        <f t="shared" si="1"/>
        <v>4791857.6712942813</v>
      </c>
      <c r="E78" s="24">
        <v>184916549</v>
      </c>
      <c r="F78" s="24">
        <v>2497118</v>
      </c>
      <c r="G78" s="24">
        <v>183207499</v>
      </c>
      <c r="H78" s="24">
        <v>2497118</v>
      </c>
      <c r="I78" s="24">
        <v>181366340</v>
      </c>
      <c r="J78" s="24">
        <v>2472023</v>
      </c>
      <c r="K78" s="61">
        <v>182799800</v>
      </c>
      <c r="L78" s="61">
        <v>2491561</v>
      </c>
      <c r="M78" s="24">
        <v>180556138</v>
      </c>
      <c r="N78" s="24">
        <v>2460980</v>
      </c>
      <c r="O78" s="24">
        <v>178873468</v>
      </c>
      <c r="P78" s="24">
        <v>3206210</v>
      </c>
      <c r="Q78" s="24">
        <v>166284921</v>
      </c>
      <c r="R78" s="24">
        <v>2980567</v>
      </c>
      <c r="S78" s="24">
        <v>154489984</v>
      </c>
      <c r="T78" s="24">
        <v>2769149</v>
      </c>
      <c r="U78" s="24">
        <v>267336251</v>
      </c>
      <c r="V78" s="24">
        <v>2561821</v>
      </c>
    </row>
    <row r="79" spans="1:22" x14ac:dyDescent="0.2">
      <c r="A79" s="11">
        <v>43953</v>
      </c>
      <c r="B79" s="50">
        <f t="shared" si="2"/>
        <v>337919341.81400925</v>
      </c>
      <c r="C79" s="39">
        <f t="shared" si="0"/>
        <v>11827176.963490324</v>
      </c>
      <c r="D79" s="49">
        <f t="shared" si="1"/>
        <v>6057021.3876521941</v>
      </c>
      <c r="E79" s="24">
        <v>229064732</v>
      </c>
      <c r="F79" s="24">
        <v>3093296</v>
      </c>
      <c r="G79" s="24">
        <v>226947652</v>
      </c>
      <c r="H79" s="24">
        <v>3093296</v>
      </c>
      <c r="I79" s="24">
        <v>224666924</v>
      </c>
      <c r="J79" s="24">
        <v>3062210</v>
      </c>
      <c r="K79" s="61">
        <v>226442617</v>
      </c>
      <c r="L79" s="61">
        <v>3086413</v>
      </c>
      <c r="M79" s="24">
        <v>223663288</v>
      </c>
      <c r="N79" s="24">
        <v>3048531</v>
      </c>
      <c r="O79" s="24">
        <v>221578886</v>
      </c>
      <c r="P79" s="24">
        <v>3971682</v>
      </c>
      <c r="Q79" s="24">
        <v>205984868</v>
      </c>
      <c r="R79" s="24">
        <v>3692167</v>
      </c>
      <c r="S79" s="24">
        <v>191373930</v>
      </c>
      <c r="T79" s="24">
        <v>3430274</v>
      </c>
      <c r="U79" s="24">
        <v>337919342</v>
      </c>
      <c r="V79" s="24">
        <v>3173446</v>
      </c>
    </row>
    <row r="80" spans="1:22" x14ac:dyDescent="0.2">
      <c r="A80" s="11">
        <v>43954</v>
      </c>
      <c r="B80" s="50">
        <f t="shared" si="2"/>
        <v>427138037.28564626</v>
      </c>
      <c r="C80" s="39">
        <f t="shared" si="0"/>
        <v>14949831.304997621</v>
      </c>
      <c r="D80" s="49">
        <f t="shared" si="1"/>
        <v>7656218.2366670379</v>
      </c>
      <c r="E80" s="24">
        <v>283753141</v>
      </c>
      <c r="F80" s="24">
        <v>3831810</v>
      </c>
      <c r="G80" s="24">
        <v>281130615</v>
      </c>
      <c r="H80" s="24">
        <v>3831810</v>
      </c>
      <c r="I80" s="24">
        <v>278305370</v>
      </c>
      <c r="J80" s="24">
        <v>3793302</v>
      </c>
      <c r="K80" s="61">
        <v>280505004</v>
      </c>
      <c r="L80" s="61">
        <v>3823283</v>
      </c>
      <c r="M80" s="24">
        <v>277062120</v>
      </c>
      <c r="N80" s="24">
        <v>3776357</v>
      </c>
      <c r="O80" s="24">
        <v>274480075</v>
      </c>
      <c r="P80" s="24">
        <v>4919907</v>
      </c>
      <c r="Q80" s="24">
        <v>255163039</v>
      </c>
      <c r="R80" s="24">
        <v>4573659</v>
      </c>
      <c r="S80" s="24">
        <v>237063790</v>
      </c>
      <c r="T80" s="24">
        <v>4249240</v>
      </c>
      <c r="U80" s="24">
        <v>427138037</v>
      </c>
      <c r="V80" s="24">
        <v>3931096</v>
      </c>
    </row>
    <row r="81" spans="1:22" x14ac:dyDescent="0.2">
      <c r="A81" s="11">
        <v>43955</v>
      </c>
      <c r="B81" s="50">
        <f t="shared" si="2"/>
        <v>539912577.70812321</v>
      </c>
      <c r="C81" s="39">
        <f t="shared" si="0"/>
        <v>18896940.219784316</v>
      </c>
      <c r="D81" s="49">
        <f t="shared" si="1"/>
        <v>9677640.8627135679</v>
      </c>
      <c r="E81" s="24">
        <v>351498217</v>
      </c>
      <c r="F81" s="24">
        <v>4746642</v>
      </c>
      <c r="G81" s="24">
        <v>348249572</v>
      </c>
      <c r="H81" s="24">
        <v>4746642</v>
      </c>
      <c r="I81" s="24">
        <v>344749810</v>
      </c>
      <c r="J81" s="24">
        <v>4698940</v>
      </c>
      <c r="K81" s="61">
        <v>347474599</v>
      </c>
      <c r="L81" s="61">
        <v>4736079</v>
      </c>
      <c r="M81" s="24">
        <v>343209738</v>
      </c>
      <c r="N81" s="24">
        <v>4677949</v>
      </c>
      <c r="O81" s="24">
        <v>340011238</v>
      </c>
      <c r="P81" s="24">
        <v>6094518</v>
      </c>
      <c r="Q81" s="24">
        <v>316082328</v>
      </c>
      <c r="R81" s="24">
        <v>5665605</v>
      </c>
      <c r="S81" s="24">
        <v>293661946</v>
      </c>
      <c r="T81" s="24">
        <v>5263732</v>
      </c>
      <c r="U81" s="24">
        <v>539912578</v>
      </c>
      <c r="V81" s="24">
        <v>4869631</v>
      </c>
    </row>
    <row r="82" spans="1:22" x14ac:dyDescent="0.2">
      <c r="A82" s="11">
        <v>43956</v>
      </c>
      <c r="B82" s="50">
        <f t="shared" si="2"/>
        <v>682462263.06576252</v>
      </c>
      <c r="C82" s="39">
        <f t="shared" si="0"/>
        <v>23886179.207301691</v>
      </c>
      <c r="D82" s="49">
        <f t="shared" si="1"/>
        <v>12232766.853369474</v>
      </c>
      <c r="E82" s="24">
        <v>435417194</v>
      </c>
      <c r="F82" s="24">
        <v>5879886</v>
      </c>
      <c r="G82" s="24">
        <v>431392946</v>
      </c>
      <c r="H82" s="24">
        <v>5879886</v>
      </c>
      <c r="I82" s="24">
        <v>427057629</v>
      </c>
      <c r="J82" s="24">
        <v>5820795</v>
      </c>
      <c r="K82" s="61">
        <v>430432951</v>
      </c>
      <c r="L82" s="61">
        <v>5866801</v>
      </c>
      <c r="M82" s="24">
        <v>425149870</v>
      </c>
      <c r="N82" s="24">
        <v>5794793</v>
      </c>
      <c r="O82" s="24">
        <v>421187739</v>
      </c>
      <c r="P82" s="24">
        <v>7549562</v>
      </c>
      <c r="Q82" s="24">
        <v>391545884</v>
      </c>
      <c r="R82" s="24">
        <v>7018248</v>
      </c>
      <c r="S82" s="24">
        <v>363772715</v>
      </c>
      <c r="T82" s="24">
        <v>6520429</v>
      </c>
      <c r="U82" s="24">
        <v>682462263</v>
      </c>
      <c r="V82" s="24">
        <v>6032238</v>
      </c>
    </row>
    <row r="83" spans="1:22" x14ac:dyDescent="0.2">
      <c r="A83" s="11">
        <v>43957</v>
      </c>
      <c r="B83" s="50">
        <f t="shared" si="2"/>
        <v>862648435.57808185</v>
      </c>
      <c r="C83" s="39">
        <f t="shared" si="0"/>
        <v>30192695.245232869</v>
      </c>
      <c r="D83" s="49">
        <f t="shared" si="1"/>
        <v>15462506.514933469</v>
      </c>
      <c r="E83" s="24">
        <v>539371535</v>
      </c>
      <c r="F83" s="24">
        <v>7283688</v>
      </c>
      <c r="G83" s="24">
        <v>534386512</v>
      </c>
      <c r="H83" s="24">
        <v>7283688</v>
      </c>
      <c r="I83" s="24">
        <v>529016153</v>
      </c>
      <c r="J83" s="24">
        <v>7210490</v>
      </c>
      <c r="K83" s="61">
        <v>533197322</v>
      </c>
      <c r="L83" s="61">
        <v>7267479</v>
      </c>
      <c r="M83" s="24">
        <v>526652923</v>
      </c>
      <c r="N83" s="24">
        <v>7178279</v>
      </c>
      <c r="O83" s="24">
        <v>521744848</v>
      </c>
      <c r="P83" s="24">
        <v>9351994</v>
      </c>
      <c r="Q83" s="24">
        <v>485026103</v>
      </c>
      <c r="R83" s="24">
        <v>8693830</v>
      </c>
      <c r="S83" s="24">
        <v>450622186</v>
      </c>
      <c r="T83" s="24">
        <v>8077159</v>
      </c>
      <c r="U83" s="24">
        <v>862648436</v>
      </c>
      <c r="V83" s="24">
        <v>7472414</v>
      </c>
    </row>
    <row r="84" spans="1:22" x14ac:dyDescent="0.2">
      <c r="A84" s="11"/>
      <c r="B84" s="48"/>
    </row>
    <row r="85" spans="1:22" x14ac:dyDescent="0.2">
      <c r="A85" s="11"/>
      <c r="B85" s="48"/>
    </row>
    <row r="86" spans="1:22" x14ac:dyDescent="0.2">
      <c r="A86" s="11"/>
      <c r="B86" s="48"/>
    </row>
    <row r="87" spans="1:22" x14ac:dyDescent="0.2">
      <c r="A87" s="11"/>
      <c r="B87" s="48"/>
    </row>
    <row r="88" spans="1:22" x14ac:dyDescent="0.2">
      <c r="A88" s="11"/>
      <c r="B88" s="48"/>
    </row>
    <row r="89" spans="1:22" x14ac:dyDescent="0.2">
      <c r="A89" s="11"/>
      <c r="B89" s="48"/>
    </row>
    <row r="90" spans="1:22" x14ac:dyDescent="0.2">
      <c r="A90" s="11"/>
      <c r="B90" s="48"/>
    </row>
    <row r="91" spans="1:22" x14ac:dyDescent="0.2">
      <c r="A91" s="11"/>
      <c r="B91" s="48"/>
    </row>
    <row r="92" spans="1:22" x14ac:dyDescent="0.2">
      <c r="A92" s="11"/>
      <c r="B92" s="48"/>
    </row>
    <row r="93" spans="1:22" x14ac:dyDescent="0.2">
      <c r="A93" s="11"/>
      <c r="B93" s="48"/>
    </row>
    <row r="94" spans="1:22" x14ac:dyDescent="0.2">
      <c r="A94" s="11"/>
      <c r="B94" s="48"/>
    </row>
    <row r="95" spans="1:22" x14ac:dyDescent="0.2">
      <c r="A95" s="11"/>
    </row>
    <row r="96" spans="1:22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9">
    <mergeCell ref="O44:P44"/>
    <mergeCell ref="Q45:R45"/>
    <mergeCell ref="S46:T46"/>
    <mergeCell ref="U47:V47"/>
    <mergeCell ref="E39:F39"/>
    <mergeCell ref="G40:H40"/>
    <mergeCell ref="I41:J41"/>
    <mergeCell ref="K42:L42"/>
    <mergeCell ref="M43:N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R133"/>
  <sheetViews>
    <sheetView zoomScaleNormal="100" workbookViewId="0">
      <pane ySplit="1" topLeftCell="A44" activePane="bottomLeft" state="frozen"/>
      <selection pane="bottomLeft" activeCell="B72" sqref="B72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bestFit="1" customWidth="1"/>
    <col min="7" max="8" width="11.1640625" bestFit="1" customWidth="1"/>
    <col min="9" max="9" width="15" style="20" bestFit="1" customWidth="1"/>
    <col min="10" max="18" width="12.6640625" bestFit="1" customWidth="1"/>
  </cols>
  <sheetData>
    <row r="1" spans="1:9" s="12" customFormat="1" ht="68" x14ac:dyDescent="0.2">
      <c r="A1" s="12" t="s">
        <v>8</v>
      </c>
      <c r="B1" s="38" t="s">
        <v>9</v>
      </c>
      <c r="C1" s="12" t="s">
        <v>10</v>
      </c>
      <c r="D1" s="12" t="s">
        <v>11</v>
      </c>
      <c r="E1" s="13" t="s">
        <v>18</v>
      </c>
      <c r="I1" s="38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17" x14ac:dyDescent="0.2">
      <c r="A33" s="11">
        <v>43883</v>
      </c>
      <c r="B33" s="20">
        <v>9</v>
      </c>
      <c r="C33">
        <v>32</v>
      </c>
    </row>
    <row r="34" spans="1:17" x14ac:dyDescent="0.2">
      <c r="A34" s="11">
        <v>43884</v>
      </c>
      <c r="B34" s="20">
        <v>10</v>
      </c>
      <c r="C34">
        <v>33</v>
      </c>
    </row>
    <row r="35" spans="1:17" x14ac:dyDescent="0.2">
      <c r="A35" s="11">
        <v>43885</v>
      </c>
      <c r="B35" s="20">
        <v>11</v>
      </c>
      <c r="C35">
        <v>34</v>
      </c>
    </row>
    <row r="36" spans="1:17" x14ac:dyDescent="0.2">
      <c r="A36" s="11">
        <v>43886</v>
      </c>
      <c r="B36" s="20">
        <v>11</v>
      </c>
      <c r="C36">
        <v>35</v>
      </c>
    </row>
    <row r="37" spans="1:17" x14ac:dyDescent="0.2">
      <c r="A37" s="11">
        <v>43887</v>
      </c>
      <c r="B37" s="20">
        <v>12</v>
      </c>
      <c r="C37">
        <v>36</v>
      </c>
    </row>
    <row r="38" spans="1:17" x14ac:dyDescent="0.2">
      <c r="A38" s="11">
        <v>43888</v>
      </c>
      <c r="B38" s="20">
        <v>14</v>
      </c>
      <c r="C38">
        <v>37</v>
      </c>
    </row>
    <row r="39" spans="1:17" x14ac:dyDescent="0.2">
      <c r="A39" s="11">
        <v>43889</v>
      </c>
      <c r="B39" s="20">
        <v>16</v>
      </c>
      <c r="C39">
        <v>38</v>
      </c>
    </row>
    <row r="40" spans="1:17" x14ac:dyDescent="0.2">
      <c r="A40" s="11">
        <v>43890</v>
      </c>
      <c r="B40" s="20">
        <v>20</v>
      </c>
      <c r="C40">
        <v>39</v>
      </c>
    </row>
    <row r="41" spans="1:17" x14ac:dyDescent="0.2">
      <c r="A41" s="11">
        <v>43891</v>
      </c>
      <c r="B41" s="20">
        <v>24</v>
      </c>
      <c r="C41">
        <v>40</v>
      </c>
      <c r="P41" t="s">
        <v>12</v>
      </c>
      <c r="Q41" t="s">
        <v>13</v>
      </c>
    </row>
    <row r="42" spans="1:17" x14ac:dyDescent="0.2">
      <c r="A42" s="11">
        <v>43892</v>
      </c>
      <c r="B42" s="20">
        <v>27</v>
      </c>
      <c r="C42">
        <v>41</v>
      </c>
      <c r="O42">
        <v>0.2175</v>
      </c>
      <c r="P42">
        <f>AVERAGE(O42:O44)</f>
        <v>0.23750000000000002</v>
      </c>
      <c r="Q42">
        <f>MEDIAN(O42:O44)</f>
        <v>0.23</v>
      </c>
    </row>
    <row r="43" spans="1:17" x14ac:dyDescent="0.2">
      <c r="A43" s="11">
        <v>43893</v>
      </c>
      <c r="B43" s="20">
        <v>33</v>
      </c>
      <c r="C43">
        <v>42</v>
      </c>
      <c r="O43">
        <v>0.26500000000000001</v>
      </c>
    </row>
    <row r="44" spans="1:17" x14ac:dyDescent="0.2">
      <c r="A44" s="11">
        <v>43894</v>
      </c>
      <c r="B44" s="20">
        <v>34</v>
      </c>
      <c r="C44">
        <v>43</v>
      </c>
      <c r="O44">
        <v>0.23</v>
      </c>
    </row>
    <row r="45" spans="1:17" x14ac:dyDescent="0.2">
      <c r="A45" s="11">
        <v>43895</v>
      </c>
      <c r="B45" s="20">
        <v>47</v>
      </c>
      <c r="C45">
        <v>44</v>
      </c>
    </row>
    <row r="46" spans="1:17" x14ac:dyDescent="0.2">
      <c r="A46" s="11">
        <v>43896</v>
      </c>
      <c r="B46" s="20">
        <v>54</v>
      </c>
      <c r="C46">
        <v>45</v>
      </c>
      <c r="O46">
        <v>0.2175</v>
      </c>
      <c r="P46">
        <f>AVERAGE(O46:O53)</f>
        <v>0.24835714285714292</v>
      </c>
      <c r="Q46">
        <f>MEDIAN(O46:O53)</f>
        <v>0.245</v>
      </c>
    </row>
    <row r="47" spans="1:17" x14ac:dyDescent="0.2">
      <c r="A47" s="11">
        <v>43897</v>
      </c>
      <c r="B47" s="20">
        <v>60</v>
      </c>
      <c r="C47">
        <v>46</v>
      </c>
      <c r="O47">
        <v>0.26500000000000001</v>
      </c>
    </row>
    <row r="48" spans="1:17" x14ac:dyDescent="0.2">
      <c r="A48" s="11">
        <v>43898</v>
      </c>
      <c r="B48" s="20">
        <v>66</v>
      </c>
      <c r="C48">
        <v>47</v>
      </c>
      <c r="O48">
        <v>0.23</v>
      </c>
    </row>
    <row r="49" spans="1:15" x14ac:dyDescent="0.2">
      <c r="A49" s="11">
        <v>43899</v>
      </c>
      <c r="B49" s="20">
        <v>79</v>
      </c>
      <c r="C49">
        <v>48</v>
      </c>
      <c r="O49">
        <v>0.34300000000000003</v>
      </c>
    </row>
    <row r="50" spans="1:15" x14ac:dyDescent="0.2">
      <c r="A50" s="11">
        <v>43900</v>
      </c>
      <c r="B50" s="20">
        <v>96</v>
      </c>
      <c r="C50">
        <v>49</v>
      </c>
      <c r="O50">
        <v>0.255</v>
      </c>
    </row>
    <row r="51" spans="1:15" x14ac:dyDescent="0.2">
      <c r="A51" s="11">
        <v>43901</v>
      </c>
      <c r="B51" s="20">
        <v>118</v>
      </c>
      <c r="C51">
        <v>50</v>
      </c>
      <c r="O51">
        <v>0.245</v>
      </c>
    </row>
    <row r="52" spans="1:15" x14ac:dyDescent="0.2">
      <c r="A52" s="11">
        <v>43902</v>
      </c>
      <c r="B52" s="20">
        <v>154</v>
      </c>
      <c r="C52">
        <v>51</v>
      </c>
      <c r="O52">
        <v>0.183</v>
      </c>
    </row>
    <row r="53" spans="1:15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5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5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5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5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5" x14ac:dyDescent="0.2">
      <c r="A58" s="11">
        <v>43908</v>
      </c>
      <c r="B58" s="31">
        <v>727</v>
      </c>
      <c r="C58">
        <v>57</v>
      </c>
      <c r="D58" s="17">
        <f>B57*EXP(0.2475)</f>
        <v>728.7862171963377</v>
      </c>
      <c r="E58" s="37">
        <v>729</v>
      </c>
      <c r="F58" s="37">
        <v>729</v>
      </c>
      <c r="G58" s="33"/>
      <c r="H58" s="33"/>
      <c r="I58" s="33"/>
    </row>
    <row r="59" spans="1:15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7">
        <v>872</v>
      </c>
      <c r="F59">
        <v>872</v>
      </c>
    </row>
    <row r="60" spans="1:15" x14ac:dyDescent="0.2">
      <c r="A60" s="11">
        <v>43910</v>
      </c>
      <c r="B60" s="20">
        <v>1087</v>
      </c>
      <c r="C60">
        <v>59</v>
      </c>
      <c r="D60" s="35">
        <f t="shared" ref="D60:D117" si="0">B59*EXP(0.1792)</f>
        <v>1044.3349557644085</v>
      </c>
      <c r="E60" s="40">
        <v>1043.138696</v>
      </c>
      <c r="F60" s="40">
        <v>1043.138696</v>
      </c>
      <c r="G60" s="11">
        <v>43910</v>
      </c>
      <c r="J60" s="11"/>
    </row>
    <row r="61" spans="1:15" x14ac:dyDescent="0.2">
      <c r="A61" s="11">
        <v>43911</v>
      </c>
      <c r="B61" s="20">
        <v>1331</v>
      </c>
      <c r="C61">
        <v>60</v>
      </c>
      <c r="D61" s="49">
        <f>B60*EXP(0.1943)</f>
        <v>1320.1186357647562</v>
      </c>
      <c r="E61" s="40">
        <v>1247.865067</v>
      </c>
      <c r="F61" s="40">
        <v>1247.865067</v>
      </c>
      <c r="G61" s="14">
        <v>1320</v>
      </c>
      <c r="H61" s="11">
        <v>43911</v>
      </c>
    </row>
    <row r="62" spans="1:15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40">
        <v>1492.771031</v>
      </c>
      <c r="F62" s="40">
        <v>1492.771031</v>
      </c>
      <c r="G62" s="24">
        <v>1579</v>
      </c>
      <c r="H62" s="14">
        <v>1616</v>
      </c>
      <c r="I62" s="55">
        <v>43912</v>
      </c>
    </row>
    <row r="63" spans="1:15" x14ac:dyDescent="0.2">
      <c r="A63" s="11">
        <v>43913</v>
      </c>
      <c r="B63" s="20">
        <v>2092</v>
      </c>
      <c r="C63">
        <v>62</v>
      </c>
      <c r="D63" s="49">
        <f>B62*EXP(0.1943)</f>
        <v>1785.2570327269473</v>
      </c>
      <c r="E63" s="40">
        <v>1785.7422320000001</v>
      </c>
      <c r="F63" s="40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5" x14ac:dyDescent="0.2">
      <c r="A64" s="11">
        <v>43914</v>
      </c>
      <c r="B64" s="20">
        <v>2792</v>
      </c>
      <c r="C64">
        <v>63</v>
      </c>
      <c r="D64" s="49">
        <f>B63*EXP(0.1994)</f>
        <v>2553.6419251684829</v>
      </c>
      <c r="E64" s="40">
        <v>2136.211953</v>
      </c>
      <c r="F64" s="40">
        <v>2136.211953</v>
      </c>
      <c r="G64" s="24">
        <v>2260</v>
      </c>
      <c r="H64" s="24">
        <v>2313</v>
      </c>
      <c r="I64" s="40">
        <v>2136</v>
      </c>
      <c r="J64" s="14">
        <v>2554</v>
      </c>
      <c r="K64" s="11">
        <v>43914</v>
      </c>
    </row>
    <row r="65" spans="1:18" x14ac:dyDescent="0.2">
      <c r="A65" s="11">
        <v>43915</v>
      </c>
      <c r="B65" s="48">
        <v>3409</v>
      </c>
      <c r="C65">
        <v>64</v>
      </c>
      <c r="D65" s="62">
        <f>B64*EXP(0.2017)</f>
        <v>3415.958697304206</v>
      </c>
      <c r="E65" s="40">
        <v>2555.4648510000002</v>
      </c>
      <c r="F65" s="40">
        <v>2555.4648510000002</v>
      </c>
      <c r="G65" s="24">
        <v>2703</v>
      </c>
      <c r="H65" s="24">
        <v>2766</v>
      </c>
      <c r="I65" s="40">
        <v>2555</v>
      </c>
      <c r="J65" s="24">
        <v>3117</v>
      </c>
      <c r="K65" s="14">
        <v>3416</v>
      </c>
      <c r="L65" s="11">
        <v>43915</v>
      </c>
    </row>
    <row r="66" spans="1:18" x14ac:dyDescent="0.2">
      <c r="A66" s="11">
        <v>43916</v>
      </c>
      <c r="B66" s="48">
        <v>4043</v>
      </c>
      <c r="C66">
        <v>65</v>
      </c>
      <c r="D66" s="62">
        <f>B65*EXP(0.2017)</f>
        <v>4170.846418019355</v>
      </c>
      <c r="E66" s="40">
        <v>3057.0003120000001</v>
      </c>
      <c r="F66" s="40">
        <v>3057.0003120000001</v>
      </c>
      <c r="G66" s="24">
        <v>3234</v>
      </c>
      <c r="H66" s="24">
        <v>3309</v>
      </c>
      <c r="I66" s="40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18" x14ac:dyDescent="0.2">
      <c r="A67" s="11">
        <v>43917</v>
      </c>
      <c r="B67" s="48">
        <v>4757</v>
      </c>
      <c r="C67">
        <v>66</v>
      </c>
      <c r="D67" s="62">
        <f t="shared" ref="D66:D129" si="1">B66*EXP(0.2017)</f>
        <v>4946.5333141837054</v>
      </c>
      <c r="E67" s="40">
        <v>3656.9671079999998</v>
      </c>
      <c r="F67" s="40">
        <v>3656.9671079999998</v>
      </c>
      <c r="G67" s="24">
        <v>3869</v>
      </c>
      <c r="H67" s="24">
        <v>3959</v>
      </c>
      <c r="I67" s="40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18" x14ac:dyDescent="0.2">
      <c r="A68" s="11">
        <v>43918</v>
      </c>
      <c r="B68" s="48">
        <v>5655</v>
      </c>
      <c r="C68">
        <v>67</v>
      </c>
      <c r="D68" s="39">
        <f t="shared" si="1"/>
        <v>5820.0986830501824</v>
      </c>
      <c r="E68" s="40">
        <v>4374.6833710000001</v>
      </c>
      <c r="F68" s="40">
        <v>4374.6833710000001</v>
      </c>
      <c r="G68" s="24">
        <v>4628</v>
      </c>
      <c r="H68" s="24">
        <v>4736</v>
      </c>
      <c r="I68" s="40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18" x14ac:dyDescent="0.2">
      <c r="A69" s="11">
        <v>43919</v>
      </c>
      <c r="B69" s="48">
        <v>6320</v>
      </c>
      <c r="C69">
        <v>68</v>
      </c>
      <c r="D69" s="39">
        <f t="shared" si="1"/>
        <v>6918.7845391315495</v>
      </c>
      <c r="E69" s="40">
        <v>5233.2586080000001</v>
      </c>
      <c r="F69" s="40">
        <v>5233.2586080000001</v>
      </c>
      <c r="G69" s="24">
        <v>5536</v>
      </c>
      <c r="H69" s="24">
        <v>5665</v>
      </c>
      <c r="I69" s="40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18" x14ac:dyDescent="0.2">
      <c r="A70" s="11">
        <v>43920</v>
      </c>
      <c r="B70" s="48">
        <v>7474</v>
      </c>
      <c r="C70">
        <v>69</v>
      </c>
      <c r="D70" s="39">
        <f t="shared" si="1"/>
        <v>7732.3993434679733</v>
      </c>
      <c r="E70" s="40">
        <v>6260.3377979999996</v>
      </c>
      <c r="F70" s="40">
        <v>6260.3377979999996</v>
      </c>
      <c r="G70" s="24">
        <v>6623</v>
      </c>
      <c r="H70" s="24">
        <v>6777</v>
      </c>
      <c r="I70" s="40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18" x14ac:dyDescent="0.2">
      <c r="A71" s="11">
        <v>43921</v>
      </c>
      <c r="B71" s="48">
        <v>8612</v>
      </c>
      <c r="C71">
        <v>70</v>
      </c>
      <c r="D71" s="39">
        <f t="shared" si="1"/>
        <v>9144.2963121961457</v>
      </c>
      <c r="E71" s="40">
        <v>7488.9915199999996</v>
      </c>
      <c r="F71" s="40">
        <v>7488.9915199999996</v>
      </c>
      <c r="G71" s="24">
        <v>7923</v>
      </c>
      <c r="H71" s="24">
        <v>8107</v>
      </c>
      <c r="I71" s="40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18" x14ac:dyDescent="0.2">
      <c r="A72" s="11">
        <v>43922</v>
      </c>
      <c r="B72" s="48"/>
      <c r="C72">
        <v>71</v>
      </c>
      <c r="D72" s="39">
        <f t="shared" si="1"/>
        <v>10536.617586383891</v>
      </c>
      <c r="E72" s="40">
        <v>8958.780788</v>
      </c>
      <c r="F72" s="40">
        <v>8958.780788</v>
      </c>
      <c r="G72" s="24">
        <v>9478</v>
      </c>
      <c r="H72" s="24">
        <v>9698</v>
      </c>
      <c r="I72" s="40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1">
        <v>11188</v>
      </c>
      <c r="R72" s="14">
        <v>10537</v>
      </c>
    </row>
    <row r="73" spans="1:18" x14ac:dyDescent="0.2">
      <c r="A73" s="11">
        <v>43923</v>
      </c>
      <c r="B73" s="48">
        <f t="shared" ref="B65:B125" si="2">D73</f>
        <v>0</v>
      </c>
      <c r="C73">
        <v>72</v>
      </c>
      <c r="D73" s="39">
        <f t="shared" si="1"/>
        <v>0</v>
      </c>
      <c r="E73" s="40">
        <v>10717.030860000001</v>
      </c>
      <c r="F73" s="40">
        <v>10717.030860000001</v>
      </c>
      <c r="G73" s="24">
        <v>11338</v>
      </c>
      <c r="H73" s="24">
        <v>11602</v>
      </c>
      <c r="I73" s="40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1">
        <v>13688</v>
      </c>
      <c r="R73" s="24">
        <v>12891</v>
      </c>
    </row>
    <row r="74" spans="1:18" x14ac:dyDescent="0.2">
      <c r="A74" s="11">
        <v>43924</v>
      </c>
      <c r="B74" s="48">
        <f t="shared" si="2"/>
        <v>0</v>
      </c>
      <c r="C74">
        <v>73</v>
      </c>
      <c r="D74" s="39">
        <f t="shared" si="1"/>
        <v>0</v>
      </c>
      <c r="E74" s="40">
        <v>12820.355030000001</v>
      </c>
      <c r="F74" s="40">
        <v>12820.355030000001</v>
      </c>
      <c r="G74" s="24">
        <v>13563</v>
      </c>
      <c r="H74" s="24">
        <v>13879</v>
      </c>
      <c r="I74" s="40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1">
        <v>16747</v>
      </c>
      <c r="R74" s="24">
        <v>15772</v>
      </c>
    </row>
    <row r="75" spans="1:18" x14ac:dyDescent="0.2">
      <c r="A75" s="11">
        <v>43925</v>
      </c>
      <c r="B75" s="48">
        <f t="shared" si="2"/>
        <v>0</v>
      </c>
      <c r="C75">
        <v>74</v>
      </c>
      <c r="D75" s="39">
        <f t="shared" si="1"/>
        <v>0</v>
      </c>
      <c r="E75" s="40">
        <v>15336.477559999999</v>
      </c>
      <c r="F75" s="40">
        <v>15336.477559999999</v>
      </c>
      <c r="G75" s="24">
        <v>16224</v>
      </c>
      <c r="H75" s="24">
        <v>16603</v>
      </c>
      <c r="I75" s="40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1">
        <v>20490</v>
      </c>
      <c r="R75" s="24">
        <v>19297</v>
      </c>
    </row>
    <row r="76" spans="1:18" x14ac:dyDescent="0.2">
      <c r="A76" s="11">
        <v>43926</v>
      </c>
      <c r="B76" s="48">
        <f t="shared" si="2"/>
        <v>0</v>
      </c>
      <c r="C76">
        <v>75</v>
      </c>
      <c r="D76" s="39">
        <f t="shared" si="1"/>
        <v>0</v>
      </c>
      <c r="E76" s="40">
        <v>18346.414219999999</v>
      </c>
      <c r="F76" s="40">
        <v>18346.414219999999</v>
      </c>
      <c r="G76" s="24">
        <v>19409</v>
      </c>
      <c r="H76" s="24">
        <v>19861</v>
      </c>
      <c r="I76" s="40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1">
        <v>25069</v>
      </c>
      <c r="R76" s="24">
        <v>23610</v>
      </c>
    </row>
    <row r="77" spans="1:18" x14ac:dyDescent="0.2">
      <c r="A77" s="11">
        <v>43927</v>
      </c>
      <c r="B77" s="48">
        <f t="shared" si="2"/>
        <v>0</v>
      </c>
      <c r="C77">
        <v>76</v>
      </c>
      <c r="D77" s="39">
        <f t="shared" si="1"/>
        <v>0</v>
      </c>
      <c r="E77" s="40">
        <v>21947.080959999999</v>
      </c>
      <c r="F77" s="40">
        <v>21947.080959999999</v>
      </c>
      <c r="G77" s="24">
        <v>23218</v>
      </c>
      <c r="H77" s="24">
        <v>23759</v>
      </c>
      <c r="I77" s="40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1">
        <v>30671</v>
      </c>
      <c r="R77" s="24">
        <v>28886</v>
      </c>
    </row>
    <row r="78" spans="1:18" x14ac:dyDescent="0.2">
      <c r="A78" s="11">
        <v>43928</v>
      </c>
      <c r="B78" s="48">
        <f t="shared" si="2"/>
        <v>0</v>
      </c>
      <c r="C78">
        <v>77</v>
      </c>
      <c r="D78" s="39">
        <f t="shared" si="1"/>
        <v>0</v>
      </c>
      <c r="E78" s="40">
        <v>26254.41446</v>
      </c>
      <c r="F78" s="40">
        <v>26254.41446</v>
      </c>
      <c r="G78" s="24">
        <v>27775</v>
      </c>
      <c r="H78" s="24">
        <v>28422</v>
      </c>
      <c r="I78" s="40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1">
        <v>37526</v>
      </c>
      <c r="R78" s="24">
        <v>35341</v>
      </c>
    </row>
    <row r="79" spans="1:18" x14ac:dyDescent="0.2">
      <c r="A79" s="11">
        <v>43929</v>
      </c>
      <c r="B79" s="48">
        <f t="shared" si="2"/>
        <v>0</v>
      </c>
      <c r="C79">
        <v>78</v>
      </c>
      <c r="D79" s="39">
        <f t="shared" si="1"/>
        <v>0</v>
      </c>
      <c r="E79" s="40">
        <v>31407.10512</v>
      </c>
      <c r="F79" s="40">
        <v>31407.10512</v>
      </c>
      <c r="G79" s="24">
        <v>33226</v>
      </c>
      <c r="H79" s="24">
        <v>34000</v>
      </c>
      <c r="I79" s="40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1">
        <v>45912</v>
      </c>
      <c r="R79" s="24">
        <v>43240</v>
      </c>
    </row>
    <row r="80" spans="1:18" x14ac:dyDescent="0.2">
      <c r="A80" s="11">
        <v>43930</v>
      </c>
      <c r="B80" s="48">
        <f t="shared" si="2"/>
        <v>0</v>
      </c>
      <c r="C80">
        <v>79</v>
      </c>
      <c r="D80" s="39">
        <f t="shared" si="1"/>
        <v>0</v>
      </c>
      <c r="E80" s="40">
        <v>37571.062700000002</v>
      </c>
      <c r="F80" s="40">
        <v>37571.062700000002</v>
      </c>
      <c r="G80" s="24">
        <v>39746</v>
      </c>
      <c r="H80" s="24">
        <v>40673</v>
      </c>
      <c r="I80" s="40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1">
        <v>56173</v>
      </c>
      <c r="R80" s="24">
        <v>52903</v>
      </c>
    </row>
    <row r="81" spans="1:18" x14ac:dyDescent="0.2">
      <c r="A81" s="11">
        <v>43931</v>
      </c>
      <c r="B81" s="48">
        <f t="shared" si="2"/>
        <v>0</v>
      </c>
      <c r="C81">
        <v>80</v>
      </c>
      <c r="D81" s="39">
        <f t="shared" si="1"/>
        <v>0</v>
      </c>
      <c r="E81" s="40">
        <v>44944.758419999998</v>
      </c>
      <c r="F81" s="40">
        <v>44944.758419999998</v>
      </c>
      <c r="G81" s="24">
        <v>47547</v>
      </c>
      <c r="H81" s="24">
        <v>48655</v>
      </c>
      <c r="I81" s="40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1">
        <v>68726</v>
      </c>
      <c r="R81" s="24">
        <v>64726</v>
      </c>
    </row>
    <row r="82" spans="1:18" x14ac:dyDescent="0.2">
      <c r="A82" s="11">
        <v>43932</v>
      </c>
      <c r="B82" s="48">
        <f t="shared" si="2"/>
        <v>0</v>
      </c>
      <c r="C82">
        <v>81</v>
      </c>
      <c r="D82" s="39">
        <f t="shared" si="1"/>
        <v>0</v>
      </c>
      <c r="E82" s="40">
        <v>53765.615460000001</v>
      </c>
      <c r="F82" s="40">
        <v>53765.615460000001</v>
      </c>
      <c r="G82" s="24">
        <v>56879</v>
      </c>
      <c r="H82" s="24">
        <v>58204</v>
      </c>
      <c r="I82" s="40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1">
        <v>84085</v>
      </c>
      <c r="R82" s="24">
        <v>79191</v>
      </c>
    </row>
    <row r="83" spans="1:18" x14ac:dyDescent="0.2">
      <c r="A83" s="11">
        <v>43933</v>
      </c>
      <c r="B83" s="48">
        <f t="shared" si="2"/>
        <v>0</v>
      </c>
      <c r="C83">
        <v>82</v>
      </c>
      <c r="D83" s="39">
        <f t="shared" si="1"/>
        <v>0</v>
      </c>
      <c r="E83" s="40">
        <v>64317.65365</v>
      </c>
      <c r="F83" s="40">
        <v>64317.65365</v>
      </c>
      <c r="G83" s="24">
        <v>68042</v>
      </c>
      <c r="H83" s="24">
        <v>69627</v>
      </c>
      <c r="I83" s="40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1">
        <v>102877</v>
      </c>
      <c r="R83" s="24">
        <v>96888</v>
      </c>
    </row>
    <row r="84" spans="1:18" x14ac:dyDescent="0.2">
      <c r="A84" s="11">
        <v>43934</v>
      </c>
      <c r="B84" s="48">
        <f t="shared" si="2"/>
        <v>0</v>
      </c>
      <c r="D84" s="39">
        <f t="shared" si="1"/>
        <v>0</v>
      </c>
      <c r="E84" s="40">
        <v>76940.634569999995</v>
      </c>
      <c r="F84" s="40">
        <v>76940.634569999995</v>
      </c>
      <c r="G84" s="24">
        <v>81396</v>
      </c>
      <c r="H84" s="24">
        <v>83292</v>
      </c>
      <c r="I84" s="40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1">
        <v>125868</v>
      </c>
      <c r="R84" s="24">
        <v>118541</v>
      </c>
    </row>
    <row r="85" spans="1:18" x14ac:dyDescent="0.2">
      <c r="A85" s="11">
        <v>43935</v>
      </c>
      <c r="B85" s="48">
        <f t="shared" si="2"/>
        <v>0</v>
      </c>
      <c r="D85" s="39">
        <f t="shared" si="1"/>
        <v>0</v>
      </c>
      <c r="E85" s="40">
        <v>92041.001380000002</v>
      </c>
      <c r="F85" s="40">
        <v>92041.001380000002</v>
      </c>
      <c r="G85" s="24">
        <v>97370</v>
      </c>
      <c r="H85" s="24">
        <v>99639</v>
      </c>
      <c r="I85" s="40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1">
        <v>153997</v>
      </c>
      <c r="R85" s="24">
        <v>145032</v>
      </c>
    </row>
    <row r="86" spans="1:18" x14ac:dyDescent="0.2">
      <c r="A86" s="11">
        <v>43936</v>
      </c>
      <c r="B86" s="48">
        <f t="shared" si="2"/>
        <v>0</v>
      </c>
      <c r="D86" s="39">
        <f t="shared" si="1"/>
        <v>0</v>
      </c>
      <c r="E86" s="40">
        <v>110104.96580000001</v>
      </c>
      <c r="F86" s="40">
        <v>110104.96580000001</v>
      </c>
      <c r="G86" s="24">
        <v>116480</v>
      </c>
      <c r="H86" s="24">
        <v>119194</v>
      </c>
      <c r="I86" s="40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1">
        <v>188412</v>
      </c>
      <c r="R86" s="24">
        <v>177444</v>
      </c>
    </row>
    <row r="87" spans="1:18" x14ac:dyDescent="0.2">
      <c r="A87" s="11">
        <v>43937</v>
      </c>
      <c r="B87" s="48">
        <f t="shared" si="2"/>
        <v>0</v>
      </c>
      <c r="D87" s="39">
        <f t="shared" si="1"/>
        <v>0</v>
      </c>
      <c r="E87" s="40">
        <v>131714.16329999999</v>
      </c>
      <c r="F87" s="40">
        <v>131714.16329999999</v>
      </c>
      <c r="G87" s="24">
        <v>139341</v>
      </c>
      <c r="H87" s="24">
        <v>142587</v>
      </c>
      <c r="I87" s="40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1">
        <v>230518</v>
      </c>
      <c r="R87" s="24">
        <v>217100</v>
      </c>
    </row>
    <row r="88" spans="1:18" x14ac:dyDescent="0.2">
      <c r="A88" s="11">
        <v>43938</v>
      </c>
      <c r="B88" s="48">
        <f t="shared" si="2"/>
        <v>0</v>
      </c>
      <c r="D88" s="39">
        <f t="shared" si="1"/>
        <v>0</v>
      </c>
      <c r="E88" s="40">
        <v>157564.38130000001</v>
      </c>
      <c r="F88" s="40">
        <v>157564.38130000001</v>
      </c>
      <c r="G88" s="24">
        <v>166688</v>
      </c>
      <c r="H88" s="24">
        <v>170571</v>
      </c>
      <c r="I88" s="40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1">
        <v>282035</v>
      </c>
      <c r="R88" s="24">
        <v>265617</v>
      </c>
    </row>
    <row r="89" spans="1:18" x14ac:dyDescent="0.2">
      <c r="A89" s="11">
        <v>43939</v>
      </c>
      <c r="B89" s="48">
        <f t="shared" si="2"/>
        <v>0</v>
      </c>
      <c r="D89" s="39">
        <f t="shared" si="1"/>
        <v>0</v>
      </c>
      <c r="E89" s="40">
        <v>188487.96239999999</v>
      </c>
      <c r="F89" s="40">
        <v>188487.96239999999</v>
      </c>
      <c r="G89" s="24">
        <v>199402</v>
      </c>
      <c r="H89" s="24">
        <v>204048</v>
      </c>
      <c r="I89" s="40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1">
        <v>345064</v>
      </c>
      <c r="R89" s="24">
        <v>324978</v>
      </c>
    </row>
    <row r="90" spans="1:18" x14ac:dyDescent="0.2">
      <c r="A90" s="11">
        <v>43940</v>
      </c>
      <c r="B90" s="48">
        <f t="shared" si="2"/>
        <v>0</v>
      </c>
      <c r="D90" s="39">
        <f t="shared" si="1"/>
        <v>0</v>
      </c>
      <c r="E90" s="40">
        <v>225480.6047</v>
      </c>
      <c r="F90" s="40">
        <v>225480.6047</v>
      </c>
      <c r="G90" s="24">
        <v>238536</v>
      </c>
      <c r="H90" s="24">
        <v>244094</v>
      </c>
      <c r="I90" s="40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1">
        <v>422179</v>
      </c>
      <c r="R90" s="24">
        <v>397604</v>
      </c>
    </row>
    <row r="91" spans="1:18" x14ac:dyDescent="0.2">
      <c r="A91" s="11">
        <v>43941</v>
      </c>
      <c r="B91" s="48">
        <f t="shared" si="2"/>
        <v>0</v>
      </c>
      <c r="D91" s="39">
        <f t="shared" si="1"/>
        <v>0</v>
      </c>
      <c r="E91" s="40">
        <v>269733.42190000002</v>
      </c>
      <c r="F91" s="40">
        <v>269733.42190000002</v>
      </c>
      <c r="G91" s="24">
        <v>285351</v>
      </c>
      <c r="H91" s="24">
        <v>292000</v>
      </c>
      <c r="I91" s="40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1">
        <v>516528</v>
      </c>
      <c r="R91" s="24">
        <v>486461</v>
      </c>
    </row>
    <row r="92" spans="1:18" x14ac:dyDescent="0.2">
      <c r="A92" s="11">
        <v>43942</v>
      </c>
      <c r="B92" s="48">
        <f t="shared" si="2"/>
        <v>0</v>
      </c>
      <c r="D92" s="39">
        <f t="shared" si="1"/>
        <v>0</v>
      </c>
      <c r="E92" s="40">
        <v>322671.29580000002</v>
      </c>
      <c r="F92" s="40">
        <v>322671.29580000002</v>
      </c>
      <c r="G92" s="24">
        <v>341355</v>
      </c>
      <c r="H92" s="24">
        <v>349308</v>
      </c>
      <c r="I92" s="40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1">
        <v>631963</v>
      </c>
      <c r="R92" s="24">
        <v>595176</v>
      </c>
    </row>
    <row r="93" spans="1:18" x14ac:dyDescent="0.2">
      <c r="A93" s="11">
        <v>43943</v>
      </c>
      <c r="B93" s="48">
        <f t="shared" si="2"/>
        <v>0</v>
      </c>
      <c r="D93" s="39">
        <f t="shared" si="1"/>
        <v>0</v>
      </c>
      <c r="E93" s="40">
        <v>385998.75530000002</v>
      </c>
      <c r="F93" s="40">
        <v>385998.75530000002</v>
      </c>
      <c r="G93" s="24">
        <v>408349</v>
      </c>
      <c r="H93" s="24">
        <v>417863</v>
      </c>
      <c r="I93" s="40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1">
        <v>773194</v>
      </c>
      <c r="R93" s="24">
        <v>728186</v>
      </c>
    </row>
    <row r="94" spans="1:18" x14ac:dyDescent="0.2">
      <c r="A94" s="11">
        <v>43944</v>
      </c>
      <c r="B94" s="48">
        <f t="shared" si="2"/>
        <v>0</v>
      </c>
      <c r="D94" s="39">
        <f t="shared" si="1"/>
        <v>0</v>
      </c>
      <c r="E94" s="40">
        <v>461754.8603</v>
      </c>
      <c r="F94" s="40">
        <v>461754.8603</v>
      </c>
      <c r="G94" s="24">
        <v>488491</v>
      </c>
      <c r="H94" s="24">
        <v>499873</v>
      </c>
      <c r="I94" s="40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1">
        <v>945988</v>
      </c>
      <c r="R94" s="24">
        <v>890922</v>
      </c>
    </row>
    <row r="95" spans="1:18" x14ac:dyDescent="0.2">
      <c r="A95" s="11">
        <v>43945</v>
      </c>
      <c r="B95" s="48">
        <f t="shared" si="2"/>
        <v>0</v>
      </c>
      <c r="D95" s="39">
        <f t="shared" si="1"/>
        <v>0</v>
      </c>
      <c r="E95" s="40">
        <v>552378.85640000005</v>
      </c>
      <c r="F95" s="40">
        <v>552378.85640000005</v>
      </c>
      <c r="G95" s="24">
        <v>584363</v>
      </c>
      <c r="H95" s="24">
        <v>597978</v>
      </c>
      <c r="I95" s="40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1">
        <v>1157399</v>
      </c>
      <c r="R95" s="24">
        <v>1090026</v>
      </c>
    </row>
    <row r="96" spans="1:18" x14ac:dyDescent="0.2">
      <c r="A96" s="11">
        <v>43946</v>
      </c>
      <c r="B96" s="48">
        <f t="shared" si="2"/>
        <v>0</v>
      </c>
      <c r="D96" s="39">
        <f t="shared" si="1"/>
        <v>0</v>
      </c>
      <c r="E96" s="40">
        <v>660788.71539999999</v>
      </c>
      <c r="F96" s="40">
        <v>660788.71539999999</v>
      </c>
      <c r="G96" s="24">
        <v>699050</v>
      </c>
      <c r="H96" s="24">
        <v>715337</v>
      </c>
      <c r="I96" s="40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1">
        <v>1416055</v>
      </c>
      <c r="R96" s="24">
        <v>1333626</v>
      </c>
    </row>
    <row r="97" spans="1:18" x14ac:dyDescent="0.2">
      <c r="A97" s="11">
        <v>43947</v>
      </c>
      <c r="B97" s="48">
        <f t="shared" si="2"/>
        <v>0</v>
      </c>
      <c r="D97" s="39">
        <f t="shared" si="1"/>
        <v>0</v>
      </c>
      <c r="E97" s="40">
        <v>790475.09039999999</v>
      </c>
      <c r="F97" s="40">
        <v>790475.09039999999</v>
      </c>
      <c r="G97" s="24">
        <v>836245</v>
      </c>
      <c r="H97" s="24">
        <v>855729</v>
      </c>
      <c r="I97" s="40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1">
        <v>1732517</v>
      </c>
      <c r="R97" s="24">
        <v>1631666</v>
      </c>
    </row>
    <row r="98" spans="1:18" x14ac:dyDescent="0.2">
      <c r="A98" s="11">
        <v>43948</v>
      </c>
      <c r="B98" s="48">
        <f t="shared" si="2"/>
        <v>0</v>
      </c>
      <c r="D98" s="39">
        <f t="shared" si="1"/>
        <v>0</v>
      </c>
      <c r="E98" s="40">
        <v>945613.70970000001</v>
      </c>
      <c r="F98" s="40">
        <v>945613.70970000001</v>
      </c>
      <c r="G98" s="24">
        <v>1000366</v>
      </c>
      <c r="H98" s="24">
        <v>1023675</v>
      </c>
      <c r="I98" s="40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1">
        <v>2119701</v>
      </c>
      <c r="R98" s="24">
        <v>1996312</v>
      </c>
    </row>
    <row r="99" spans="1:18" x14ac:dyDescent="0.2">
      <c r="A99" s="11">
        <v>43949</v>
      </c>
      <c r="B99" s="48">
        <f t="shared" si="2"/>
        <v>0</v>
      </c>
      <c r="D99" s="39">
        <f t="shared" si="1"/>
        <v>0</v>
      </c>
      <c r="E99" s="40">
        <v>1131199.83</v>
      </c>
      <c r="F99" s="40">
        <v>1131199.83</v>
      </c>
      <c r="G99" s="24">
        <v>1196698</v>
      </c>
      <c r="H99" s="24">
        <v>1224581</v>
      </c>
      <c r="I99" s="40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1">
        <v>2593414</v>
      </c>
      <c r="R99" s="24">
        <v>2442449</v>
      </c>
    </row>
    <row r="100" spans="1:18" x14ac:dyDescent="0.2">
      <c r="A100" s="11">
        <v>43950</v>
      </c>
      <c r="B100" s="48">
        <f t="shared" si="2"/>
        <v>0</v>
      </c>
      <c r="D100" s="39">
        <f t="shared" si="1"/>
        <v>0</v>
      </c>
      <c r="E100" s="40">
        <v>1353209.077</v>
      </c>
      <c r="F100" s="40">
        <v>1353209.077</v>
      </c>
      <c r="G100" s="24">
        <v>1431562</v>
      </c>
      <c r="H100" s="24">
        <v>1464917</v>
      </c>
      <c r="I100" s="40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1">
        <v>3172992</v>
      </c>
      <c r="R100" s="24">
        <v>2988290</v>
      </c>
    </row>
    <row r="101" spans="1:18" x14ac:dyDescent="0.2">
      <c r="A101" s="11">
        <v>43951</v>
      </c>
      <c r="B101" s="48">
        <f t="shared" si="2"/>
        <v>0</v>
      </c>
      <c r="D101" s="39">
        <f t="shared" si="1"/>
        <v>0</v>
      </c>
      <c r="E101" s="40">
        <v>1618789.8529999999</v>
      </c>
      <c r="F101" s="40">
        <v>1618789.8529999999</v>
      </c>
      <c r="G101" s="24">
        <v>1712521</v>
      </c>
      <c r="H101" s="24">
        <v>1752422</v>
      </c>
      <c r="I101" s="40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1">
        <v>3882095</v>
      </c>
      <c r="R101" s="24">
        <v>3656116</v>
      </c>
    </row>
    <row r="102" spans="1:18" x14ac:dyDescent="0.2">
      <c r="A102" s="11">
        <v>43952</v>
      </c>
      <c r="B102" s="48">
        <f t="shared" si="2"/>
        <v>0</v>
      </c>
      <c r="D102" s="39">
        <f t="shared" si="1"/>
        <v>0</v>
      </c>
      <c r="E102" s="40">
        <v>1936493.5049999999</v>
      </c>
      <c r="F102" s="40">
        <v>1936493.5049999999</v>
      </c>
      <c r="G102" s="24">
        <v>2048620</v>
      </c>
      <c r="H102" s="24">
        <v>2096352</v>
      </c>
      <c r="I102" s="40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1">
        <v>4749670</v>
      </c>
      <c r="R102" s="24">
        <v>4473188</v>
      </c>
    </row>
    <row r="103" spans="1:18" x14ac:dyDescent="0.2">
      <c r="A103" s="11">
        <v>43953</v>
      </c>
      <c r="B103" s="48">
        <f t="shared" si="2"/>
        <v>0</v>
      </c>
      <c r="D103" s="39">
        <f t="shared" si="1"/>
        <v>0</v>
      </c>
      <c r="E103" s="40">
        <v>2316549.6660000002</v>
      </c>
      <c r="F103" s="40">
        <v>2316549.6660000002</v>
      </c>
      <c r="G103" s="24">
        <v>2450682</v>
      </c>
      <c r="H103" s="24">
        <v>2507782</v>
      </c>
      <c r="I103" s="40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1">
        <v>5811130</v>
      </c>
      <c r="R103" s="24">
        <v>5472860</v>
      </c>
    </row>
    <row r="104" spans="1:18" x14ac:dyDescent="0.2">
      <c r="A104" s="11">
        <v>43954</v>
      </c>
      <c r="B104" s="48">
        <f t="shared" si="2"/>
        <v>0</v>
      </c>
      <c r="D104" s="39">
        <f t="shared" si="1"/>
        <v>0</v>
      </c>
      <c r="E104" s="40">
        <v>2771195.64</v>
      </c>
      <c r="F104" s="40">
        <v>2771195.64</v>
      </c>
      <c r="G104" s="24">
        <v>2931653</v>
      </c>
      <c r="H104" s="24">
        <v>2999959</v>
      </c>
      <c r="I104" s="40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1">
        <v>7109807</v>
      </c>
      <c r="R104" s="24">
        <v>6695940</v>
      </c>
    </row>
    <row r="105" spans="1:18" x14ac:dyDescent="0.2">
      <c r="A105" s="11">
        <v>43955</v>
      </c>
      <c r="B105" s="48">
        <f t="shared" si="2"/>
        <v>0</v>
      </c>
      <c r="D105" s="39">
        <f t="shared" si="1"/>
        <v>0</v>
      </c>
      <c r="E105" s="40">
        <v>3315070.4190000002</v>
      </c>
      <c r="F105" s="40">
        <v>3315070.4190000002</v>
      </c>
      <c r="G105" s="24">
        <v>3507019</v>
      </c>
      <c r="H105" s="24">
        <v>3588731</v>
      </c>
      <c r="I105" s="40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1">
        <v>8698713</v>
      </c>
      <c r="R105" s="24">
        <v>8192354</v>
      </c>
    </row>
    <row r="106" spans="1:18" x14ac:dyDescent="0.2">
      <c r="A106" s="11">
        <v>43956</v>
      </c>
      <c r="B106" s="48">
        <f t="shared" si="2"/>
        <v>0</v>
      </c>
      <c r="D106" s="39">
        <f t="shared" si="1"/>
        <v>0</v>
      </c>
      <c r="E106" s="40">
        <v>3965686.0469999998</v>
      </c>
      <c r="F106" s="40">
        <v>3965686.0469999998</v>
      </c>
      <c r="G106" s="24">
        <v>4195306</v>
      </c>
      <c r="H106" s="24">
        <v>4293055</v>
      </c>
      <c r="I106" s="40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1">
        <v>10642709</v>
      </c>
      <c r="R106" s="24">
        <v>10023189</v>
      </c>
    </row>
    <row r="107" spans="1:18" x14ac:dyDescent="0.2">
      <c r="A107" s="11">
        <v>43957</v>
      </c>
      <c r="B107" s="48">
        <f t="shared" si="2"/>
        <v>0</v>
      </c>
      <c r="D107" s="39">
        <f t="shared" si="1"/>
        <v>0</v>
      </c>
      <c r="E107" s="40">
        <v>4743991.4809999997</v>
      </c>
      <c r="F107" s="40">
        <v>4743991.4809999997</v>
      </c>
      <c r="G107" s="24">
        <v>5018677</v>
      </c>
      <c r="H107" s="24">
        <v>5135610</v>
      </c>
      <c r="I107" s="40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1">
        <v>13021151</v>
      </c>
      <c r="R107" s="24">
        <v>12263180</v>
      </c>
    </row>
    <row r="108" spans="1:18" x14ac:dyDescent="0.2">
      <c r="A108" s="11">
        <v>43958</v>
      </c>
      <c r="B108" s="48">
        <f t="shared" si="2"/>
        <v>0</v>
      </c>
      <c r="D108" s="39">
        <f t="shared" si="1"/>
        <v>0</v>
      </c>
      <c r="E108" s="40">
        <v>5675047.1169999996</v>
      </c>
      <c r="F108" s="40">
        <v>5675047.1169999996</v>
      </c>
      <c r="G108" s="24">
        <v>6003642</v>
      </c>
      <c r="H108" s="24">
        <v>6143525</v>
      </c>
      <c r="I108" s="40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1">
        <v>15931130</v>
      </c>
      <c r="R108" s="24">
        <v>15003767</v>
      </c>
    </row>
    <row r="109" spans="1:18" x14ac:dyDescent="0.2">
      <c r="A109" s="11">
        <v>43959</v>
      </c>
      <c r="B109" s="48">
        <f t="shared" si="2"/>
        <v>0</v>
      </c>
      <c r="D109" s="39">
        <f t="shared" si="1"/>
        <v>0</v>
      </c>
      <c r="E109" s="40">
        <v>6788831.7070000004</v>
      </c>
      <c r="F109" s="40">
        <v>6788831.7070000004</v>
      </c>
      <c r="G109" s="24">
        <v>7181917</v>
      </c>
      <c r="H109" s="24">
        <v>7349253</v>
      </c>
      <c r="I109" s="40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1">
        <v>19491433</v>
      </c>
      <c r="R109" s="24">
        <v>18356822</v>
      </c>
    </row>
    <row r="110" spans="1:18" x14ac:dyDescent="0.2">
      <c r="A110" s="11">
        <v>43960</v>
      </c>
      <c r="B110" s="48">
        <f t="shared" si="2"/>
        <v>0</v>
      </c>
      <c r="D110" s="39">
        <f t="shared" si="1"/>
        <v>0</v>
      </c>
      <c r="E110" s="40">
        <v>8121207.6289999997</v>
      </c>
      <c r="F110" s="40">
        <v>8121207.6289999997</v>
      </c>
      <c r="G110" s="24">
        <v>8591440</v>
      </c>
      <c r="H110" s="24">
        <v>8791617</v>
      </c>
      <c r="I110" s="40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1">
        <v>23847397</v>
      </c>
      <c r="R110" s="24">
        <v>22459222</v>
      </c>
    </row>
    <row r="111" spans="1:18" x14ac:dyDescent="0.2">
      <c r="A111" s="11">
        <v>43961</v>
      </c>
      <c r="B111" s="48">
        <f t="shared" si="2"/>
        <v>0</v>
      </c>
      <c r="D111" s="39">
        <f t="shared" si="1"/>
        <v>0</v>
      </c>
      <c r="E111" s="40">
        <v>9715075.6129999999</v>
      </c>
      <c r="F111" s="40">
        <v>9715075.6129999999</v>
      </c>
      <c r="G111" s="24">
        <v>10277595</v>
      </c>
      <c r="H111" s="24">
        <v>10517060</v>
      </c>
      <c r="I111" s="40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1">
        <v>29176834</v>
      </c>
      <c r="R111" s="24">
        <v>27478429</v>
      </c>
    </row>
    <row r="112" spans="1:18" x14ac:dyDescent="0.2">
      <c r="A112" s="11">
        <v>43962</v>
      </c>
      <c r="B112" s="48">
        <f t="shared" si="2"/>
        <v>0</v>
      </c>
      <c r="D112" s="39">
        <f t="shared" si="1"/>
        <v>0</v>
      </c>
      <c r="E112" s="40">
        <v>11621756.08</v>
      </c>
      <c r="F112" s="40">
        <v>11621756.08</v>
      </c>
      <c r="G112" s="24">
        <v>12294676</v>
      </c>
      <c r="H112" s="24">
        <v>12581138</v>
      </c>
      <c r="I112" s="40">
        <v>11618598</v>
      </c>
      <c r="J112" s="24">
        <v>36633579</v>
      </c>
      <c r="K112" s="24">
        <v>44728143</v>
      </c>
      <c r="L112" s="24">
        <v>44637027</v>
      </c>
      <c r="M112" s="24">
        <v>43268795</v>
      </c>
      <c r="N112" s="24">
        <v>41610891</v>
      </c>
      <c r="O112" s="24">
        <v>40430515</v>
      </c>
      <c r="P112" s="24">
        <v>36931466</v>
      </c>
      <c r="Q112" s="61">
        <v>35697300</v>
      </c>
      <c r="R112" s="24">
        <v>33619333</v>
      </c>
    </row>
    <row r="113" spans="1:18" x14ac:dyDescent="0.2">
      <c r="A113" s="11">
        <v>43963</v>
      </c>
      <c r="B113" s="48">
        <f t="shared" si="2"/>
        <v>0</v>
      </c>
      <c r="D113" s="39">
        <f t="shared" si="1"/>
        <v>0</v>
      </c>
      <c r="E113" s="40">
        <v>13902641.609999999</v>
      </c>
      <c r="F113" s="40">
        <v>13902641.609999999</v>
      </c>
      <c r="G113" s="24">
        <v>14707629</v>
      </c>
      <c r="H113" s="24">
        <v>15050311</v>
      </c>
      <c r="I113" s="40">
        <v>13898864</v>
      </c>
      <c r="J113" s="24">
        <v>44717515</v>
      </c>
      <c r="K113" s="24">
        <v>54724029</v>
      </c>
      <c r="L113" s="24">
        <v>54612550</v>
      </c>
      <c r="M113" s="24">
        <v>52938545</v>
      </c>
      <c r="N113" s="24">
        <v>50910131</v>
      </c>
      <c r="O113" s="24">
        <v>49465964</v>
      </c>
      <c r="P113" s="24">
        <v>45184944</v>
      </c>
      <c r="Q113" s="61">
        <v>43674965</v>
      </c>
      <c r="R113" s="24">
        <v>41132613</v>
      </c>
    </row>
    <row r="114" spans="1:18" x14ac:dyDescent="0.2">
      <c r="A114" s="11">
        <v>43964</v>
      </c>
      <c r="B114" s="48">
        <f t="shared" si="2"/>
        <v>0</v>
      </c>
      <c r="D114" s="39">
        <f t="shared" si="1"/>
        <v>0</v>
      </c>
      <c r="E114" s="40">
        <v>16631173.67</v>
      </c>
      <c r="F114" s="40">
        <v>16631173.67</v>
      </c>
      <c r="G114" s="24">
        <v>17594148</v>
      </c>
      <c r="H114" s="24">
        <v>18004085</v>
      </c>
      <c r="I114" s="40">
        <v>16626655</v>
      </c>
      <c r="J114" s="24">
        <v>54585336</v>
      </c>
      <c r="K114" s="24">
        <v>66953805</v>
      </c>
      <c r="L114" s="24">
        <v>66817413</v>
      </c>
      <c r="M114" s="24">
        <v>64769299</v>
      </c>
      <c r="N114" s="24">
        <v>62287573</v>
      </c>
      <c r="O114" s="24">
        <v>60520662</v>
      </c>
      <c r="P114" s="24">
        <v>55282916</v>
      </c>
      <c r="Q114" s="61">
        <v>53435486</v>
      </c>
      <c r="R114" s="24">
        <v>50324966</v>
      </c>
    </row>
    <row r="115" spans="1:18" x14ac:dyDescent="0.2">
      <c r="A115" s="11">
        <v>43965</v>
      </c>
      <c r="B115" s="48">
        <f t="shared" si="2"/>
        <v>0</v>
      </c>
      <c r="D115" s="39">
        <f t="shared" si="1"/>
        <v>0</v>
      </c>
      <c r="E115" s="40">
        <v>19895207.350000001</v>
      </c>
      <c r="F115" s="40">
        <v>19895207.350000001</v>
      </c>
      <c r="G115" s="24">
        <v>21047175</v>
      </c>
      <c r="H115" s="24">
        <v>21537566</v>
      </c>
      <c r="I115" s="40">
        <v>19889802</v>
      </c>
      <c r="J115" s="24">
        <v>66630689</v>
      </c>
      <c r="K115" s="24">
        <v>81916702</v>
      </c>
      <c r="L115" s="24">
        <v>81749829</v>
      </c>
      <c r="M115" s="24">
        <v>79244001</v>
      </c>
      <c r="N115" s="24">
        <v>76207657</v>
      </c>
      <c r="O115" s="24">
        <v>74045875</v>
      </c>
      <c r="P115" s="24">
        <v>67637592</v>
      </c>
      <c r="Q115" s="61">
        <v>65377297</v>
      </c>
      <c r="R115" s="24">
        <v>61571635</v>
      </c>
    </row>
    <row r="116" spans="1:18" x14ac:dyDescent="0.2">
      <c r="A116" s="11">
        <v>43966</v>
      </c>
      <c r="B116" s="48">
        <f t="shared" si="2"/>
        <v>0</v>
      </c>
      <c r="D116" s="39">
        <f t="shared" si="1"/>
        <v>0</v>
      </c>
      <c r="E116" s="40">
        <v>23799840.190000001</v>
      </c>
      <c r="F116" s="40">
        <v>23799840.190000001</v>
      </c>
      <c r="G116" s="24">
        <v>25177893</v>
      </c>
      <c r="H116" s="24">
        <v>25764528</v>
      </c>
      <c r="I116" s="40">
        <v>23793374</v>
      </c>
      <c r="J116" s="24">
        <v>81334092</v>
      </c>
      <c r="K116" s="24">
        <v>100223521</v>
      </c>
      <c r="L116" s="24">
        <v>100019355</v>
      </c>
      <c r="M116" s="24">
        <v>96953522</v>
      </c>
      <c r="N116" s="24">
        <v>93238613</v>
      </c>
      <c r="O116" s="24">
        <v>90593714</v>
      </c>
      <c r="P116" s="24">
        <v>82753303</v>
      </c>
      <c r="Q116" s="61">
        <v>79987874</v>
      </c>
      <c r="R116" s="24">
        <v>75331720</v>
      </c>
    </row>
    <row r="117" spans="1:18" x14ac:dyDescent="0.2">
      <c r="A117" s="11">
        <v>43967</v>
      </c>
      <c r="B117" s="48">
        <f t="shared" si="2"/>
        <v>0</v>
      </c>
      <c r="D117" s="39">
        <f t="shared" si="1"/>
        <v>0</v>
      </c>
      <c r="E117" s="40">
        <v>28470796.16</v>
      </c>
      <c r="F117" s="40">
        <v>28470796.16</v>
      </c>
      <c r="G117" s="24">
        <v>30119305</v>
      </c>
      <c r="H117" s="24">
        <v>30821074</v>
      </c>
      <c r="I117" s="40">
        <v>28463060</v>
      </c>
      <c r="J117" s="24">
        <v>99282097</v>
      </c>
      <c r="K117" s="24">
        <v>122621565</v>
      </c>
      <c r="L117" s="24">
        <v>122371771</v>
      </c>
      <c r="M117" s="24">
        <v>118620784</v>
      </c>
      <c r="N117" s="24">
        <v>114075663</v>
      </c>
      <c r="O117" s="24">
        <v>110839680</v>
      </c>
      <c r="P117" s="24">
        <v>101247086</v>
      </c>
      <c r="Q117" s="61">
        <v>97863637</v>
      </c>
      <c r="R117" s="24">
        <v>92166922</v>
      </c>
    </row>
    <row r="118" spans="1:18" x14ac:dyDescent="0.2">
      <c r="A118" s="11">
        <v>43968</v>
      </c>
      <c r="B118" s="48">
        <f t="shared" si="2"/>
        <v>0</v>
      </c>
      <c r="D118" s="39">
        <f t="shared" si="1"/>
        <v>0</v>
      </c>
      <c r="E118" s="40">
        <v>34058473.829999998</v>
      </c>
      <c r="F118" s="40">
        <v>34058473.829999998</v>
      </c>
      <c r="G118" s="24">
        <v>36030519</v>
      </c>
      <c r="H118" s="24">
        <v>36870017</v>
      </c>
      <c r="I118" s="40">
        <v>34049220</v>
      </c>
      <c r="J118" s="24">
        <v>121190691</v>
      </c>
      <c r="K118" s="24">
        <v>150025144</v>
      </c>
      <c r="L118" s="24">
        <v>149719526</v>
      </c>
      <c r="M118" s="24">
        <v>145130264</v>
      </c>
      <c r="N118" s="24">
        <v>139569396</v>
      </c>
      <c r="O118" s="24">
        <v>135610232</v>
      </c>
      <c r="P118" s="24">
        <v>123873877</v>
      </c>
      <c r="Q118" s="61">
        <v>119734292</v>
      </c>
      <c r="R118" s="24">
        <v>112764469</v>
      </c>
    </row>
    <row r="119" spans="1:18" x14ac:dyDescent="0.2">
      <c r="A119" s="11">
        <v>43969</v>
      </c>
      <c r="B119" s="48">
        <f t="shared" si="2"/>
        <v>0</v>
      </c>
      <c r="D119" s="39">
        <f t="shared" si="1"/>
        <v>0</v>
      </c>
      <c r="E119" s="40">
        <v>40742788.960000001</v>
      </c>
      <c r="F119" s="40">
        <v>40742788.960000001</v>
      </c>
      <c r="G119" s="24">
        <v>43101868</v>
      </c>
      <c r="H119" s="24">
        <v>44106126</v>
      </c>
      <c r="I119" s="40">
        <v>40731719</v>
      </c>
      <c r="J119" s="24">
        <v>147933858</v>
      </c>
      <c r="K119" s="24">
        <v>183552899</v>
      </c>
      <c r="L119" s="24">
        <v>183178981</v>
      </c>
      <c r="M119" s="24">
        <v>177564107</v>
      </c>
      <c r="N119" s="24">
        <v>170760491</v>
      </c>
      <c r="O119" s="24">
        <v>165916530</v>
      </c>
      <c r="P119" s="24">
        <v>151557324</v>
      </c>
      <c r="Q119" s="61">
        <v>146492620</v>
      </c>
      <c r="R119" s="24">
        <v>137965175</v>
      </c>
    </row>
    <row r="120" spans="1:18" x14ac:dyDescent="0.2">
      <c r="A120" s="11">
        <v>43970</v>
      </c>
      <c r="B120" s="48">
        <f t="shared" si="2"/>
        <v>0</v>
      </c>
      <c r="D120" s="39">
        <f t="shared" si="1"/>
        <v>0</v>
      </c>
      <c r="E120" s="40">
        <v>48738967.590000004</v>
      </c>
      <c r="F120" s="40">
        <v>48738967.590000004</v>
      </c>
      <c r="G120" s="24">
        <v>51561039</v>
      </c>
      <c r="H120" s="24">
        <v>52762393</v>
      </c>
      <c r="I120" s="40">
        <v>48725725</v>
      </c>
      <c r="J120" s="24">
        <v>180578442</v>
      </c>
      <c r="K120" s="24">
        <v>224573468</v>
      </c>
      <c r="L120" s="24">
        <v>224115986</v>
      </c>
      <c r="M120" s="24">
        <v>217246295</v>
      </c>
      <c r="N120" s="24">
        <v>208922201</v>
      </c>
      <c r="O120" s="24">
        <v>202995707</v>
      </c>
      <c r="P120" s="24">
        <v>185427492</v>
      </c>
      <c r="Q120" s="61">
        <v>179230924</v>
      </c>
      <c r="R120" s="24">
        <v>168797758</v>
      </c>
    </row>
    <row r="121" spans="1:18" x14ac:dyDescent="0.2">
      <c r="A121" s="11">
        <v>43971</v>
      </c>
      <c r="B121" s="48">
        <f t="shared" si="2"/>
        <v>0</v>
      </c>
      <c r="D121" s="39">
        <f t="shared" si="1"/>
        <v>0</v>
      </c>
      <c r="E121" s="40">
        <v>58304476.009999998</v>
      </c>
      <c r="F121" s="40">
        <v>58304476.009999998</v>
      </c>
      <c r="G121" s="24">
        <v>61680407</v>
      </c>
      <c r="H121" s="24">
        <v>63117539</v>
      </c>
      <c r="I121" s="40">
        <v>58288634</v>
      </c>
      <c r="J121" s="24">
        <v>220426712</v>
      </c>
      <c r="K121" s="24">
        <v>274761351</v>
      </c>
      <c r="L121" s="24">
        <v>274201631</v>
      </c>
      <c r="M121" s="24">
        <v>265796695</v>
      </c>
      <c r="N121" s="24">
        <v>255612324</v>
      </c>
      <c r="O121" s="24">
        <v>248361372</v>
      </c>
      <c r="P121" s="24">
        <v>226866997</v>
      </c>
      <c r="Q121" s="61">
        <v>219285614</v>
      </c>
      <c r="R121" s="24">
        <v>206520834</v>
      </c>
    </row>
    <row r="122" spans="1:18" x14ac:dyDescent="0.2">
      <c r="A122" s="11">
        <v>43972</v>
      </c>
      <c r="B122" s="48">
        <f t="shared" si="2"/>
        <v>0</v>
      </c>
      <c r="D122" s="39">
        <f t="shared" si="1"/>
        <v>0</v>
      </c>
      <c r="E122" s="40">
        <v>69747310.859999999</v>
      </c>
      <c r="F122" s="40">
        <v>69747310.859999999</v>
      </c>
      <c r="G122" s="24">
        <v>73785802</v>
      </c>
      <c r="H122" s="24">
        <v>75504985</v>
      </c>
      <c r="I122" s="40">
        <v>69728360</v>
      </c>
      <c r="J122" s="24">
        <v>269068304</v>
      </c>
      <c r="K122" s="24">
        <v>336165267</v>
      </c>
      <c r="L122" s="24">
        <v>335480460</v>
      </c>
      <c r="M122" s="24">
        <v>325197182</v>
      </c>
      <c r="N122" s="24">
        <v>312736799</v>
      </c>
      <c r="O122" s="24">
        <v>303865397</v>
      </c>
      <c r="P122" s="24">
        <v>277567440</v>
      </c>
      <c r="Q122" s="61">
        <v>268291762</v>
      </c>
      <c r="R122" s="24">
        <v>252674298</v>
      </c>
    </row>
    <row r="123" spans="1:18" x14ac:dyDescent="0.2">
      <c r="A123" s="11">
        <v>43973</v>
      </c>
      <c r="B123" s="48">
        <f t="shared" si="2"/>
        <v>0</v>
      </c>
      <c r="D123" s="39">
        <f t="shared" si="1"/>
        <v>0</v>
      </c>
      <c r="E123" s="40">
        <v>83435916.150000006</v>
      </c>
      <c r="F123" s="40">
        <v>83435916.150000006</v>
      </c>
      <c r="G123" s="24">
        <v>88267002</v>
      </c>
      <c r="H123" s="24">
        <v>90323591</v>
      </c>
      <c r="I123" s="40">
        <v>83413246</v>
      </c>
      <c r="J123" s="24">
        <v>328443644</v>
      </c>
      <c r="K123" s="24">
        <v>411291787</v>
      </c>
      <c r="L123" s="24">
        <v>410453938</v>
      </c>
      <c r="M123" s="24">
        <v>397872544</v>
      </c>
      <c r="N123" s="24">
        <v>382627503</v>
      </c>
      <c r="O123" s="24">
        <v>371773512</v>
      </c>
      <c r="P123" s="24">
        <v>339598463</v>
      </c>
      <c r="Q123" s="61">
        <v>328249849</v>
      </c>
      <c r="R123" s="24">
        <v>309142180</v>
      </c>
    </row>
    <row r="124" spans="1:18" x14ac:dyDescent="0.2">
      <c r="A124" s="11">
        <v>43974</v>
      </c>
      <c r="B124" s="48">
        <f t="shared" si="2"/>
        <v>0</v>
      </c>
      <c r="D124" s="39">
        <f t="shared" si="1"/>
        <v>0</v>
      </c>
      <c r="E124" s="40">
        <v>99811046.739999995</v>
      </c>
      <c r="F124" s="40">
        <v>99811046.739999995</v>
      </c>
      <c r="G124" s="24">
        <v>105590281</v>
      </c>
      <c r="H124" s="24">
        <v>108050497</v>
      </c>
      <c r="I124" s="40">
        <v>99783927</v>
      </c>
      <c r="J124" s="24">
        <v>400921348</v>
      </c>
      <c r="K124" s="24">
        <v>503207649</v>
      </c>
      <c r="L124" s="24">
        <v>502182558</v>
      </c>
      <c r="M124" s="24">
        <v>486789461</v>
      </c>
      <c r="N124" s="24">
        <v>468137445</v>
      </c>
      <c r="O124" s="24">
        <v>454857795</v>
      </c>
      <c r="P124" s="24">
        <v>415492236</v>
      </c>
      <c r="Q124" s="61">
        <v>401607423</v>
      </c>
      <c r="R124" s="24">
        <v>378229555</v>
      </c>
    </row>
    <row r="125" spans="1:18" x14ac:dyDescent="0.2">
      <c r="A125" s="11">
        <v>43975</v>
      </c>
      <c r="B125" s="48">
        <f t="shared" si="2"/>
        <v>0</v>
      </c>
      <c r="D125" s="39">
        <f t="shared" si="1"/>
        <v>0</v>
      </c>
      <c r="E125" s="40">
        <v>119399960</v>
      </c>
      <c r="F125" s="40">
        <v>119399960</v>
      </c>
      <c r="G125" s="24">
        <v>126313426</v>
      </c>
      <c r="H125" s="24">
        <v>129256484</v>
      </c>
      <c r="I125" s="40">
        <v>119367518</v>
      </c>
      <c r="J125" s="24">
        <v>489392716</v>
      </c>
      <c r="K125" s="24">
        <v>615664952</v>
      </c>
      <c r="L125" s="24">
        <v>614410772</v>
      </c>
      <c r="M125" s="24">
        <v>595577612</v>
      </c>
      <c r="N125" s="24">
        <v>572757227</v>
      </c>
      <c r="O125" s="24">
        <v>556509828</v>
      </c>
      <c r="P125" s="24">
        <v>508346819</v>
      </c>
      <c r="Q125" s="61">
        <v>491359015</v>
      </c>
      <c r="R125" s="24">
        <v>462756640</v>
      </c>
    </row>
    <row r="126" spans="1:18" x14ac:dyDescent="0.2">
      <c r="A126" s="11">
        <v>43976</v>
      </c>
      <c r="B126" s="48">
        <f t="shared" ref="B126:B133" si="3">D126</f>
        <v>0</v>
      </c>
      <c r="D126" s="39">
        <f t="shared" si="1"/>
        <v>0</v>
      </c>
      <c r="E126" s="40">
        <v>142833392.80000001</v>
      </c>
      <c r="F126" s="40">
        <v>142833392.80000001</v>
      </c>
      <c r="G126" s="24">
        <v>151103696</v>
      </c>
      <c r="H126" s="24">
        <v>154624358</v>
      </c>
      <c r="I126" s="40">
        <v>142794584</v>
      </c>
      <c r="J126" s="24">
        <v>597387073</v>
      </c>
      <c r="K126" s="24">
        <v>753254315</v>
      </c>
      <c r="L126" s="24">
        <v>751719850</v>
      </c>
      <c r="M126" s="24">
        <v>728677838</v>
      </c>
      <c r="N126" s="24">
        <v>700757532</v>
      </c>
      <c r="O126" s="24">
        <v>680879150</v>
      </c>
      <c r="P126" s="24">
        <v>621952628</v>
      </c>
      <c r="Q126" s="61">
        <v>601168374</v>
      </c>
      <c r="R126" s="24">
        <v>566173915</v>
      </c>
    </row>
    <row r="127" spans="1:18" x14ac:dyDescent="0.2">
      <c r="A127" s="11">
        <v>43977</v>
      </c>
      <c r="B127" s="48">
        <f t="shared" si="3"/>
        <v>0</v>
      </c>
      <c r="D127" s="39">
        <f t="shared" si="1"/>
        <v>0</v>
      </c>
      <c r="E127" s="40">
        <v>170865870.5</v>
      </c>
      <c r="F127" s="40">
        <v>170865870.5</v>
      </c>
      <c r="G127" s="24">
        <v>180759303</v>
      </c>
      <c r="H127" s="24">
        <v>184970931</v>
      </c>
      <c r="I127" s="40">
        <v>170819445</v>
      </c>
      <c r="J127" s="24">
        <v>729212560</v>
      </c>
      <c r="K127" s="24">
        <v>921592273</v>
      </c>
      <c r="L127" s="24">
        <v>919714885</v>
      </c>
      <c r="M127" s="24">
        <v>891523424</v>
      </c>
      <c r="N127" s="24">
        <v>857363462</v>
      </c>
      <c r="O127" s="24">
        <v>833042641</v>
      </c>
      <c r="P127" s="24">
        <v>760947167</v>
      </c>
      <c r="Q127" s="61">
        <v>735518029</v>
      </c>
      <c r="R127" s="24">
        <v>692702975</v>
      </c>
    </row>
    <row r="128" spans="1:18" x14ac:dyDescent="0.2">
      <c r="A128" s="11">
        <v>43978</v>
      </c>
      <c r="B128" s="48">
        <f t="shared" si="3"/>
        <v>0</v>
      </c>
      <c r="D128" s="39">
        <f t="shared" si="1"/>
        <v>0</v>
      </c>
      <c r="E128" s="40">
        <v>204400001.59999999</v>
      </c>
      <c r="F128" s="40">
        <v>204400001.59999999</v>
      </c>
      <c r="G128" s="24">
        <v>216235119</v>
      </c>
      <c r="H128" s="24">
        <v>221273320</v>
      </c>
      <c r="I128" s="40">
        <v>204344465</v>
      </c>
      <c r="J128" s="24">
        <v>890127995</v>
      </c>
      <c r="K128" s="24">
        <v>1127550552</v>
      </c>
      <c r="L128" s="24">
        <v>1125253603</v>
      </c>
      <c r="M128" s="24">
        <v>1090761889</v>
      </c>
      <c r="N128" s="24">
        <v>1048967828</v>
      </c>
      <c r="O128" s="24">
        <v>1019211768</v>
      </c>
      <c r="P128" s="24">
        <v>931004331</v>
      </c>
      <c r="Q128" s="61">
        <v>899892266</v>
      </c>
      <c r="R128" s="24">
        <v>847508866</v>
      </c>
    </row>
    <row r="129" spans="1:18" x14ac:dyDescent="0.2">
      <c r="A129" s="11">
        <v>43979</v>
      </c>
      <c r="B129" s="48">
        <f t="shared" si="3"/>
        <v>0</v>
      </c>
      <c r="D129" s="39">
        <f t="shared" si="1"/>
        <v>0</v>
      </c>
      <c r="E129" s="40">
        <v>244515540.19999999</v>
      </c>
      <c r="F129" s="40">
        <v>244515540.19999999</v>
      </c>
      <c r="G129" s="24">
        <v>258673417</v>
      </c>
      <c r="H129" s="24">
        <v>264700416</v>
      </c>
      <c r="I129" s="40">
        <v>244449104</v>
      </c>
      <c r="J129" s="24">
        <v>1086552661</v>
      </c>
      <c r="K129" s="24">
        <v>1379536574</v>
      </c>
      <c r="L129" s="24">
        <v>1376726301</v>
      </c>
      <c r="M129" s="24">
        <v>1334526347</v>
      </c>
      <c r="N129" s="24">
        <v>1283392111</v>
      </c>
      <c r="O129" s="24">
        <v>1246986140</v>
      </c>
      <c r="P129" s="24">
        <v>1139066025</v>
      </c>
      <c r="Q129" s="61">
        <v>1101001008</v>
      </c>
      <c r="R129" s="24">
        <v>1036910918</v>
      </c>
    </row>
    <row r="130" spans="1:18" x14ac:dyDescent="0.2">
      <c r="A130" s="11">
        <v>43980</v>
      </c>
      <c r="B130" s="48">
        <f t="shared" si="3"/>
        <v>0</v>
      </c>
      <c r="D130" s="39">
        <f t="shared" ref="D130:D133" si="4">B129*EXP(0.2017)</f>
        <v>0</v>
      </c>
      <c r="E130" s="40">
        <v>292504153.30000001</v>
      </c>
      <c r="F130" s="40">
        <v>292504153.30000001</v>
      </c>
      <c r="G130" s="24">
        <v>309440655</v>
      </c>
      <c r="H130" s="24">
        <v>316650512</v>
      </c>
      <c r="I130" s="40">
        <v>292424678</v>
      </c>
      <c r="J130" s="24">
        <v>1326322385</v>
      </c>
      <c r="K130" s="24">
        <v>1687836661</v>
      </c>
      <c r="L130" s="24">
        <v>1684398346</v>
      </c>
      <c r="M130" s="24">
        <v>1632767508</v>
      </c>
      <c r="N130" s="24">
        <v>1570205746</v>
      </c>
      <c r="O130" s="24">
        <v>1525663735</v>
      </c>
      <c r="P130" s="24">
        <v>1393625535</v>
      </c>
      <c r="Q130" s="61">
        <v>1347053714</v>
      </c>
      <c r="R130" s="24">
        <v>1268640712</v>
      </c>
    </row>
    <row r="131" spans="1:18" x14ac:dyDescent="0.2">
      <c r="A131" s="11">
        <v>43981</v>
      </c>
      <c r="B131" s="48">
        <f t="shared" si="3"/>
        <v>0</v>
      </c>
      <c r="D131" s="39">
        <f t="shared" si="4"/>
        <v>0</v>
      </c>
      <c r="E131" s="40">
        <v>349911010.30000001</v>
      </c>
      <c r="F131" s="40">
        <v>349911010.30000001</v>
      </c>
      <c r="G131" s="24">
        <v>370171469</v>
      </c>
      <c r="H131" s="24">
        <v>378796333</v>
      </c>
      <c r="I131" s="40">
        <v>349815937</v>
      </c>
      <c r="J131" s="24">
        <v>1619002127</v>
      </c>
      <c r="K131" s="24">
        <v>2065035932</v>
      </c>
      <c r="L131" s="24">
        <v>2060829219</v>
      </c>
      <c r="M131" s="24">
        <v>1997659874</v>
      </c>
      <c r="N131" s="24">
        <v>1921116754</v>
      </c>
      <c r="O131" s="24">
        <v>1866620453</v>
      </c>
      <c r="P131" s="24">
        <v>1705074236</v>
      </c>
      <c r="Q131" s="61">
        <v>1648094502</v>
      </c>
      <c r="R131" s="24">
        <v>1552157691</v>
      </c>
    </row>
    <row r="132" spans="1:18" x14ac:dyDescent="0.2">
      <c r="A132" s="11">
        <v>43982</v>
      </c>
      <c r="B132" s="48">
        <f t="shared" si="3"/>
        <v>0</v>
      </c>
      <c r="D132" s="39">
        <f t="shared" si="4"/>
        <v>0</v>
      </c>
      <c r="E132" s="40">
        <v>418584535.5</v>
      </c>
      <c r="F132" s="40">
        <v>418584535.5</v>
      </c>
      <c r="G132" s="24">
        <v>442821312</v>
      </c>
      <c r="H132" s="24">
        <v>453138891</v>
      </c>
      <c r="I132" s="40">
        <v>418470803</v>
      </c>
      <c r="J132" s="24">
        <v>1976267547</v>
      </c>
      <c r="K132" s="24">
        <v>2526532039</v>
      </c>
      <c r="L132" s="24">
        <v>2521385205</v>
      </c>
      <c r="M132" s="24">
        <v>2444098719</v>
      </c>
      <c r="N132" s="24">
        <v>2350449672</v>
      </c>
      <c r="O132" s="24">
        <v>2283774489</v>
      </c>
      <c r="P132" s="24">
        <v>2086125776</v>
      </c>
      <c r="Q132" s="61">
        <v>2016412159</v>
      </c>
      <c r="R132" s="24">
        <v>1899035302</v>
      </c>
    </row>
    <row r="133" spans="1:18" x14ac:dyDescent="0.2">
      <c r="A133" s="11">
        <v>43983</v>
      </c>
      <c r="B133" s="48">
        <f t="shared" si="3"/>
        <v>0</v>
      </c>
      <c r="D133" s="39">
        <f t="shared" si="4"/>
        <v>0</v>
      </c>
      <c r="E133" s="40">
        <v>500735924.80000001</v>
      </c>
      <c r="F133" s="40">
        <v>500735924.80000001</v>
      </c>
      <c r="G133" s="24">
        <v>529729410</v>
      </c>
      <c r="H133" s="24">
        <v>542071917</v>
      </c>
      <c r="I133" s="40">
        <v>500599871</v>
      </c>
      <c r="J133" s="24">
        <v>2412370776</v>
      </c>
      <c r="K133" s="24">
        <v>3091163715</v>
      </c>
      <c r="L133" s="24">
        <v>3084866662</v>
      </c>
      <c r="M133" s="24">
        <v>2990308121</v>
      </c>
      <c r="N133" s="24">
        <v>2875730300</v>
      </c>
      <c r="O133" s="24">
        <v>2794154487</v>
      </c>
      <c r="P133" s="24">
        <v>2552335061</v>
      </c>
      <c r="Q133" s="61">
        <v>2467041780</v>
      </c>
      <c r="R133" s="24">
        <v>2323433437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Q133"/>
  <sheetViews>
    <sheetView workbookViewId="0">
      <pane ySplit="1" topLeftCell="A47" activePane="bottomLeft" state="frozen"/>
      <selection pane="bottomLeft" activeCell="B71" sqref="B71:O71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bestFit="1" customWidth="1"/>
    <col min="7" max="7" width="11" bestFit="1" customWidth="1"/>
    <col min="8" max="8" width="12.6640625" bestFit="1" customWidth="1"/>
    <col min="9" max="9" width="11" bestFit="1" customWidth="1"/>
    <col min="10" max="10" width="12.6640625" bestFit="1" customWidth="1"/>
    <col min="11" max="11" width="11" bestFit="1" customWidth="1"/>
    <col min="12" max="12" width="12.6640625" bestFit="1" customWidth="1"/>
    <col min="13" max="13" width="11.5" bestFit="1" customWidth="1"/>
    <col min="14" max="14" width="12.6640625" bestFit="1" customWidth="1"/>
    <col min="16" max="16" width="12.6640625" bestFit="1" customWidth="1"/>
    <col min="17" max="17" width="11" bestFit="1" customWidth="1"/>
  </cols>
  <sheetData>
    <row r="1" spans="1:5" s="1" customFormat="1" ht="85" x14ac:dyDescent="0.2">
      <c r="A1" s="1" t="s">
        <v>8</v>
      </c>
      <c r="B1" s="51" t="s">
        <v>9</v>
      </c>
      <c r="C1" s="1" t="s">
        <v>74</v>
      </c>
      <c r="D1" s="47" t="s">
        <v>75</v>
      </c>
      <c r="E1" s="47" t="s">
        <v>76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3" x14ac:dyDescent="0.2">
      <c r="A33" s="11">
        <v>43883</v>
      </c>
      <c r="B33" s="20">
        <v>9</v>
      </c>
      <c r="C33">
        <v>0</v>
      </c>
    </row>
    <row r="34" spans="1:3" x14ac:dyDescent="0.2">
      <c r="A34" s="11">
        <v>43884</v>
      </c>
      <c r="B34" s="20">
        <v>10</v>
      </c>
      <c r="C34">
        <v>0</v>
      </c>
    </row>
    <row r="35" spans="1:3" x14ac:dyDescent="0.2">
      <c r="A35" s="11">
        <v>43885</v>
      </c>
      <c r="B35" s="20">
        <v>11</v>
      </c>
      <c r="C35">
        <v>0</v>
      </c>
    </row>
    <row r="36" spans="1:3" x14ac:dyDescent="0.2">
      <c r="A36" s="11">
        <v>43886</v>
      </c>
      <c r="B36" s="20">
        <v>11</v>
      </c>
      <c r="C36">
        <v>0</v>
      </c>
    </row>
    <row r="37" spans="1:3" x14ac:dyDescent="0.2">
      <c r="A37" s="11">
        <v>43887</v>
      </c>
      <c r="B37" s="20">
        <v>12</v>
      </c>
      <c r="C37">
        <v>0</v>
      </c>
    </row>
    <row r="38" spans="1:3" x14ac:dyDescent="0.2">
      <c r="A38" s="11">
        <v>43888</v>
      </c>
      <c r="B38" s="20">
        <v>14</v>
      </c>
      <c r="C38">
        <v>0</v>
      </c>
    </row>
    <row r="39" spans="1:3" x14ac:dyDescent="0.2">
      <c r="A39" s="11">
        <v>43889</v>
      </c>
      <c r="B39" s="20">
        <v>16</v>
      </c>
      <c r="C39">
        <v>0</v>
      </c>
    </row>
    <row r="40" spans="1:3" x14ac:dyDescent="0.2">
      <c r="A40" s="11">
        <v>43890</v>
      </c>
      <c r="B40" s="20">
        <v>20</v>
      </c>
      <c r="C40">
        <v>0</v>
      </c>
    </row>
    <row r="41" spans="1:3" x14ac:dyDescent="0.2">
      <c r="A41" s="11">
        <v>43891</v>
      </c>
      <c r="B41" s="20">
        <v>24</v>
      </c>
      <c r="C41">
        <v>0</v>
      </c>
    </row>
    <row r="42" spans="1:3" x14ac:dyDescent="0.2">
      <c r="A42" s="11">
        <v>43892</v>
      </c>
      <c r="B42" s="20">
        <v>27</v>
      </c>
      <c r="C42">
        <v>0</v>
      </c>
    </row>
    <row r="43" spans="1:3" x14ac:dyDescent="0.2">
      <c r="A43" s="11">
        <v>43893</v>
      </c>
      <c r="B43" s="20">
        <v>33</v>
      </c>
      <c r="C43">
        <v>0</v>
      </c>
    </row>
    <row r="44" spans="1:3" x14ac:dyDescent="0.2">
      <c r="A44" s="11">
        <v>43894</v>
      </c>
      <c r="B44" s="20">
        <v>34</v>
      </c>
      <c r="C44">
        <v>0</v>
      </c>
    </row>
    <row r="45" spans="1:3" x14ac:dyDescent="0.2">
      <c r="A45" s="11">
        <v>43895</v>
      </c>
      <c r="B45" s="20">
        <v>47</v>
      </c>
      <c r="C45">
        <v>0</v>
      </c>
    </row>
    <row r="46" spans="1:3" x14ac:dyDescent="0.2">
      <c r="A46" s="11">
        <v>43896</v>
      </c>
      <c r="B46" s="20">
        <v>54</v>
      </c>
      <c r="C46">
        <v>0</v>
      </c>
    </row>
    <row r="47" spans="1:3" x14ac:dyDescent="0.2">
      <c r="A47" s="11">
        <v>43897</v>
      </c>
      <c r="B47" s="20">
        <v>60</v>
      </c>
      <c r="C47">
        <v>0</v>
      </c>
    </row>
    <row r="48" spans="1:3" x14ac:dyDescent="0.2">
      <c r="A48" s="11">
        <v>43898</v>
      </c>
      <c r="B48" s="20">
        <v>66</v>
      </c>
      <c r="C48">
        <v>0</v>
      </c>
    </row>
    <row r="49" spans="1:7" x14ac:dyDescent="0.2">
      <c r="A49" s="11">
        <v>43899</v>
      </c>
      <c r="B49" s="20">
        <v>79</v>
      </c>
      <c r="C49">
        <v>1</v>
      </c>
    </row>
    <row r="50" spans="1:7" x14ac:dyDescent="0.2">
      <c r="A50" s="11">
        <v>43900</v>
      </c>
      <c r="B50" s="20">
        <v>96</v>
      </c>
      <c r="C50">
        <v>1</v>
      </c>
      <c r="F50" s="65">
        <f>AVERAGE(G50:G61)</f>
        <v>1.1030120472711005E-2</v>
      </c>
      <c r="G50" s="64">
        <f>C55/B55</f>
        <v>3.1948881789137379E-3</v>
      </c>
    </row>
    <row r="51" spans="1:7" x14ac:dyDescent="0.2">
      <c r="A51" s="11">
        <v>43901</v>
      </c>
      <c r="B51" s="20">
        <v>118</v>
      </c>
      <c r="C51">
        <v>1</v>
      </c>
      <c r="E51" s="46"/>
      <c r="G51" s="64">
        <f>C56/B56</f>
        <v>9.0702947845804991E-3</v>
      </c>
    </row>
    <row r="52" spans="1:7" x14ac:dyDescent="0.2">
      <c r="A52" s="11">
        <v>43902</v>
      </c>
      <c r="B52" s="20">
        <v>154</v>
      </c>
      <c r="C52">
        <v>1</v>
      </c>
      <c r="E52" s="46"/>
      <c r="G52" s="64">
        <f>C57/B57</f>
        <v>1.4059753954305799E-2</v>
      </c>
    </row>
    <row r="53" spans="1:7" x14ac:dyDescent="0.2">
      <c r="A53" s="11">
        <v>43903</v>
      </c>
      <c r="B53" s="20">
        <v>191</v>
      </c>
      <c r="C53">
        <v>1</v>
      </c>
      <c r="E53" s="46"/>
      <c r="G53" s="64">
        <f>C58/B58</f>
        <v>1.2379642365887207E-2</v>
      </c>
    </row>
    <row r="54" spans="1:7" x14ac:dyDescent="0.2">
      <c r="A54" s="11">
        <v>43904</v>
      </c>
      <c r="B54" s="20">
        <v>249</v>
      </c>
      <c r="C54">
        <v>1</v>
      </c>
      <c r="E54" s="46"/>
      <c r="G54" s="64">
        <f>C59/B59</f>
        <v>1.3745704467353952E-2</v>
      </c>
    </row>
    <row r="55" spans="1:7" x14ac:dyDescent="0.2">
      <c r="A55" s="11">
        <v>43905</v>
      </c>
      <c r="B55" s="20">
        <v>313</v>
      </c>
      <c r="C55">
        <v>1</v>
      </c>
      <c r="E55" s="46"/>
      <c r="G55" s="64">
        <f>C60/B60</f>
        <v>1.1039558417663294E-2</v>
      </c>
    </row>
    <row r="56" spans="1:7" x14ac:dyDescent="0.2">
      <c r="A56" s="11">
        <v>43906</v>
      </c>
      <c r="B56" s="20">
        <v>441</v>
      </c>
      <c r="C56">
        <v>4</v>
      </c>
      <c r="E56" s="46"/>
      <c r="G56" s="64">
        <f>C61/B61</f>
        <v>1.4274981217129978E-2</v>
      </c>
    </row>
    <row r="57" spans="1:7" x14ac:dyDescent="0.2">
      <c r="A57" s="11">
        <v>43907</v>
      </c>
      <c r="B57" s="20">
        <v>569</v>
      </c>
      <c r="C57">
        <v>8</v>
      </c>
      <c r="E57" s="46"/>
      <c r="G57" s="64">
        <f>C62/B62</f>
        <v>1.3605442176870748E-2</v>
      </c>
    </row>
    <row r="58" spans="1:7" x14ac:dyDescent="0.2">
      <c r="A58" s="11">
        <v>43908</v>
      </c>
      <c r="B58" s="31">
        <v>727</v>
      </c>
      <c r="C58">
        <v>9</v>
      </c>
      <c r="E58" s="46"/>
      <c r="G58" s="64">
        <f>C63/B63</f>
        <v>1.1472275334608031E-2</v>
      </c>
    </row>
    <row r="59" spans="1:7" x14ac:dyDescent="0.2">
      <c r="A59" s="11">
        <v>43909</v>
      </c>
      <c r="B59" s="20">
        <v>873</v>
      </c>
      <c r="C59">
        <v>12</v>
      </c>
      <c r="E59" s="46"/>
      <c r="G59" s="64">
        <f>C64/B64</f>
        <v>9.3123209169054446E-3</v>
      </c>
    </row>
    <row r="60" spans="1:7" x14ac:dyDescent="0.2">
      <c r="A60" s="11">
        <v>43910</v>
      </c>
      <c r="B60" s="20">
        <v>1087</v>
      </c>
      <c r="C60">
        <v>12</v>
      </c>
      <c r="E60" s="46"/>
      <c r="G60" s="64">
        <f>C65/B65</f>
        <v>1.0560281607509533E-2</v>
      </c>
    </row>
    <row r="61" spans="1:7" x14ac:dyDescent="0.2">
      <c r="A61" s="11">
        <v>43911</v>
      </c>
      <c r="B61" s="20">
        <v>1331</v>
      </c>
      <c r="C61">
        <v>19</v>
      </c>
      <c r="E61" s="46"/>
      <c r="G61" s="64">
        <f>C66/B66</f>
        <v>9.6463022508038593E-3</v>
      </c>
    </row>
    <row r="62" spans="1:7" x14ac:dyDescent="0.2">
      <c r="A62" s="11">
        <v>43912</v>
      </c>
      <c r="B62" s="20">
        <v>1470</v>
      </c>
      <c r="C62">
        <v>20</v>
      </c>
      <c r="E62" s="46"/>
    </row>
    <row r="63" spans="1:7" x14ac:dyDescent="0.2">
      <c r="A63" s="11">
        <v>43913</v>
      </c>
      <c r="B63" s="20">
        <v>2092</v>
      </c>
      <c r="C63">
        <v>24</v>
      </c>
      <c r="E63" s="46"/>
    </row>
    <row r="64" spans="1:7" x14ac:dyDescent="0.2">
      <c r="A64" s="11">
        <v>43914</v>
      </c>
      <c r="B64" s="20">
        <v>2792</v>
      </c>
      <c r="C64">
        <v>26</v>
      </c>
      <c r="E64" s="46"/>
    </row>
    <row r="65" spans="1:17" x14ac:dyDescent="0.2">
      <c r="A65" s="11">
        <v>43915</v>
      </c>
      <c r="B65" s="48">
        <v>3409</v>
      </c>
      <c r="C65">
        <v>36</v>
      </c>
      <c r="E65" s="46"/>
    </row>
    <row r="66" spans="1:17" x14ac:dyDescent="0.2">
      <c r="A66" s="11">
        <v>43916</v>
      </c>
      <c r="B66" s="48">
        <v>4043</v>
      </c>
      <c r="C66">
        <v>39</v>
      </c>
      <c r="E66" s="46"/>
      <c r="F66" s="33">
        <v>43916</v>
      </c>
      <c r="G66" s="32"/>
    </row>
    <row r="67" spans="1:17" x14ac:dyDescent="0.2">
      <c r="A67" s="11">
        <v>43917</v>
      </c>
      <c r="B67" s="48">
        <v>4757</v>
      </c>
      <c r="C67">
        <v>55</v>
      </c>
      <c r="D67" s="46">
        <f>B66*EXP(0.2017)</f>
        <v>4946.5333141837054</v>
      </c>
      <c r="E67" s="46">
        <f>D67*0.0110301</f>
        <v>54.560757108777686</v>
      </c>
      <c r="F67">
        <v>4947</v>
      </c>
      <c r="G67">
        <v>55</v>
      </c>
      <c r="H67" s="33">
        <v>43917</v>
      </c>
      <c r="I67" s="32"/>
    </row>
    <row r="68" spans="1:17" x14ac:dyDescent="0.2">
      <c r="A68" s="11">
        <v>43918</v>
      </c>
      <c r="B68" s="48">
        <v>5655</v>
      </c>
      <c r="C68">
        <v>61</v>
      </c>
      <c r="D68" s="46">
        <f t="shared" ref="D68:D131" si="0">B67*EXP(0.2017)</f>
        <v>5820.0986830501824</v>
      </c>
      <c r="E68" s="46">
        <f t="shared" ref="E68:E131" si="1">D68*0.0110301</f>
        <v>64.196270483911817</v>
      </c>
      <c r="F68" s="24">
        <v>6053</v>
      </c>
      <c r="G68" s="37">
        <v>67</v>
      </c>
      <c r="H68" s="14">
        <v>5820</v>
      </c>
      <c r="I68">
        <v>64</v>
      </c>
      <c r="J68" s="33">
        <v>43918</v>
      </c>
      <c r="K68" s="32"/>
    </row>
    <row r="69" spans="1:17" x14ac:dyDescent="0.2">
      <c r="A69" s="11">
        <v>43919</v>
      </c>
      <c r="B69" s="48">
        <v>6320</v>
      </c>
      <c r="C69">
        <v>66</v>
      </c>
      <c r="D69" s="46">
        <f t="shared" si="0"/>
        <v>6918.7845391315495</v>
      </c>
      <c r="E69" s="46">
        <f t="shared" si="1"/>
        <v>76.314885345074899</v>
      </c>
      <c r="F69" s="24">
        <v>7405</v>
      </c>
      <c r="G69" s="37">
        <v>82</v>
      </c>
      <c r="H69" s="24">
        <v>7121</v>
      </c>
      <c r="I69" s="37">
        <v>79</v>
      </c>
      <c r="J69" s="14">
        <v>6919</v>
      </c>
      <c r="K69">
        <v>76</v>
      </c>
      <c r="L69" s="33">
        <v>43919</v>
      </c>
      <c r="M69" s="32"/>
    </row>
    <row r="70" spans="1:17" x14ac:dyDescent="0.2">
      <c r="A70" s="11">
        <v>43920</v>
      </c>
      <c r="B70" s="48">
        <v>7474</v>
      </c>
      <c r="C70">
        <v>92</v>
      </c>
      <c r="D70" s="46">
        <f t="shared" si="0"/>
        <v>7732.3993434679733</v>
      </c>
      <c r="E70" s="46">
        <f t="shared" si="1"/>
        <v>85.289137998386082</v>
      </c>
      <c r="F70" s="24">
        <v>9060</v>
      </c>
      <c r="G70" s="37">
        <v>100</v>
      </c>
      <c r="H70" s="24">
        <v>8712</v>
      </c>
      <c r="I70" s="37">
        <v>96</v>
      </c>
      <c r="J70" s="24">
        <v>8465</v>
      </c>
      <c r="K70" s="37">
        <v>93</v>
      </c>
      <c r="L70" s="14">
        <v>7732</v>
      </c>
      <c r="M70" s="46">
        <f t="shared" ref="M70:M133" si="2">L70*0.0110301</f>
        <v>85.284733199999991</v>
      </c>
      <c r="N70" s="33">
        <v>43920</v>
      </c>
      <c r="O70" s="32"/>
    </row>
    <row r="71" spans="1:17" x14ac:dyDescent="0.2">
      <c r="A71" s="11">
        <v>43921</v>
      </c>
      <c r="B71" s="48">
        <v>8612</v>
      </c>
      <c r="C71">
        <v>108</v>
      </c>
      <c r="D71" s="46">
        <f t="shared" si="0"/>
        <v>9144.2963121961457</v>
      </c>
      <c r="E71" s="46">
        <f t="shared" si="1"/>
        <v>100.8625027531547</v>
      </c>
      <c r="F71" s="24">
        <v>11085</v>
      </c>
      <c r="G71" s="37">
        <v>122</v>
      </c>
      <c r="H71" s="24">
        <v>10659</v>
      </c>
      <c r="I71" s="37">
        <v>118</v>
      </c>
      <c r="J71" s="24">
        <v>10357</v>
      </c>
      <c r="K71" s="37">
        <v>114</v>
      </c>
      <c r="L71" s="24">
        <v>9460</v>
      </c>
      <c r="M71" s="66">
        <f t="shared" si="2"/>
        <v>104.34474599999999</v>
      </c>
      <c r="N71" s="14">
        <v>9144</v>
      </c>
      <c r="O71">
        <v>101</v>
      </c>
      <c r="P71" s="33">
        <v>43921</v>
      </c>
      <c r="Q71" s="32"/>
    </row>
    <row r="72" spans="1:17" x14ac:dyDescent="0.2">
      <c r="A72" s="11">
        <v>43922</v>
      </c>
      <c r="B72" s="50"/>
      <c r="D72" s="46">
        <f t="shared" si="0"/>
        <v>10536.617586383891</v>
      </c>
      <c r="E72" s="46">
        <f t="shared" si="1"/>
        <v>116.21994563957294</v>
      </c>
      <c r="F72" s="24">
        <v>13562</v>
      </c>
      <c r="G72" s="37">
        <v>150</v>
      </c>
      <c r="H72" s="24">
        <v>13041</v>
      </c>
      <c r="I72" s="37">
        <v>144</v>
      </c>
      <c r="J72" s="24">
        <v>12671</v>
      </c>
      <c r="K72" s="37">
        <v>140</v>
      </c>
      <c r="L72" s="24">
        <v>11575</v>
      </c>
      <c r="M72" s="66">
        <f t="shared" si="2"/>
        <v>127.6734075</v>
      </c>
      <c r="N72" s="24">
        <v>11188</v>
      </c>
      <c r="O72" s="37">
        <v>123</v>
      </c>
      <c r="P72" s="14">
        <v>10537</v>
      </c>
      <c r="Q72">
        <v>116</v>
      </c>
    </row>
    <row r="73" spans="1:17" x14ac:dyDescent="0.2">
      <c r="A73" s="11">
        <v>43923</v>
      </c>
      <c r="B73" s="50">
        <f t="shared" ref="B68:B131" si="3">D73</f>
        <v>0</v>
      </c>
      <c r="D73" s="46">
        <f t="shared" si="0"/>
        <v>0</v>
      </c>
      <c r="E73" s="46">
        <f t="shared" si="1"/>
        <v>0</v>
      </c>
      <c r="F73" s="24">
        <v>16593</v>
      </c>
      <c r="G73" s="37">
        <v>183</v>
      </c>
      <c r="H73" s="24">
        <v>15956</v>
      </c>
      <c r="I73" s="37">
        <v>176</v>
      </c>
      <c r="J73" s="24">
        <v>15503</v>
      </c>
      <c r="K73" s="37">
        <v>171</v>
      </c>
      <c r="L73" s="24">
        <v>14161</v>
      </c>
      <c r="M73" s="66">
        <f t="shared" si="2"/>
        <v>156.1972461</v>
      </c>
      <c r="N73" s="24">
        <v>13688</v>
      </c>
      <c r="O73" s="37">
        <v>151</v>
      </c>
      <c r="P73" s="24">
        <v>12891</v>
      </c>
      <c r="Q73" s="37">
        <v>142</v>
      </c>
    </row>
    <row r="74" spans="1:17" x14ac:dyDescent="0.2">
      <c r="A74" s="11">
        <v>43924</v>
      </c>
      <c r="B74" s="50">
        <f t="shared" si="3"/>
        <v>0</v>
      </c>
      <c r="D74" s="46">
        <f t="shared" si="0"/>
        <v>0</v>
      </c>
      <c r="E74" s="46">
        <f t="shared" si="1"/>
        <v>0</v>
      </c>
      <c r="F74" s="24">
        <v>20301</v>
      </c>
      <c r="G74" s="37">
        <v>224</v>
      </c>
      <c r="H74" s="24">
        <v>19522</v>
      </c>
      <c r="I74" s="37">
        <v>215</v>
      </c>
      <c r="J74" s="24">
        <v>18968</v>
      </c>
      <c r="K74" s="37">
        <v>209</v>
      </c>
      <c r="L74" s="24">
        <v>17326</v>
      </c>
      <c r="M74" s="66">
        <f t="shared" si="2"/>
        <v>191.10751259999998</v>
      </c>
      <c r="N74" s="24">
        <v>16747</v>
      </c>
      <c r="O74" s="37">
        <v>185</v>
      </c>
      <c r="P74" s="24">
        <v>15772</v>
      </c>
      <c r="Q74" s="37">
        <v>174</v>
      </c>
    </row>
    <row r="75" spans="1:17" x14ac:dyDescent="0.2">
      <c r="A75" s="11">
        <v>43925</v>
      </c>
      <c r="B75" s="50">
        <f t="shared" si="3"/>
        <v>0</v>
      </c>
      <c r="D75" s="46">
        <f t="shared" si="0"/>
        <v>0</v>
      </c>
      <c r="E75" s="46">
        <f t="shared" si="1"/>
        <v>0</v>
      </c>
      <c r="F75" s="24">
        <v>24838</v>
      </c>
      <c r="G75" s="37">
        <v>274</v>
      </c>
      <c r="H75" s="24">
        <v>23884</v>
      </c>
      <c r="I75" s="37">
        <v>263</v>
      </c>
      <c r="J75" s="24">
        <v>23207</v>
      </c>
      <c r="K75" s="37">
        <v>256</v>
      </c>
      <c r="L75" s="24">
        <v>21198</v>
      </c>
      <c r="M75" s="66">
        <f t="shared" si="2"/>
        <v>233.81605979999998</v>
      </c>
      <c r="N75" s="24">
        <v>20490</v>
      </c>
      <c r="O75" s="37">
        <v>226</v>
      </c>
      <c r="P75" s="24">
        <v>19297</v>
      </c>
      <c r="Q75" s="37">
        <v>213</v>
      </c>
    </row>
    <row r="76" spans="1:17" x14ac:dyDescent="0.2">
      <c r="A76" s="11">
        <v>43926</v>
      </c>
      <c r="B76" s="50">
        <f t="shared" si="3"/>
        <v>0</v>
      </c>
      <c r="D76" s="46">
        <f t="shared" si="0"/>
        <v>0</v>
      </c>
      <c r="E76" s="46">
        <f t="shared" si="1"/>
        <v>0</v>
      </c>
      <c r="F76" s="24">
        <v>30389</v>
      </c>
      <c r="G76" s="37">
        <v>335</v>
      </c>
      <c r="H76" s="24">
        <v>29222</v>
      </c>
      <c r="I76" s="37">
        <v>322</v>
      </c>
      <c r="J76" s="24">
        <v>28393</v>
      </c>
      <c r="K76" s="37">
        <v>313</v>
      </c>
      <c r="L76" s="24">
        <v>25936</v>
      </c>
      <c r="M76" s="66">
        <f t="shared" si="2"/>
        <v>286.07667359999999</v>
      </c>
      <c r="N76" s="24">
        <v>25069</v>
      </c>
      <c r="O76" s="37">
        <v>277</v>
      </c>
      <c r="P76" s="24">
        <v>23610</v>
      </c>
      <c r="Q76" s="37">
        <v>260</v>
      </c>
    </row>
    <row r="77" spans="1:17" x14ac:dyDescent="0.2">
      <c r="A77" s="11">
        <v>43927</v>
      </c>
      <c r="B77" s="50">
        <f t="shared" si="3"/>
        <v>0</v>
      </c>
      <c r="D77" s="46">
        <f t="shared" si="0"/>
        <v>0</v>
      </c>
      <c r="E77" s="46">
        <f t="shared" si="1"/>
        <v>0</v>
      </c>
      <c r="F77" s="24">
        <v>37180</v>
      </c>
      <c r="G77" s="37">
        <v>410</v>
      </c>
      <c r="H77" s="24">
        <v>35752</v>
      </c>
      <c r="I77" s="37">
        <v>394</v>
      </c>
      <c r="J77" s="24">
        <v>34738</v>
      </c>
      <c r="K77" s="37">
        <v>383</v>
      </c>
      <c r="L77" s="24">
        <v>31732</v>
      </c>
      <c r="M77" s="66">
        <f t="shared" si="2"/>
        <v>350.0071332</v>
      </c>
      <c r="N77" s="24">
        <v>30671</v>
      </c>
      <c r="O77" s="37">
        <v>338</v>
      </c>
      <c r="P77" s="24">
        <v>28886</v>
      </c>
      <c r="Q77" s="37">
        <v>319</v>
      </c>
    </row>
    <row r="78" spans="1:17" x14ac:dyDescent="0.2">
      <c r="A78" s="11">
        <v>43928</v>
      </c>
      <c r="B78" s="50">
        <f t="shared" si="3"/>
        <v>0</v>
      </c>
      <c r="D78" s="46">
        <f t="shared" si="0"/>
        <v>0</v>
      </c>
      <c r="E78" s="46">
        <f t="shared" si="1"/>
        <v>0</v>
      </c>
      <c r="F78" s="24">
        <v>45489</v>
      </c>
      <c r="G78" s="37">
        <v>502</v>
      </c>
      <c r="H78" s="24">
        <v>43742</v>
      </c>
      <c r="I78" s="37">
        <v>482</v>
      </c>
      <c r="J78" s="24">
        <v>42502</v>
      </c>
      <c r="K78" s="37">
        <v>469</v>
      </c>
      <c r="L78" s="24">
        <v>38823</v>
      </c>
      <c r="M78" s="66">
        <f t="shared" si="2"/>
        <v>428.22157229999999</v>
      </c>
      <c r="N78" s="24">
        <v>37526</v>
      </c>
      <c r="O78" s="37">
        <v>414</v>
      </c>
      <c r="P78" s="24">
        <v>35341</v>
      </c>
      <c r="Q78" s="37">
        <v>390</v>
      </c>
    </row>
    <row r="79" spans="1:17" x14ac:dyDescent="0.2">
      <c r="A79" s="11">
        <v>43929</v>
      </c>
      <c r="B79" s="50">
        <f t="shared" si="3"/>
        <v>0</v>
      </c>
      <c r="D79" s="46">
        <f t="shared" si="0"/>
        <v>0</v>
      </c>
      <c r="E79" s="46">
        <f t="shared" si="1"/>
        <v>0</v>
      </c>
      <c r="F79" s="24">
        <v>55656</v>
      </c>
      <c r="G79" s="37">
        <v>614</v>
      </c>
      <c r="H79" s="24">
        <v>53518</v>
      </c>
      <c r="I79" s="37">
        <v>590</v>
      </c>
      <c r="J79" s="24">
        <v>52000</v>
      </c>
      <c r="K79" s="37">
        <v>574</v>
      </c>
      <c r="L79" s="24">
        <v>47500</v>
      </c>
      <c r="M79" s="66">
        <f t="shared" si="2"/>
        <v>523.92975000000001</v>
      </c>
      <c r="N79" s="24">
        <v>45912</v>
      </c>
      <c r="O79" s="37">
        <v>506</v>
      </c>
      <c r="P79" s="24">
        <v>43240</v>
      </c>
      <c r="Q79" s="37">
        <v>477</v>
      </c>
    </row>
    <row r="80" spans="1:17" x14ac:dyDescent="0.2">
      <c r="A80" s="11">
        <v>43930</v>
      </c>
      <c r="B80" s="50">
        <f t="shared" si="3"/>
        <v>0</v>
      </c>
      <c r="D80" s="46">
        <f t="shared" si="0"/>
        <v>0</v>
      </c>
      <c r="E80" s="46">
        <f t="shared" si="1"/>
        <v>0</v>
      </c>
      <c r="F80" s="24">
        <v>68093</v>
      </c>
      <c r="G80" s="37">
        <v>751</v>
      </c>
      <c r="H80" s="24">
        <v>65478</v>
      </c>
      <c r="I80" s="37">
        <v>722</v>
      </c>
      <c r="J80" s="24">
        <v>63621</v>
      </c>
      <c r="K80" s="37">
        <v>702</v>
      </c>
      <c r="L80" s="24">
        <v>58115</v>
      </c>
      <c r="M80" s="66">
        <f t="shared" si="2"/>
        <v>641.01426149999998</v>
      </c>
      <c r="N80" s="24">
        <v>56173</v>
      </c>
      <c r="O80" s="37">
        <v>620</v>
      </c>
      <c r="P80" s="24">
        <v>52903</v>
      </c>
      <c r="Q80" s="37">
        <v>584</v>
      </c>
    </row>
    <row r="81" spans="1:17" x14ac:dyDescent="0.2">
      <c r="A81" s="11">
        <v>43931</v>
      </c>
      <c r="B81" s="50">
        <f t="shared" si="3"/>
        <v>0</v>
      </c>
      <c r="D81" s="46">
        <f t="shared" si="0"/>
        <v>0</v>
      </c>
      <c r="E81" s="46">
        <f t="shared" si="1"/>
        <v>0</v>
      </c>
      <c r="F81" s="24">
        <v>83311</v>
      </c>
      <c r="G81" s="37">
        <v>919</v>
      </c>
      <c r="H81" s="24">
        <v>80111</v>
      </c>
      <c r="I81" s="37">
        <v>884</v>
      </c>
      <c r="J81" s="24">
        <v>77839</v>
      </c>
      <c r="K81" s="37">
        <v>859</v>
      </c>
      <c r="L81" s="24">
        <v>71102</v>
      </c>
      <c r="M81" s="66">
        <f t="shared" si="2"/>
        <v>784.2621701999999</v>
      </c>
      <c r="N81" s="24">
        <v>68726</v>
      </c>
      <c r="O81" s="37">
        <v>758</v>
      </c>
      <c r="P81" s="24">
        <v>64726</v>
      </c>
      <c r="Q81" s="37">
        <v>714</v>
      </c>
    </row>
    <row r="82" spans="1:17" x14ac:dyDescent="0.2">
      <c r="A82" s="11">
        <v>43932</v>
      </c>
      <c r="B82" s="50">
        <f t="shared" si="3"/>
        <v>0</v>
      </c>
      <c r="D82" s="46">
        <f t="shared" si="0"/>
        <v>0</v>
      </c>
      <c r="E82" s="46">
        <f t="shared" si="1"/>
        <v>0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6">
        <f t="shared" si="2"/>
        <v>959.53045919999988</v>
      </c>
      <c r="N82" s="24">
        <v>84085</v>
      </c>
      <c r="O82" s="37">
        <v>927</v>
      </c>
      <c r="P82" s="24">
        <v>79191</v>
      </c>
      <c r="Q82" s="37">
        <v>873</v>
      </c>
    </row>
    <row r="83" spans="1:17" x14ac:dyDescent="0.2">
      <c r="A83" s="11">
        <v>43933</v>
      </c>
      <c r="B83" s="50">
        <f t="shared" si="3"/>
        <v>0</v>
      </c>
      <c r="D83" s="46">
        <f t="shared" si="0"/>
        <v>0</v>
      </c>
      <c r="E83" s="46">
        <f t="shared" si="1"/>
        <v>0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6">
        <f t="shared" si="2"/>
        <v>1173.9666333</v>
      </c>
      <c r="N83" s="24">
        <v>102877</v>
      </c>
      <c r="O83" s="24">
        <v>1135</v>
      </c>
      <c r="P83" s="24">
        <v>96888</v>
      </c>
      <c r="Q83" s="24">
        <v>1069</v>
      </c>
    </row>
    <row r="84" spans="1:17" x14ac:dyDescent="0.2">
      <c r="A84" s="11">
        <v>43934</v>
      </c>
      <c r="B84" s="50">
        <f t="shared" si="3"/>
        <v>0</v>
      </c>
      <c r="D84" s="46">
        <f t="shared" si="0"/>
        <v>0</v>
      </c>
      <c r="E84" s="46">
        <f t="shared" si="1"/>
        <v>0</v>
      </c>
      <c r="F84" s="24">
        <v>152579</v>
      </c>
      <c r="G84" s="24">
        <v>1683</v>
      </c>
      <c r="H84" s="24">
        <v>146719</v>
      </c>
      <c r="I84" s="24">
        <v>1618</v>
      </c>
      <c r="J84" s="24">
        <v>142557</v>
      </c>
      <c r="K84" s="24">
        <v>1572</v>
      </c>
      <c r="L84" s="24">
        <v>130219</v>
      </c>
      <c r="M84" s="66">
        <f t="shared" si="2"/>
        <v>1436.3285919</v>
      </c>
      <c r="N84" s="24">
        <v>125868</v>
      </c>
      <c r="O84" s="24">
        <v>1388</v>
      </c>
      <c r="P84" s="24">
        <v>118541</v>
      </c>
      <c r="Q84" s="24">
        <v>1308</v>
      </c>
    </row>
    <row r="85" spans="1:17" x14ac:dyDescent="0.2">
      <c r="A85" s="11">
        <v>43935</v>
      </c>
      <c r="B85" s="50">
        <f t="shared" si="3"/>
        <v>0</v>
      </c>
      <c r="D85" s="46">
        <f t="shared" si="0"/>
        <v>0</v>
      </c>
      <c r="E85" s="46">
        <f t="shared" si="1"/>
        <v>0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6">
        <f t="shared" si="2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</row>
    <row r="86" spans="1:17" x14ac:dyDescent="0.2">
      <c r="A86" s="11">
        <v>43936</v>
      </c>
      <c r="B86" s="50">
        <f t="shared" si="3"/>
        <v>0</v>
      </c>
      <c r="D86" s="46">
        <f t="shared" si="0"/>
        <v>0</v>
      </c>
      <c r="E86" s="46">
        <f t="shared" si="1"/>
        <v>0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6">
        <f t="shared" si="2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</row>
    <row r="87" spans="1:17" x14ac:dyDescent="0.2">
      <c r="A87" s="11">
        <v>43937</v>
      </c>
      <c r="B87" s="50">
        <f t="shared" si="3"/>
        <v>0</v>
      </c>
      <c r="D87" s="46">
        <f t="shared" si="0"/>
        <v>0</v>
      </c>
      <c r="E87" s="46">
        <f t="shared" si="1"/>
        <v>0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6">
        <f t="shared" si="2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</row>
    <row r="88" spans="1:17" x14ac:dyDescent="0.2">
      <c r="A88" s="11">
        <v>43938</v>
      </c>
      <c r="B88" s="50">
        <f t="shared" si="3"/>
        <v>0</v>
      </c>
      <c r="D88" s="46">
        <f t="shared" si="0"/>
        <v>0</v>
      </c>
      <c r="E88" s="46">
        <f t="shared" si="1"/>
        <v>0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6">
        <f t="shared" si="2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</row>
    <row r="89" spans="1:17" x14ac:dyDescent="0.2">
      <c r="A89" s="11">
        <v>43939</v>
      </c>
      <c r="B89" s="50">
        <f t="shared" si="3"/>
        <v>0</v>
      </c>
      <c r="D89" s="46">
        <f t="shared" si="0"/>
        <v>0</v>
      </c>
      <c r="E89" s="46">
        <f t="shared" si="1"/>
        <v>0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6">
        <f t="shared" si="2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</row>
    <row r="90" spans="1:17" x14ac:dyDescent="0.2">
      <c r="A90" s="11">
        <v>43940</v>
      </c>
      <c r="B90" s="50">
        <f t="shared" si="3"/>
        <v>0</v>
      </c>
      <c r="D90" s="46">
        <f t="shared" si="0"/>
        <v>0</v>
      </c>
      <c r="E90" s="46">
        <f t="shared" si="1"/>
        <v>0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6">
        <f t="shared" si="2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</row>
    <row r="91" spans="1:17" x14ac:dyDescent="0.2">
      <c r="A91" s="11">
        <v>43941</v>
      </c>
      <c r="B91" s="50">
        <f t="shared" si="3"/>
        <v>0</v>
      </c>
      <c r="D91" s="46">
        <f t="shared" si="0"/>
        <v>0</v>
      </c>
      <c r="E91" s="46">
        <f t="shared" si="1"/>
        <v>0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6">
        <f t="shared" si="2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</row>
    <row r="92" spans="1:17" x14ac:dyDescent="0.2">
      <c r="A92" s="11">
        <v>43942</v>
      </c>
      <c r="B92" s="50">
        <f t="shared" si="3"/>
        <v>0</v>
      </c>
      <c r="D92" s="46">
        <f t="shared" si="0"/>
        <v>0</v>
      </c>
      <c r="E92" s="46">
        <f t="shared" si="1"/>
        <v>0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6">
        <f t="shared" si="2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</row>
    <row r="93" spans="1:17" x14ac:dyDescent="0.2">
      <c r="A93" s="11">
        <v>43943</v>
      </c>
      <c r="B93" s="50">
        <f t="shared" si="3"/>
        <v>0</v>
      </c>
      <c r="D93" s="46">
        <f t="shared" si="0"/>
        <v>0</v>
      </c>
      <c r="E93" s="46">
        <f t="shared" si="1"/>
        <v>0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6">
        <f t="shared" si="2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</row>
    <row r="94" spans="1:17" x14ac:dyDescent="0.2">
      <c r="A94" s="11">
        <v>43944</v>
      </c>
      <c r="B94" s="50">
        <f t="shared" si="3"/>
        <v>0</v>
      </c>
      <c r="D94" s="46">
        <f t="shared" si="0"/>
        <v>0</v>
      </c>
      <c r="E94" s="46">
        <f t="shared" si="1"/>
        <v>0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6">
        <f t="shared" si="2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</row>
    <row r="95" spans="1:17" x14ac:dyDescent="0.2">
      <c r="A95" s="11">
        <v>43945</v>
      </c>
      <c r="B95" s="50">
        <f t="shared" si="3"/>
        <v>0</v>
      </c>
      <c r="D95" s="46">
        <f t="shared" si="0"/>
        <v>0</v>
      </c>
      <c r="E95" s="46">
        <f t="shared" si="1"/>
        <v>0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6">
        <f t="shared" si="2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</row>
    <row r="96" spans="1:17" x14ac:dyDescent="0.2">
      <c r="A96" s="11">
        <v>43946</v>
      </c>
      <c r="B96" s="50">
        <f t="shared" si="3"/>
        <v>0</v>
      </c>
      <c r="D96" s="46">
        <f t="shared" si="0"/>
        <v>0</v>
      </c>
      <c r="E96" s="46">
        <f t="shared" si="1"/>
        <v>0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6">
        <f t="shared" si="2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</row>
    <row r="97" spans="1:17" x14ac:dyDescent="0.2">
      <c r="A97" s="11">
        <v>43947</v>
      </c>
      <c r="B97" s="50">
        <f t="shared" si="3"/>
        <v>0</v>
      </c>
      <c r="D97" s="46">
        <f t="shared" si="0"/>
        <v>0</v>
      </c>
      <c r="E97" s="46">
        <f t="shared" si="1"/>
        <v>0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6">
        <f t="shared" si="2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</row>
    <row r="98" spans="1:17" x14ac:dyDescent="0.2">
      <c r="A98" s="11">
        <v>43948</v>
      </c>
      <c r="B98" s="50">
        <f t="shared" si="3"/>
        <v>0</v>
      </c>
      <c r="D98" s="46">
        <f t="shared" si="0"/>
        <v>0</v>
      </c>
      <c r="E98" s="46">
        <f t="shared" si="1"/>
        <v>0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6">
        <f t="shared" si="2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</row>
    <row r="99" spans="1:17" x14ac:dyDescent="0.2">
      <c r="A99" s="11">
        <v>43949</v>
      </c>
      <c r="B99" s="50">
        <f t="shared" si="3"/>
        <v>0</v>
      </c>
      <c r="D99" s="46">
        <f t="shared" si="0"/>
        <v>0</v>
      </c>
      <c r="E99" s="46">
        <f t="shared" si="1"/>
        <v>0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6">
        <f t="shared" si="2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</row>
    <row r="100" spans="1:17" x14ac:dyDescent="0.2">
      <c r="A100" s="11">
        <v>43950</v>
      </c>
      <c r="B100" s="50">
        <f t="shared" si="3"/>
        <v>0</v>
      </c>
      <c r="D100" s="46">
        <f t="shared" si="0"/>
        <v>0</v>
      </c>
      <c r="E100" s="46">
        <f t="shared" si="1"/>
        <v>0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6">
        <f t="shared" si="2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</row>
    <row r="101" spans="1:17" x14ac:dyDescent="0.2">
      <c r="A101" s="11">
        <v>43951</v>
      </c>
      <c r="B101" s="50">
        <f t="shared" si="3"/>
        <v>0</v>
      </c>
      <c r="D101" s="46">
        <f t="shared" si="0"/>
        <v>0</v>
      </c>
      <c r="E101" s="46">
        <f t="shared" si="1"/>
        <v>0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6">
        <f t="shared" si="2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</row>
    <row r="102" spans="1:17" x14ac:dyDescent="0.2">
      <c r="A102" s="11">
        <v>43952</v>
      </c>
      <c r="B102" s="50">
        <f t="shared" si="3"/>
        <v>0</v>
      </c>
      <c r="D102" s="46">
        <f t="shared" si="0"/>
        <v>0</v>
      </c>
      <c r="E102" s="46">
        <f t="shared" si="1"/>
        <v>0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6">
        <f t="shared" si="2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</row>
    <row r="103" spans="1:17" x14ac:dyDescent="0.2">
      <c r="A103" s="11">
        <v>43953</v>
      </c>
      <c r="B103" s="50">
        <f t="shared" si="3"/>
        <v>0</v>
      </c>
      <c r="D103" s="46">
        <f t="shared" si="0"/>
        <v>0</v>
      </c>
      <c r="E103" s="46">
        <f t="shared" si="1"/>
        <v>0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6">
        <f t="shared" si="2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</row>
    <row r="104" spans="1:17" x14ac:dyDescent="0.2">
      <c r="A104" s="11">
        <v>43954</v>
      </c>
      <c r="B104" s="50">
        <f t="shared" si="3"/>
        <v>0</v>
      </c>
      <c r="D104" s="46">
        <f t="shared" si="0"/>
        <v>0</v>
      </c>
      <c r="E104" s="46">
        <f t="shared" si="1"/>
        <v>0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6">
        <f t="shared" si="2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</row>
    <row r="105" spans="1:17" x14ac:dyDescent="0.2">
      <c r="A105" s="11">
        <v>43955</v>
      </c>
      <c r="B105" s="50">
        <f t="shared" si="3"/>
        <v>0</v>
      </c>
      <c r="D105" s="46">
        <f t="shared" si="0"/>
        <v>0</v>
      </c>
      <c r="E105" s="46">
        <f t="shared" si="1"/>
        <v>0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6">
        <f t="shared" si="2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</row>
    <row r="106" spans="1:17" x14ac:dyDescent="0.2">
      <c r="A106" s="11">
        <v>43956</v>
      </c>
      <c r="B106" s="50">
        <f t="shared" si="3"/>
        <v>0</v>
      </c>
      <c r="D106" s="46">
        <f t="shared" si="0"/>
        <v>0</v>
      </c>
      <c r="E106" s="46">
        <f t="shared" si="1"/>
        <v>0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6">
        <f t="shared" si="2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</row>
    <row r="107" spans="1:17" x14ac:dyDescent="0.2">
      <c r="A107" s="11">
        <v>43957</v>
      </c>
      <c r="B107" s="50">
        <f t="shared" si="3"/>
        <v>0</v>
      </c>
      <c r="D107" s="46">
        <f t="shared" si="0"/>
        <v>0</v>
      </c>
      <c r="E107" s="46">
        <f t="shared" si="1"/>
        <v>0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6">
        <f t="shared" si="2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</row>
    <row r="108" spans="1:17" x14ac:dyDescent="0.2">
      <c r="A108" s="11">
        <v>43958</v>
      </c>
      <c r="B108" s="50">
        <f t="shared" si="3"/>
        <v>0</v>
      </c>
      <c r="D108" s="46">
        <f t="shared" si="0"/>
        <v>0</v>
      </c>
      <c r="E108" s="46">
        <f t="shared" si="1"/>
        <v>0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6">
        <f t="shared" si="2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</row>
    <row r="109" spans="1:17" x14ac:dyDescent="0.2">
      <c r="A109" s="11">
        <v>43959</v>
      </c>
      <c r="B109" s="50">
        <f t="shared" si="3"/>
        <v>0</v>
      </c>
      <c r="D109" s="46">
        <f t="shared" si="0"/>
        <v>0</v>
      </c>
      <c r="E109" s="46">
        <f t="shared" si="1"/>
        <v>0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6">
        <f t="shared" si="2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</row>
    <row r="110" spans="1:17" x14ac:dyDescent="0.2">
      <c r="A110" s="11">
        <v>43960</v>
      </c>
      <c r="B110" s="50">
        <f t="shared" si="3"/>
        <v>0</v>
      </c>
      <c r="D110" s="46">
        <f t="shared" si="0"/>
        <v>0</v>
      </c>
      <c r="E110" s="46">
        <f t="shared" si="1"/>
        <v>0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6">
        <f t="shared" si="2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</row>
    <row r="111" spans="1:17" x14ac:dyDescent="0.2">
      <c r="A111" s="11">
        <v>43961</v>
      </c>
      <c r="B111" s="50">
        <f t="shared" si="3"/>
        <v>0</v>
      </c>
      <c r="D111" s="46">
        <f t="shared" si="0"/>
        <v>0</v>
      </c>
      <c r="E111" s="46">
        <f t="shared" si="1"/>
        <v>0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6">
        <f t="shared" si="2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</row>
    <row r="112" spans="1:17" x14ac:dyDescent="0.2">
      <c r="A112" s="11">
        <v>43962</v>
      </c>
      <c r="B112" s="50">
        <f t="shared" si="3"/>
        <v>0</v>
      </c>
      <c r="D112" s="46">
        <f t="shared" si="0"/>
        <v>0</v>
      </c>
      <c r="E112" s="46">
        <f t="shared" si="1"/>
        <v>0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6">
        <f t="shared" si="2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</row>
    <row r="113" spans="1:17" x14ac:dyDescent="0.2">
      <c r="A113" s="11">
        <v>43963</v>
      </c>
      <c r="B113" s="50">
        <f t="shared" si="3"/>
        <v>0</v>
      </c>
      <c r="D113" s="46">
        <f t="shared" si="0"/>
        <v>0</v>
      </c>
      <c r="E113" s="46">
        <f t="shared" si="1"/>
        <v>0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6">
        <f t="shared" si="2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</row>
    <row r="114" spans="1:17" x14ac:dyDescent="0.2">
      <c r="A114" s="11">
        <v>43964</v>
      </c>
      <c r="B114" s="50">
        <f t="shared" si="3"/>
        <v>0</v>
      </c>
      <c r="D114" s="46">
        <f t="shared" si="0"/>
        <v>0</v>
      </c>
      <c r="E114" s="46">
        <f t="shared" si="1"/>
        <v>0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6">
        <f t="shared" si="2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</row>
    <row r="115" spans="1:17" x14ac:dyDescent="0.2">
      <c r="A115" s="11">
        <v>43965</v>
      </c>
      <c r="B115" s="50">
        <f t="shared" si="3"/>
        <v>0</v>
      </c>
      <c r="D115" s="46">
        <f t="shared" si="0"/>
        <v>0</v>
      </c>
      <c r="E115" s="46">
        <f t="shared" si="1"/>
        <v>0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6">
        <f t="shared" si="2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</row>
    <row r="116" spans="1:17" x14ac:dyDescent="0.2">
      <c r="A116" s="11">
        <v>43966</v>
      </c>
      <c r="B116" s="50">
        <f t="shared" si="3"/>
        <v>0</v>
      </c>
      <c r="D116" s="46">
        <f t="shared" si="0"/>
        <v>0</v>
      </c>
      <c r="E116" s="46">
        <f t="shared" si="1"/>
        <v>0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6">
        <f t="shared" si="2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</row>
    <row r="117" spans="1:17" x14ac:dyDescent="0.2">
      <c r="A117" s="11">
        <v>43967</v>
      </c>
      <c r="B117" s="50">
        <f t="shared" si="3"/>
        <v>0</v>
      </c>
      <c r="D117" s="46">
        <f t="shared" si="0"/>
        <v>0</v>
      </c>
      <c r="E117" s="46">
        <f t="shared" si="1"/>
        <v>0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6">
        <f t="shared" si="2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</row>
    <row r="118" spans="1:17" x14ac:dyDescent="0.2">
      <c r="A118" s="11">
        <v>43968</v>
      </c>
      <c r="B118" s="50">
        <f t="shared" si="3"/>
        <v>0</v>
      </c>
      <c r="D118" s="46">
        <f t="shared" si="0"/>
        <v>0</v>
      </c>
      <c r="E118" s="46">
        <f t="shared" si="1"/>
        <v>0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6">
        <f t="shared" si="2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</row>
    <row r="119" spans="1:17" x14ac:dyDescent="0.2">
      <c r="A119" s="11">
        <v>43969</v>
      </c>
      <c r="B119" s="50">
        <f t="shared" si="3"/>
        <v>0</v>
      </c>
      <c r="D119" s="46">
        <f t="shared" si="0"/>
        <v>0</v>
      </c>
      <c r="E119" s="46">
        <f t="shared" si="1"/>
        <v>0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6">
        <f t="shared" si="2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</row>
    <row r="120" spans="1:17" x14ac:dyDescent="0.2">
      <c r="A120" s="11">
        <v>43970</v>
      </c>
      <c r="B120" s="50">
        <f t="shared" si="3"/>
        <v>0</v>
      </c>
      <c r="D120" s="46">
        <f t="shared" si="0"/>
        <v>0</v>
      </c>
      <c r="E120" s="46">
        <f t="shared" si="1"/>
        <v>0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6">
        <f t="shared" si="2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</row>
    <row r="121" spans="1:17" x14ac:dyDescent="0.2">
      <c r="A121" s="11">
        <v>43971</v>
      </c>
      <c r="B121" s="50">
        <f t="shared" si="3"/>
        <v>0</v>
      </c>
      <c r="D121" s="46">
        <f t="shared" si="0"/>
        <v>0</v>
      </c>
      <c r="E121" s="46">
        <f t="shared" si="1"/>
        <v>0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6">
        <f t="shared" si="2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</row>
    <row r="122" spans="1:17" x14ac:dyDescent="0.2">
      <c r="A122" s="11">
        <v>43972</v>
      </c>
      <c r="B122" s="50">
        <f t="shared" si="3"/>
        <v>0</v>
      </c>
      <c r="D122" s="46">
        <f t="shared" si="0"/>
        <v>0</v>
      </c>
      <c r="E122" s="46">
        <f t="shared" si="1"/>
        <v>0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6">
        <f t="shared" si="2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</row>
    <row r="123" spans="1:17" x14ac:dyDescent="0.2">
      <c r="A123" s="11">
        <v>43973</v>
      </c>
      <c r="B123" s="50">
        <f t="shared" si="3"/>
        <v>0</v>
      </c>
      <c r="D123" s="46">
        <f t="shared" si="0"/>
        <v>0</v>
      </c>
      <c r="E123" s="46">
        <f t="shared" si="1"/>
        <v>0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6">
        <f t="shared" si="2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</row>
    <row r="124" spans="1:17" x14ac:dyDescent="0.2">
      <c r="A124" s="11">
        <v>43974</v>
      </c>
      <c r="B124" s="50">
        <f t="shared" si="3"/>
        <v>0</v>
      </c>
      <c r="D124" s="46">
        <f t="shared" si="0"/>
        <v>0</v>
      </c>
      <c r="E124" s="46">
        <f t="shared" si="1"/>
        <v>0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6">
        <f t="shared" si="2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</row>
    <row r="125" spans="1:17" x14ac:dyDescent="0.2">
      <c r="A125" s="11">
        <v>43975</v>
      </c>
      <c r="B125" s="50">
        <f t="shared" si="3"/>
        <v>0</v>
      </c>
      <c r="D125" s="46">
        <f t="shared" si="0"/>
        <v>0</v>
      </c>
      <c r="E125" s="46">
        <f t="shared" si="1"/>
        <v>0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6">
        <f t="shared" si="2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</row>
    <row r="126" spans="1:17" x14ac:dyDescent="0.2">
      <c r="A126" s="11">
        <v>43976</v>
      </c>
      <c r="B126" s="50">
        <f t="shared" si="3"/>
        <v>0</v>
      </c>
      <c r="D126" s="46">
        <f t="shared" si="0"/>
        <v>0</v>
      </c>
      <c r="E126" s="46">
        <f t="shared" si="1"/>
        <v>0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6">
        <f t="shared" si="2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</row>
    <row r="127" spans="1:17" x14ac:dyDescent="0.2">
      <c r="A127" s="11">
        <v>43977</v>
      </c>
      <c r="B127" s="50">
        <f t="shared" si="3"/>
        <v>0</v>
      </c>
      <c r="D127" s="46">
        <f t="shared" si="0"/>
        <v>0</v>
      </c>
      <c r="E127" s="46">
        <f t="shared" si="1"/>
        <v>0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6">
        <f t="shared" si="2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</row>
    <row r="128" spans="1:17" x14ac:dyDescent="0.2">
      <c r="A128" s="11">
        <v>43978</v>
      </c>
      <c r="B128" s="50">
        <f t="shared" si="3"/>
        <v>0</v>
      </c>
      <c r="D128" s="46">
        <f t="shared" si="0"/>
        <v>0</v>
      </c>
      <c r="E128" s="46">
        <f t="shared" si="1"/>
        <v>0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6">
        <f t="shared" si="2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</row>
    <row r="129" spans="1:17" x14ac:dyDescent="0.2">
      <c r="A129" s="11">
        <v>43979</v>
      </c>
      <c r="B129" s="50">
        <f t="shared" si="3"/>
        <v>0</v>
      </c>
      <c r="D129" s="46">
        <f t="shared" si="0"/>
        <v>0</v>
      </c>
      <c r="E129" s="46">
        <f t="shared" si="1"/>
        <v>0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6">
        <f t="shared" si="2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</row>
    <row r="130" spans="1:17" x14ac:dyDescent="0.2">
      <c r="A130" s="11">
        <v>43980</v>
      </c>
      <c r="B130" s="50">
        <f t="shared" si="3"/>
        <v>0</v>
      </c>
      <c r="D130" s="46">
        <f t="shared" si="0"/>
        <v>0</v>
      </c>
      <c r="E130" s="46">
        <f t="shared" si="1"/>
        <v>0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6">
        <f t="shared" si="2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</row>
    <row r="131" spans="1:17" x14ac:dyDescent="0.2">
      <c r="A131" s="11">
        <v>43981</v>
      </c>
      <c r="B131" s="50">
        <f t="shared" si="3"/>
        <v>0</v>
      </c>
      <c r="D131" s="46">
        <f t="shared" si="0"/>
        <v>0</v>
      </c>
      <c r="E131" s="46">
        <f t="shared" si="1"/>
        <v>0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6">
        <f t="shared" si="2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</row>
    <row r="132" spans="1:17" x14ac:dyDescent="0.2">
      <c r="A132" s="11">
        <v>43982</v>
      </c>
      <c r="B132" s="50">
        <f t="shared" ref="B132:B139" si="4">D132</f>
        <v>0</v>
      </c>
      <c r="D132" s="46">
        <f t="shared" ref="D132:D133" si="5">B131*EXP(0.2017)</f>
        <v>0</v>
      </c>
      <c r="E132" s="46">
        <f t="shared" ref="E132:E133" si="6">D132*0.0110301</f>
        <v>0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6">
        <f t="shared" si="2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</row>
    <row r="133" spans="1:17" x14ac:dyDescent="0.2">
      <c r="A133" s="11">
        <v>43983</v>
      </c>
      <c r="B133" s="50">
        <f t="shared" si="4"/>
        <v>0</v>
      </c>
      <c r="D133" s="46">
        <f t="shared" si="5"/>
        <v>0</v>
      </c>
      <c r="E133" s="46">
        <f t="shared" si="6"/>
        <v>0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6">
        <f t="shared" si="2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</row>
  </sheetData>
  <mergeCells count="6">
    <mergeCell ref="P71:Q71"/>
    <mergeCell ref="F66:G66"/>
    <mergeCell ref="H67:I67"/>
    <mergeCell ref="J68:K68"/>
    <mergeCell ref="L69:M69"/>
    <mergeCell ref="N70:O7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R130"/>
  <sheetViews>
    <sheetView zoomScale="90" zoomScaleNormal="90" workbookViewId="0">
      <pane ySplit="1" topLeftCell="A23" activePane="bottomLeft" state="frozen"/>
      <selection pane="bottomLeft" activeCell="N69" sqref="N69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13" max="13" width="11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1">
        <v>221</v>
      </c>
      <c r="C55" s="17">
        <f t="shared" ref="C55:C90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6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6">
        <v>577</v>
      </c>
      <c r="E58" s="37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6">
        <v>795</v>
      </c>
      <c r="E59" s="56">
        <v>43912</v>
      </c>
    </row>
    <row r="60" spans="1:10" x14ac:dyDescent="0.2">
      <c r="A60" s="11">
        <v>43913</v>
      </c>
      <c r="B60" s="20">
        <v>504</v>
      </c>
      <c r="C60" s="17">
        <f t="shared" ref="C60:C90" si="1">B59*EXP(0.0867)</f>
        <v>463.49202041491674</v>
      </c>
      <c r="D60" s="36">
        <v>1095</v>
      </c>
      <c r="E60" s="34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6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90" si="2">B61*EXP(0.0933)</f>
        <v>645.50112162947516</v>
      </c>
      <c r="D62" s="36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6">
        <v>2859</v>
      </c>
      <c r="E63" s="24">
        <v>625</v>
      </c>
      <c r="F63" s="24">
        <v>666</v>
      </c>
      <c r="G63" s="60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6">
        <v>3937</v>
      </c>
      <c r="E64" s="24">
        <v>682</v>
      </c>
      <c r="F64" s="24">
        <v>732</v>
      </c>
      <c r="G64" s="60">
        <v>778</v>
      </c>
      <c r="H64" s="37">
        <v>829</v>
      </c>
      <c r="I64">
        <v>942</v>
      </c>
      <c r="J64" s="11">
        <v>43917</v>
      </c>
    </row>
    <row r="65" spans="1:14" x14ac:dyDescent="0.2">
      <c r="A65" s="11">
        <v>43918</v>
      </c>
      <c r="B65" s="20">
        <v>1144</v>
      </c>
      <c r="C65" s="17">
        <f t="shared" si="2"/>
        <v>1090.1064860171239</v>
      </c>
      <c r="D65" s="36">
        <v>5422</v>
      </c>
      <c r="E65" s="24">
        <v>744</v>
      </c>
      <c r="F65" s="24">
        <v>803</v>
      </c>
      <c r="G65" s="60">
        <v>854</v>
      </c>
      <c r="H65" s="37">
        <v>910</v>
      </c>
      <c r="I65" s="24">
        <v>1034</v>
      </c>
      <c r="J65" s="14">
        <v>1090</v>
      </c>
      <c r="K65" s="11">
        <v>43918</v>
      </c>
    </row>
    <row r="66" spans="1:14" x14ac:dyDescent="0.2">
      <c r="A66" s="11">
        <v>43919</v>
      </c>
      <c r="B66" s="20">
        <v>1355</v>
      </c>
      <c r="C66" s="17">
        <f t="shared" si="2"/>
        <v>1255.8729305172101</v>
      </c>
      <c r="D66" s="36">
        <v>7466</v>
      </c>
      <c r="E66" s="24">
        <v>811</v>
      </c>
      <c r="F66" s="24">
        <v>882</v>
      </c>
      <c r="G66" s="60">
        <v>938</v>
      </c>
      <c r="H66" s="37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14" x14ac:dyDescent="0.2">
      <c r="A67" s="11">
        <v>43920</v>
      </c>
      <c r="B67" s="20">
        <v>1732</v>
      </c>
      <c r="C67" s="17">
        <f>B66*EXP(0.185)</f>
        <v>1630.3609863730271</v>
      </c>
      <c r="D67" s="36">
        <v>10282</v>
      </c>
      <c r="E67" s="24">
        <v>884</v>
      </c>
      <c r="F67" s="24">
        <v>968</v>
      </c>
      <c r="G67" s="61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14" x14ac:dyDescent="0.2">
      <c r="A68" s="11">
        <v>43921</v>
      </c>
      <c r="B68" s="20">
        <v>1987</v>
      </c>
      <c r="C68" s="17">
        <f>B67*EXP( 0.142)</f>
        <v>1996.2627552660927</v>
      </c>
      <c r="D68" s="36">
        <v>14160</v>
      </c>
      <c r="E68" s="24">
        <v>964</v>
      </c>
      <c r="F68" s="24">
        <v>1063</v>
      </c>
      <c r="G68" s="61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14" x14ac:dyDescent="0.2">
      <c r="A69" s="11">
        <v>43922</v>
      </c>
      <c r="C69" s="17">
        <f t="shared" ref="C69:C90" si="3">B68*EXP( 0.18535)</f>
        <v>2391.6319652511993</v>
      </c>
      <c r="D69" s="36">
        <v>19500</v>
      </c>
      <c r="E69" s="24">
        <v>1052</v>
      </c>
      <c r="F69" s="24">
        <v>1166</v>
      </c>
      <c r="G69" s="61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</row>
    <row r="70" spans="1:14" x14ac:dyDescent="0.2">
      <c r="A70" s="11">
        <v>43923</v>
      </c>
      <c r="B70" s="20">
        <f t="shared" ref="B64:B90" si="4">C70</f>
        <v>0</v>
      </c>
      <c r="C70" s="17">
        <f t="shared" si="3"/>
        <v>0</v>
      </c>
      <c r="D70" s="36">
        <v>26854</v>
      </c>
      <c r="E70" s="24">
        <v>1147</v>
      </c>
      <c r="F70" s="24">
        <v>1281</v>
      </c>
      <c r="G70" s="61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</row>
    <row r="71" spans="1:14" x14ac:dyDescent="0.2">
      <c r="A71" s="11">
        <v>43924</v>
      </c>
      <c r="B71" s="20">
        <f t="shared" si="4"/>
        <v>0</v>
      </c>
      <c r="C71" s="17">
        <f t="shared" si="3"/>
        <v>0</v>
      </c>
      <c r="D71" s="36">
        <v>36981</v>
      </c>
      <c r="E71" s="24">
        <v>1251</v>
      </c>
      <c r="F71" s="24">
        <v>1406</v>
      </c>
      <c r="G71" s="61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</row>
    <row r="72" spans="1:14" x14ac:dyDescent="0.2">
      <c r="A72" s="11">
        <v>43925</v>
      </c>
      <c r="B72" s="20">
        <f t="shared" si="4"/>
        <v>0</v>
      </c>
      <c r="C72" s="17">
        <f t="shared" si="3"/>
        <v>0</v>
      </c>
      <c r="D72" s="36">
        <v>50928</v>
      </c>
      <c r="E72" s="24">
        <v>1364</v>
      </c>
      <c r="F72" s="24">
        <v>1543</v>
      </c>
      <c r="G72" s="61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</row>
    <row r="73" spans="1:14" x14ac:dyDescent="0.2">
      <c r="A73" s="11">
        <v>43926</v>
      </c>
      <c r="B73" s="20">
        <f t="shared" si="4"/>
        <v>0</v>
      </c>
      <c r="C73" s="17">
        <f t="shared" si="3"/>
        <v>0</v>
      </c>
      <c r="D73" s="36">
        <v>70134</v>
      </c>
      <c r="E73" s="24">
        <v>1488</v>
      </c>
      <c r="F73" s="24">
        <v>1694</v>
      </c>
      <c r="G73" s="61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</row>
    <row r="74" spans="1:14" x14ac:dyDescent="0.2">
      <c r="A74" s="11">
        <v>43927</v>
      </c>
      <c r="B74" s="20">
        <f t="shared" si="4"/>
        <v>0</v>
      </c>
      <c r="C74" s="17">
        <f t="shared" si="3"/>
        <v>0</v>
      </c>
      <c r="D74" s="36">
        <v>96583</v>
      </c>
      <c r="E74" s="24">
        <v>1623</v>
      </c>
      <c r="F74" s="24">
        <v>1860</v>
      </c>
      <c r="G74" s="61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</row>
    <row r="75" spans="1:14" x14ac:dyDescent="0.2">
      <c r="A75" s="11">
        <v>43928</v>
      </c>
      <c r="B75" s="20">
        <f t="shared" si="4"/>
        <v>0</v>
      </c>
      <c r="C75" s="17">
        <f t="shared" si="3"/>
        <v>0</v>
      </c>
      <c r="D75" s="36">
        <v>133008</v>
      </c>
      <c r="E75" s="24">
        <v>1769</v>
      </c>
      <c r="F75" s="24">
        <v>2042</v>
      </c>
      <c r="G75" s="61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</row>
    <row r="76" spans="1:14" x14ac:dyDescent="0.2">
      <c r="A76" s="11">
        <v>43929</v>
      </c>
      <c r="B76" s="20">
        <f t="shared" si="4"/>
        <v>0</v>
      </c>
      <c r="C76" s="17">
        <f t="shared" si="3"/>
        <v>0</v>
      </c>
      <c r="D76" s="36">
        <v>183169</v>
      </c>
      <c r="E76" s="24">
        <v>1930</v>
      </c>
      <c r="F76" s="24">
        <v>2241</v>
      </c>
      <c r="G76" s="61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</row>
    <row r="77" spans="1:14" x14ac:dyDescent="0.2">
      <c r="A77" s="11">
        <v>43930</v>
      </c>
      <c r="B77" s="20">
        <f t="shared" si="4"/>
        <v>0</v>
      </c>
      <c r="C77" s="17">
        <f t="shared" si="3"/>
        <v>0</v>
      </c>
      <c r="D77" s="36">
        <v>252247</v>
      </c>
      <c r="E77" s="24">
        <v>2105</v>
      </c>
      <c r="F77" s="24">
        <v>2461</v>
      </c>
      <c r="G77" s="61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</row>
    <row r="78" spans="1:14" x14ac:dyDescent="0.2">
      <c r="A78" s="11">
        <v>43931</v>
      </c>
      <c r="B78" s="20">
        <f t="shared" si="4"/>
        <v>0</v>
      </c>
      <c r="C78" s="17">
        <f t="shared" si="3"/>
        <v>0</v>
      </c>
      <c r="D78" s="36">
        <v>347376</v>
      </c>
      <c r="E78" s="24">
        <v>2295</v>
      </c>
      <c r="F78" s="24">
        <v>2701</v>
      </c>
      <c r="G78" s="61">
        <v>2872</v>
      </c>
      <c r="H78" s="24">
        <v>3061</v>
      </c>
      <c r="I78" s="24">
        <v>3478</v>
      </c>
      <c r="J78" s="24">
        <v>3666</v>
      </c>
      <c r="K78" s="24">
        <v>3848</v>
      </c>
      <c r="L78" s="24">
        <v>4197</v>
      </c>
      <c r="M78" s="24">
        <v>12739</v>
      </c>
      <c r="N78" s="24">
        <v>12681</v>
      </c>
    </row>
    <row r="79" spans="1:14" x14ac:dyDescent="0.2">
      <c r="A79" s="11">
        <v>43932</v>
      </c>
      <c r="B79" s="20">
        <f t="shared" si="4"/>
        <v>0</v>
      </c>
      <c r="C79" s="17">
        <f t="shared" si="3"/>
        <v>0</v>
      </c>
      <c r="D79" s="36">
        <v>478381</v>
      </c>
      <c r="E79" s="24">
        <v>2503</v>
      </c>
      <c r="F79" s="24">
        <v>2965</v>
      </c>
      <c r="G79" s="61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</row>
    <row r="80" spans="1:14" x14ac:dyDescent="0.2">
      <c r="A80" s="11">
        <v>43933</v>
      </c>
      <c r="B80" s="20">
        <f t="shared" si="4"/>
        <v>0</v>
      </c>
      <c r="C80" s="17">
        <f t="shared" si="3"/>
        <v>0</v>
      </c>
      <c r="D80" s="36">
        <v>658792</v>
      </c>
      <c r="E80" s="24">
        <v>2730</v>
      </c>
      <c r="F80" s="24">
        <v>3255</v>
      </c>
      <c r="G80" s="61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</row>
    <row r="81" spans="1:14" x14ac:dyDescent="0.2">
      <c r="A81" s="11">
        <v>43934</v>
      </c>
      <c r="B81" s="20">
        <f t="shared" si="4"/>
        <v>0</v>
      </c>
      <c r="C81" s="17">
        <f t="shared" si="3"/>
        <v>0</v>
      </c>
      <c r="D81" s="36">
        <v>907240</v>
      </c>
      <c r="E81" s="24">
        <v>2977</v>
      </c>
      <c r="F81" s="24">
        <v>3574</v>
      </c>
      <c r="G81" s="61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</row>
    <row r="82" spans="1:14" x14ac:dyDescent="0.2">
      <c r="A82" s="11">
        <v>43935</v>
      </c>
      <c r="B82" s="20">
        <f t="shared" si="4"/>
        <v>0</v>
      </c>
      <c r="C82" s="17">
        <f t="shared" si="3"/>
        <v>0</v>
      </c>
      <c r="D82" s="36">
        <v>1249386</v>
      </c>
      <c r="E82" s="24">
        <v>3247</v>
      </c>
      <c r="F82" s="24">
        <v>3923</v>
      </c>
      <c r="G82" s="61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</row>
    <row r="83" spans="1:14" x14ac:dyDescent="0.2">
      <c r="A83" s="11">
        <v>43936</v>
      </c>
      <c r="B83" s="20">
        <f t="shared" si="4"/>
        <v>0</v>
      </c>
      <c r="C83" s="17">
        <f t="shared" si="3"/>
        <v>0</v>
      </c>
      <c r="D83" s="36">
        <v>1720564</v>
      </c>
      <c r="E83" s="24">
        <v>3541</v>
      </c>
      <c r="F83" s="24">
        <v>4307</v>
      </c>
      <c r="G83" s="61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</row>
    <row r="84" spans="1:14" x14ac:dyDescent="0.2">
      <c r="A84" s="11">
        <v>43937</v>
      </c>
      <c r="B84" s="20">
        <f t="shared" si="4"/>
        <v>0</v>
      </c>
      <c r="C84" s="17">
        <f t="shared" si="3"/>
        <v>0</v>
      </c>
      <c r="D84" s="36">
        <v>2369436</v>
      </c>
      <c r="E84" s="24">
        <v>3861</v>
      </c>
      <c r="F84" s="24">
        <v>4728</v>
      </c>
      <c r="G84" s="61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</row>
    <row r="85" spans="1:14" x14ac:dyDescent="0.2">
      <c r="A85" s="11">
        <v>43938</v>
      </c>
      <c r="B85" s="20">
        <f t="shared" si="4"/>
        <v>0</v>
      </c>
      <c r="C85" s="17">
        <f t="shared" si="3"/>
        <v>0</v>
      </c>
      <c r="D85" s="36">
        <v>3263017</v>
      </c>
      <c r="E85" s="24">
        <v>4211</v>
      </c>
      <c r="F85" s="24">
        <v>5190</v>
      </c>
      <c r="G85" s="61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</row>
    <row r="86" spans="1:14" x14ac:dyDescent="0.2">
      <c r="A86" s="11">
        <v>43939</v>
      </c>
      <c r="B86" s="20">
        <f t="shared" si="4"/>
        <v>0</v>
      </c>
      <c r="C86" s="17">
        <f t="shared" si="3"/>
        <v>0</v>
      </c>
      <c r="D86" s="36">
        <v>4493591</v>
      </c>
      <c r="E86" s="24">
        <v>4592</v>
      </c>
      <c r="F86" s="24">
        <v>5698</v>
      </c>
      <c r="G86" s="61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</row>
    <row r="87" spans="1:14" x14ac:dyDescent="0.2">
      <c r="A87" s="11">
        <v>43940</v>
      </c>
      <c r="B87" s="20">
        <f t="shared" si="4"/>
        <v>0</v>
      </c>
      <c r="C87" s="17">
        <f t="shared" si="3"/>
        <v>0</v>
      </c>
      <c r="D87" s="36">
        <v>6188249</v>
      </c>
      <c r="E87" s="24">
        <v>5008</v>
      </c>
      <c r="F87" s="24">
        <v>6255</v>
      </c>
      <c r="G87" s="61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</row>
    <row r="88" spans="1:14" x14ac:dyDescent="0.2">
      <c r="A88" s="11">
        <v>43941</v>
      </c>
      <c r="B88" s="20">
        <f t="shared" si="4"/>
        <v>0</v>
      </c>
      <c r="C88" s="17">
        <f t="shared" si="3"/>
        <v>0</v>
      </c>
      <c r="D88" s="36">
        <v>8522009</v>
      </c>
      <c r="E88" s="24">
        <v>5462</v>
      </c>
      <c r="F88" s="24">
        <v>6867</v>
      </c>
      <c r="G88" s="61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</row>
    <row r="89" spans="1:14" x14ac:dyDescent="0.2">
      <c r="A89" s="11">
        <v>43942</v>
      </c>
      <c r="B89" s="20">
        <f t="shared" si="4"/>
        <v>0</v>
      </c>
      <c r="C89" s="17">
        <f t="shared" si="3"/>
        <v>0</v>
      </c>
      <c r="D89" s="36">
        <v>11735896</v>
      </c>
      <c r="E89" s="24">
        <v>5957</v>
      </c>
      <c r="F89" s="24">
        <v>7538</v>
      </c>
      <c r="G89" s="61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</row>
    <row r="90" spans="1:14" x14ac:dyDescent="0.2">
      <c r="A90" s="11">
        <v>43943</v>
      </c>
      <c r="B90" s="20">
        <f t="shared" si="4"/>
        <v>0</v>
      </c>
      <c r="C90" s="17">
        <f t="shared" si="3"/>
        <v>0</v>
      </c>
      <c r="D90" s="36">
        <v>16161828</v>
      </c>
      <c r="E90" s="24">
        <v>6496</v>
      </c>
      <c r="F90" s="24">
        <v>8276</v>
      </c>
      <c r="G90" s="61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</row>
    <row r="91" spans="1:14" x14ac:dyDescent="0.2">
      <c r="A91" s="11"/>
      <c r="C91" s="30"/>
    </row>
    <row r="92" spans="1:14" x14ac:dyDescent="0.2">
      <c r="A92" s="11"/>
      <c r="C92" s="30"/>
    </row>
    <row r="93" spans="1:14" x14ac:dyDescent="0.2">
      <c r="A93" s="11"/>
      <c r="C93" s="30"/>
    </row>
    <row r="94" spans="1:14" x14ac:dyDescent="0.2">
      <c r="A94" s="11"/>
      <c r="C94" s="30"/>
    </row>
    <row r="95" spans="1:14" x14ac:dyDescent="0.2">
      <c r="A95" s="11"/>
      <c r="C95" s="30"/>
    </row>
    <row r="96" spans="1:14" x14ac:dyDescent="0.2">
      <c r="A96" s="11"/>
      <c r="C96" s="30"/>
    </row>
    <row r="97" spans="1:3" x14ac:dyDescent="0.2">
      <c r="A97" s="11"/>
      <c r="C97" s="30"/>
    </row>
    <row r="98" spans="1:3" x14ac:dyDescent="0.2">
      <c r="A98" s="11"/>
      <c r="C98" s="30"/>
    </row>
    <row r="99" spans="1:3" x14ac:dyDescent="0.2">
      <c r="A99" s="11"/>
      <c r="C99" s="30"/>
    </row>
    <row r="100" spans="1:3" x14ac:dyDescent="0.2">
      <c r="A100" s="11"/>
      <c r="C100" s="30"/>
    </row>
    <row r="101" spans="1:3" x14ac:dyDescent="0.2">
      <c r="A101" s="11"/>
      <c r="C101" s="30"/>
    </row>
    <row r="102" spans="1:3" x14ac:dyDescent="0.2">
      <c r="A102" s="11"/>
      <c r="C102" s="30"/>
    </row>
    <row r="103" spans="1:3" x14ac:dyDescent="0.2">
      <c r="A103" s="11"/>
      <c r="C103" s="30"/>
    </row>
    <row r="104" spans="1:3" x14ac:dyDescent="0.2">
      <c r="A104" s="11"/>
      <c r="C104" s="30"/>
    </row>
    <row r="105" spans="1:3" x14ac:dyDescent="0.2">
      <c r="A105" s="11"/>
      <c r="C105" s="30"/>
    </row>
    <row r="106" spans="1:3" x14ac:dyDescent="0.2">
      <c r="A106" s="11"/>
      <c r="C106" s="30"/>
    </row>
    <row r="107" spans="1:3" x14ac:dyDescent="0.2">
      <c r="A107" s="11"/>
      <c r="C107" s="30"/>
    </row>
    <row r="108" spans="1:3" x14ac:dyDescent="0.2">
      <c r="A108" s="11"/>
      <c r="C108" s="30"/>
    </row>
    <row r="109" spans="1:3" x14ac:dyDescent="0.2">
      <c r="A109" s="11"/>
      <c r="C109" s="30"/>
    </row>
    <row r="110" spans="1:3" x14ac:dyDescent="0.2">
      <c r="A110" s="11"/>
      <c r="C110" s="29"/>
    </row>
    <row r="111" spans="1:3" x14ac:dyDescent="0.2">
      <c r="A111" s="11"/>
      <c r="C111" s="29"/>
    </row>
    <row r="112" spans="1:3" x14ac:dyDescent="0.2">
      <c r="A112" s="11"/>
      <c r="C112" s="29"/>
    </row>
    <row r="113" spans="1:3" x14ac:dyDescent="0.2">
      <c r="A113" s="11"/>
      <c r="C113" s="29"/>
    </row>
    <row r="114" spans="1:3" x14ac:dyDescent="0.2">
      <c r="A114" s="11"/>
      <c r="C114" s="29"/>
    </row>
    <row r="115" spans="1:3" x14ac:dyDescent="0.2">
      <c r="A115" s="11"/>
      <c r="C115" s="29"/>
    </row>
    <row r="116" spans="1:3" x14ac:dyDescent="0.2">
      <c r="A116" s="11"/>
      <c r="C116" s="29"/>
    </row>
    <row r="117" spans="1:3" x14ac:dyDescent="0.2">
      <c r="A117" s="11"/>
      <c r="C117" s="29"/>
    </row>
    <row r="118" spans="1:3" x14ac:dyDescent="0.2">
      <c r="A118" s="11"/>
      <c r="C118" s="29"/>
    </row>
    <row r="119" spans="1:3" x14ac:dyDescent="0.2">
      <c r="A119" s="11"/>
      <c r="C119" s="29"/>
    </row>
    <row r="120" spans="1:3" x14ac:dyDescent="0.2">
      <c r="A120" s="11"/>
      <c r="C120" s="29"/>
    </row>
    <row r="121" spans="1:3" x14ac:dyDescent="0.2">
      <c r="A121" s="11"/>
      <c r="C121" s="29"/>
    </row>
    <row r="122" spans="1:3" x14ac:dyDescent="0.2">
      <c r="A122" s="11"/>
      <c r="C122" s="29"/>
    </row>
    <row r="123" spans="1:3" x14ac:dyDescent="0.2">
      <c r="A123" s="11"/>
      <c r="C123" s="29"/>
    </row>
    <row r="124" spans="1:3" x14ac:dyDescent="0.2">
      <c r="A124" s="11"/>
      <c r="C124" s="29"/>
    </row>
    <row r="125" spans="1:3" x14ac:dyDescent="0.2">
      <c r="A125" s="11"/>
      <c r="C125" s="29"/>
    </row>
    <row r="126" spans="1:3" x14ac:dyDescent="0.2">
      <c r="A126" s="11"/>
      <c r="C126" s="29"/>
    </row>
    <row r="127" spans="1:3" x14ac:dyDescent="0.2">
      <c r="A127" s="11"/>
      <c r="C127" s="29"/>
    </row>
    <row r="128" spans="1:3" x14ac:dyDescent="0.2">
      <c r="A128" s="11"/>
      <c r="C128" s="29"/>
    </row>
    <row r="129" spans="1:3" x14ac:dyDescent="0.2">
      <c r="A129" s="11"/>
      <c r="C129" s="29"/>
    </row>
    <row r="130" spans="1:3" x14ac:dyDescent="0.2">
      <c r="A130" s="11"/>
      <c r="C130" s="2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E30"/>
  <sheetViews>
    <sheetView workbookViewId="0">
      <selection activeCell="G27" sqref="G27"/>
    </sheetView>
  </sheetViews>
  <sheetFormatPr baseColWidth="10" defaultRowHeight="16" x14ac:dyDescent="0.2"/>
  <cols>
    <col min="3" max="3" width="11.1640625" style="68" customWidth="1"/>
    <col min="4" max="4" width="3" style="67" bestFit="1" customWidth="1"/>
  </cols>
  <sheetData>
    <row r="1" spans="1:5" x14ac:dyDescent="0.2">
      <c r="A1" s="11">
        <v>43897</v>
      </c>
      <c r="B1" s="20">
        <v>25</v>
      </c>
      <c r="C1" s="68">
        <v>0.15</v>
      </c>
      <c r="D1" t="s">
        <v>77</v>
      </c>
      <c r="E1" s="16">
        <f>B1*EXP(C1)</f>
        <v>29.045856068207076</v>
      </c>
    </row>
    <row r="2" spans="1:5" x14ac:dyDescent="0.2">
      <c r="A2" s="11">
        <v>43898</v>
      </c>
      <c r="B2" s="20">
        <v>29</v>
      </c>
      <c r="C2" s="68">
        <v>0.18</v>
      </c>
      <c r="D2" t="s">
        <v>77</v>
      </c>
      <c r="E2" s="16">
        <f>B2*EXP(C2)</f>
        <v>34.719303530532493</v>
      </c>
    </row>
    <row r="3" spans="1:5" x14ac:dyDescent="0.2">
      <c r="A3" s="11">
        <v>43899</v>
      </c>
      <c r="B3" s="20">
        <v>35</v>
      </c>
      <c r="C3" s="68">
        <v>0.04</v>
      </c>
      <c r="D3" t="s">
        <v>77</v>
      </c>
      <c r="E3" s="16">
        <f>B3*EXP(C3)</f>
        <v>36.428377096733584</v>
      </c>
    </row>
    <row r="4" spans="1:5" x14ac:dyDescent="0.2">
      <c r="A4" s="11">
        <v>43900</v>
      </c>
      <c r="B4" s="20">
        <v>36</v>
      </c>
      <c r="C4" s="68">
        <v>0.16</v>
      </c>
      <c r="D4" t="s">
        <v>77</v>
      </c>
      <c r="E4" s="16">
        <f>B4*EXP(C4)</f>
        <v>42.246391355705171</v>
      </c>
    </row>
    <row r="5" spans="1:5" x14ac:dyDescent="0.2">
      <c r="A5" s="11">
        <v>43901</v>
      </c>
      <c r="B5" s="20">
        <v>42</v>
      </c>
      <c r="C5" s="68">
        <v>0.36</v>
      </c>
      <c r="D5" t="s">
        <v>77</v>
      </c>
      <c r="E5" s="16">
        <f>B5*EXP(C5)</f>
        <v>60.199835411534288</v>
      </c>
    </row>
    <row r="6" spans="1:5" x14ac:dyDescent="0.2">
      <c r="A6" s="11">
        <v>43902</v>
      </c>
      <c r="B6" s="20">
        <v>60</v>
      </c>
      <c r="C6" s="68">
        <v>0.28000000000000003</v>
      </c>
      <c r="D6" t="s">
        <v>77</v>
      </c>
      <c r="E6" s="16">
        <f>B6*EXP(C6)</f>
        <v>79.387788740246208</v>
      </c>
    </row>
    <row r="7" spans="1:5" x14ac:dyDescent="0.2">
      <c r="A7" s="11">
        <v>43903</v>
      </c>
      <c r="B7" s="20">
        <v>79</v>
      </c>
      <c r="C7" s="68">
        <v>0.25</v>
      </c>
      <c r="D7" t="s">
        <v>77</v>
      </c>
      <c r="E7" s="16">
        <f>B7*EXP(C7)</f>
        <v>101.43800791833156</v>
      </c>
    </row>
    <row r="8" spans="1:5" x14ac:dyDescent="0.2">
      <c r="A8" s="11">
        <v>43904</v>
      </c>
      <c r="B8" s="20">
        <v>101</v>
      </c>
      <c r="C8" s="68">
        <v>0.37</v>
      </c>
      <c r="D8" t="s">
        <v>77</v>
      </c>
      <c r="E8" s="16">
        <f>B8*EXP(C8)</f>
        <v>146.22119608099578</v>
      </c>
    </row>
    <row r="9" spans="1:5" x14ac:dyDescent="0.2">
      <c r="A9" s="11">
        <v>43905</v>
      </c>
      <c r="B9" s="20">
        <v>146</v>
      </c>
      <c r="C9" s="68">
        <v>0.16500000000000001</v>
      </c>
      <c r="D9" t="s">
        <v>77</v>
      </c>
      <c r="E9" s="16">
        <f>B9*EXP(C9)</f>
        <v>172.19139533186302</v>
      </c>
    </row>
    <row r="10" spans="1:5" x14ac:dyDescent="0.2">
      <c r="A10" s="11">
        <v>43906</v>
      </c>
      <c r="B10" s="20">
        <v>172</v>
      </c>
      <c r="C10" s="68">
        <v>0.1</v>
      </c>
      <c r="D10" t="s">
        <v>77</v>
      </c>
      <c r="E10" s="16">
        <f>B10*EXP(C10)</f>
        <v>190.08939790901141</v>
      </c>
    </row>
    <row r="11" spans="1:5" x14ac:dyDescent="0.2">
      <c r="A11" s="11">
        <v>43907</v>
      </c>
      <c r="B11" s="20">
        <v>190</v>
      </c>
      <c r="C11" s="68">
        <v>0.15</v>
      </c>
      <c r="D11" t="s">
        <v>77</v>
      </c>
      <c r="E11" s="16">
        <f>B11*EXP(C11)</f>
        <v>220.74850611837377</v>
      </c>
    </row>
    <row r="12" spans="1:5" x14ac:dyDescent="0.2">
      <c r="A12" s="11">
        <v>43908</v>
      </c>
      <c r="B12" s="31">
        <v>221</v>
      </c>
      <c r="C12" s="68">
        <v>0.15</v>
      </c>
      <c r="D12" t="s">
        <v>77</v>
      </c>
      <c r="E12" s="16">
        <f>B12*EXP(C12)</f>
        <v>256.76536764295054</v>
      </c>
    </row>
    <row r="13" spans="1:5" x14ac:dyDescent="0.2">
      <c r="A13" s="11">
        <v>43909</v>
      </c>
      <c r="B13" s="20">
        <v>257</v>
      </c>
      <c r="C13" s="68">
        <v>0.214</v>
      </c>
      <c r="D13" t="s">
        <v>77</v>
      </c>
      <c r="E13" s="16">
        <f>B13*EXP(C13)</f>
        <v>318.32602228191723</v>
      </c>
    </row>
    <row r="14" spans="1:5" x14ac:dyDescent="0.2">
      <c r="A14" s="11">
        <v>43910</v>
      </c>
      <c r="B14" s="20">
        <v>318</v>
      </c>
      <c r="C14" s="68">
        <v>0.17</v>
      </c>
      <c r="D14" t="s">
        <v>77</v>
      </c>
      <c r="E14" s="16">
        <f>B14*EXP(C14)</f>
        <v>376.92694271987619</v>
      </c>
    </row>
    <row r="15" spans="1:5" x14ac:dyDescent="0.2">
      <c r="A15" s="11">
        <v>43911</v>
      </c>
      <c r="B15" s="20">
        <v>377</v>
      </c>
      <c r="C15" s="68">
        <v>0.12</v>
      </c>
      <c r="D15" t="s">
        <v>77</v>
      </c>
      <c r="E15" s="16">
        <f>B15*EXP(C15)</f>
        <v>425.06631304542464</v>
      </c>
    </row>
    <row r="16" spans="1:5" x14ac:dyDescent="0.2">
      <c r="A16" s="11">
        <v>43912</v>
      </c>
      <c r="B16" s="20">
        <v>425</v>
      </c>
      <c r="C16" s="68">
        <v>0.17</v>
      </c>
      <c r="D16" t="s">
        <v>77</v>
      </c>
      <c r="E16" s="16">
        <f>B16*EXP(C16)</f>
        <v>503.75456181115533</v>
      </c>
    </row>
    <row r="17" spans="1:5" x14ac:dyDescent="0.2">
      <c r="A17" s="11">
        <v>43913</v>
      </c>
      <c r="B17" s="20">
        <v>504</v>
      </c>
      <c r="C17" s="68">
        <v>0.154</v>
      </c>
      <c r="D17" t="s">
        <v>77</v>
      </c>
      <c r="E17" s="16">
        <f>B17*EXP(C17)</f>
        <v>587.91140693633361</v>
      </c>
    </row>
    <row r="18" spans="1:5" x14ac:dyDescent="0.2">
      <c r="A18" s="11">
        <v>43914</v>
      </c>
      <c r="B18" s="20">
        <v>588</v>
      </c>
      <c r="C18" s="68">
        <v>0.157</v>
      </c>
      <c r="D18" t="s">
        <v>77</v>
      </c>
      <c r="E18" s="16">
        <f>B18*EXP(C18)</f>
        <v>687.95742097373716</v>
      </c>
    </row>
    <row r="19" spans="1:5" x14ac:dyDescent="0.2">
      <c r="A19" s="11">
        <v>43915</v>
      </c>
      <c r="B19" s="20">
        <v>688</v>
      </c>
      <c r="C19" s="68">
        <v>0.221</v>
      </c>
      <c r="D19" t="s">
        <v>77</v>
      </c>
      <c r="E19" s="16">
        <f>B19*EXP(C19)</f>
        <v>858.15852022807655</v>
      </c>
    </row>
    <row r="20" spans="1:5" x14ac:dyDescent="0.2">
      <c r="A20" s="11">
        <v>43916</v>
      </c>
      <c r="B20" s="20">
        <v>858</v>
      </c>
      <c r="C20" s="68">
        <v>0.14599999999999999</v>
      </c>
      <c r="D20" t="s">
        <v>77</v>
      </c>
      <c r="E20" s="16">
        <f>B20*EXP(C20)</f>
        <v>992.87432934758306</v>
      </c>
    </row>
    <row r="21" spans="1:5" x14ac:dyDescent="0.2">
      <c r="A21" s="11">
        <v>43917</v>
      </c>
      <c r="B21" s="20">
        <v>993</v>
      </c>
      <c r="C21" s="68">
        <v>0.14149999999999999</v>
      </c>
      <c r="D21" t="s">
        <v>77</v>
      </c>
      <c r="E21" s="16">
        <f>B21*EXP(C21)</f>
        <v>1143.936500730983</v>
      </c>
    </row>
    <row r="22" spans="1:5" x14ac:dyDescent="0.2">
      <c r="A22" s="11">
        <v>43918</v>
      </c>
      <c r="B22" s="20">
        <v>1144</v>
      </c>
      <c r="C22" s="68">
        <v>0.16900000000000001</v>
      </c>
      <c r="D22" t="s">
        <v>77</v>
      </c>
      <c r="E22" s="16">
        <f>B22*EXP(C22)</f>
        <v>1354.6334389290212</v>
      </c>
    </row>
    <row r="23" spans="1:5" x14ac:dyDescent="0.2">
      <c r="A23" s="11">
        <v>43919</v>
      </c>
      <c r="B23" s="20">
        <v>1355</v>
      </c>
      <c r="C23" s="68">
        <v>0.2455</v>
      </c>
      <c r="D23" t="s">
        <v>77</v>
      </c>
      <c r="E23" s="16">
        <f>B23*EXP(C23)</f>
        <v>1732.0426842654983</v>
      </c>
    </row>
    <row r="24" spans="1:5" x14ac:dyDescent="0.2">
      <c r="A24" s="11">
        <v>43920</v>
      </c>
      <c r="B24" s="20">
        <v>1732</v>
      </c>
      <c r="C24" s="68">
        <v>0.13750000000000001</v>
      </c>
      <c r="D24" t="s">
        <v>77</v>
      </c>
      <c r="E24" s="16">
        <f>B24*EXP(C24)</f>
        <v>1987.2997547436291</v>
      </c>
    </row>
    <row r="25" spans="1:5" x14ac:dyDescent="0.2">
      <c r="A25" s="11"/>
      <c r="B25" s="20"/>
      <c r="E25" s="16"/>
    </row>
    <row r="26" spans="1:5" x14ac:dyDescent="0.2">
      <c r="A26" s="11"/>
      <c r="B26" s="20"/>
      <c r="E26" s="16"/>
    </row>
    <row r="27" spans="1:5" x14ac:dyDescent="0.2">
      <c r="A27" s="11"/>
      <c r="B27" s="20"/>
      <c r="C27" s="68" t="s">
        <v>12</v>
      </c>
      <c r="E27" s="16" t="s">
        <v>11</v>
      </c>
    </row>
    <row r="28" spans="1:5" x14ac:dyDescent="0.2">
      <c r="A28" s="11">
        <v>43921</v>
      </c>
      <c r="B28" s="20">
        <v>1987</v>
      </c>
      <c r="C28" s="68">
        <f>AVERAGE(C1:C24)</f>
        <v>0.18335416666666668</v>
      </c>
      <c r="D28" t="s">
        <v>77</v>
      </c>
      <c r="E28" s="16">
        <f>B28*EXP(C28)</f>
        <v>2386.8634266409372</v>
      </c>
    </row>
    <row r="29" spans="1:5" x14ac:dyDescent="0.2">
      <c r="A29" s="11">
        <v>43921</v>
      </c>
      <c r="B29" s="20">
        <v>1987</v>
      </c>
      <c r="C29" s="68">
        <v>0.15</v>
      </c>
      <c r="D29" t="s">
        <v>77</v>
      </c>
      <c r="E29" s="16">
        <f>B29*EXP(C29)</f>
        <v>2308.5646403010983</v>
      </c>
    </row>
    <row r="30" spans="1:5" x14ac:dyDescent="0.2">
      <c r="A30" s="11">
        <v>43921</v>
      </c>
      <c r="B30">
        <v>1987</v>
      </c>
      <c r="C30" s="68">
        <v>0.17</v>
      </c>
      <c r="D30" t="s">
        <v>77</v>
      </c>
      <c r="E30" s="16">
        <f>B30*EXP(C30)</f>
        <v>2355.2007395735664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28"/>
  <sheetViews>
    <sheetView workbookViewId="0">
      <selection activeCell="D30" sqref="D30"/>
    </sheetView>
  </sheetViews>
  <sheetFormatPr baseColWidth="10" defaultRowHeight="16" x14ac:dyDescent="0.2"/>
  <cols>
    <col min="2" max="2" width="17.1640625" style="67" bestFit="1" customWidth="1"/>
    <col min="3" max="3" width="10.83203125" style="46"/>
  </cols>
  <sheetData>
    <row r="1" spans="1:3" x14ac:dyDescent="0.2">
      <c r="A1" s="11">
        <v>43897</v>
      </c>
      <c r="B1" s="67">
        <v>0.15</v>
      </c>
      <c r="C1" s="46">
        <f>B1*100</f>
        <v>15</v>
      </c>
    </row>
    <row r="2" spans="1:3" x14ac:dyDescent="0.2">
      <c r="A2" s="11">
        <v>43898</v>
      </c>
      <c r="B2" s="67">
        <v>0.18</v>
      </c>
      <c r="C2" s="46">
        <f t="shared" ref="C2:C24" si="0">B2*100</f>
        <v>18</v>
      </c>
    </row>
    <row r="3" spans="1:3" x14ac:dyDescent="0.2">
      <c r="A3" s="11">
        <v>43899</v>
      </c>
      <c r="B3" s="67">
        <v>0.04</v>
      </c>
      <c r="C3" s="46">
        <f t="shared" si="0"/>
        <v>4</v>
      </c>
    </row>
    <row r="4" spans="1:3" x14ac:dyDescent="0.2">
      <c r="A4" s="11">
        <v>43900</v>
      </c>
      <c r="B4" s="67">
        <v>0.16</v>
      </c>
      <c r="C4" s="46">
        <f t="shared" si="0"/>
        <v>16</v>
      </c>
    </row>
    <row r="5" spans="1:3" x14ac:dyDescent="0.2">
      <c r="A5" s="11">
        <v>43901</v>
      </c>
      <c r="B5" s="67">
        <v>0.36</v>
      </c>
      <c r="C5" s="46">
        <f t="shared" si="0"/>
        <v>36</v>
      </c>
    </row>
    <row r="6" spans="1:3" x14ac:dyDescent="0.2">
      <c r="A6" s="11">
        <v>43902</v>
      </c>
      <c r="B6" s="67">
        <v>0.28000000000000003</v>
      </c>
      <c r="C6" s="46">
        <f t="shared" si="0"/>
        <v>28.000000000000004</v>
      </c>
    </row>
    <row r="7" spans="1:3" x14ac:dyDescent="0.2">
      <c r="A7" s="11">
        <v>43903</v>
      </c>
      <c r="B7" s="67">
        <v>0.25</v>
      </c>
      <c r="C7" s="46">
        <f t="shared" si="0"/>
        <v>25</v>
      </c>
    </row>
    <row r="8" spans="1:3" x14ac:dyDescent="0.2">
      <c r="A8" s="11">
        <v>43904</v>
      </c>
      <c r="B8" s="67">
        <v>0.37</v>
      </c>
      <c r="C8" s="46">
        <f t="shared" si="0"/>
        <v>37</v>
      </c>
    </row>
    <row r="9" spans="1:3" x14ac:dyDescent="0.2">
      <c r="A9" s="11">
        <v>43905</v>
      </c>
      <c r="B9" s="67">
        <v>0.16500000000000001</v>
      </c>
      <c r="C9" s="46">
        <f t="shared" si="0"/>
        <v>16.5</v>
      </c>
    </row>
    <row r="10" spans="1:3" x14ac:dyDescent="0.2">
      <c r="A10" s="11">
        <v>43906</v>
      </c>
      <c r="B10" s="67">
        <v>0.1</v>
      </c>
      <c r="C10" s="46">
        <f t="shared" si="0"/>
        <v>10</v>
      </c>
    </row>
    <row r="11" spans="1:3" x14ac:dyDescent="0.2">
      <c r="A11" s="11">
        <v>43907</v>
      </c>
      <c r="B11" s="67">
        <v>0.15</v>
      </c>
      <c r="C11" s="46">
        <f t="shared" si="0"/>
        <v>15</v>
      </c>
    </row>
    <row r="12" spans="1:3" x14ac:dyDescent="0.2">
      <c r="A12" s="11">
        <v>43908</v>
      </c>
      <c r="B12" s="67">
        <v>0.15</v>
      </c>
      <c r="C12" s="46">
        <f t="shared" si="0"/>
        <v>15</v>
      </c>
    </row>
    <row r="13" spans="1:3" x14ac:dyDescent="0.2">
      <c r="A13" s="11">
        <v>43909</v>
      </c>
      <c r="B13" s="67">
        <v>0.214</v>
      </c>
      <c r="C13" s="46">
        <f t="shared" si="0"/>
        <v>21.4</v>
      </c>
    </row>
    <row r="14" spans="1:3" x14ac:dyDescent="0.2">
      <c r="A14" s="11">
        <v>43910</v>
      </c>
      <c r="B14" s="67">
        <v>0.17</v>
      </c>
      <c r="C14" s="46">
        <f t="shared" si="0"/>
        <v>17</v>
      </c>
    </row>
    <row r="15" spans="1:3" x14ac:dyDescent="0.2">
      <c r="A15" s="11">
        <v>43911</v>
      </c>
      <c r="B15" s="67">
        <v>0.12</v>
      </c>
      <c r="C15" s="46">
        <f t="shared" si="0"/>
        <v>12</v>
      </c>
    </row>
    <row r="16" spans="1:3" x14ac:dyDescent="0.2">
      <c r="A16" s="11">
        <v>43912</v>
      </c>
      <c r="B16" s="67">
        <v>0.17</v>
      </c>
      <c r="C16" s="46">
        <f t="shared" si="0"/>
        <v>17</v>
      </c>
    </row>
    <row r="17" spans="1:3" x14ac:dyDescent="0.2">
      <c r="A17" s="11">
        <v>43913</v>
      </c>
      <c r="B17" s="67">
        <v>0.154</v>
      </c>
      <c r="C17" s="46">
        <f t="shared" si="0"/>
        <v>15.4</v>
      </c>
    </row>
    <row r="18" spans="1:3" x14ac:dyDescent="0.2">
      <c r="A18" s="11">
        <v>43914</v>
      </c>
      <c r="B18" s="67">
        <v>0.157</v>
      </c>
      <c r="C18" s="46">
        <f t="shared" si="0"/>
        <v>15.7</v>
      </c>
    </row>
    <row r="19" spans="1:3" x14ac:dyDescent="0.2">
      <c r="A19" s="11">
        <v>43915</v>
      </c>
      <c r="B19" s="67">
        <v>0.221</v>
      </c>
      <c r="C19" s="46">
        <f t="shared" si="0"/>
        <v>22.1</v>
      </c>
    </row>
    <row r="20" spans="1:3" x14ac:dyDescent="0.2">
      <c r="A20" s="11">
        <v>43916</v>
      </c>
      <c r="B20" s="67">
        <v>0.14599999999999999</v>
      </c>
      <c r="C20" s="46">
        <f t="shared" si="0"/>
        <v>14.6</v>
      </c>
    </row>
    <row r="21" spans="1:3" x14ac:dyDescent="0.2">
      <c r="A21" s="11">
        <v>43917</v>
      </c>
      <c r="B21" s="67">
        <v>0.14149999999999999</v>
      </c>
      <c r="C21" s="46">
        <f t="shared" si="0"/>
        <v>14.149999999999999</v>
      </c>
    </row>
    <row r="22" spans="1:3" x14ac:dyDescent="0.2">
      <c r="A22" s="11">
        <v>43918</v>
      </c>
      <c r="B22" s="67">
        <v>0.16900000000000001</v>
      </c>
      <c r="C22" s="46">
        <f t="shared" si="0"/>
        <v>16.900000000000002</v>
      </c>
    </row>
    <row r="23" spans="1:3" x14ac:dyDescent="0.2">
      <c r="A23" s="11">
        <v>43919</v>
      </c>
      <c r="B23" s="67">
        <v>0.2455</v>
      </c>
      <c r="C23" s="46">
        <f t="shared" si="0"/>
        <v>24.55</v>
      </c>
    </row>
    <row r="24" spans="1:3" x14ac:dyDescent="0.2">
      <c r="A24" s="11">
        <v>43920</v>
      </c>
      <c r="B24" s="67">
        <v>0.13750000000000001</v>
      </c>
      <c r="C24" s="46">
        <f t="shared" si="0"/>
        <v>13.750000000000002</v>
      </c>
    </row>
    <row r="25" spans="1:3" x14ac:dyDescent="0.2">
      <c r="A25" s="11"/>
    </row>
    <row r="26" spans="1:3" x14ac:dyDescent="0.2">
      <c r="A26" s="11"/>
    </row>
    <row r="27" spans="1:3" x14ac:dyDescent="0.2">
      <c r="A27" s="11"/>
      <c r="B27" s="67" t="s">
        <v>12</v>
      </c>
    </row>
    <row r="28" spans="1:3" x14ac:dyDescent="0.2">
      <c r="A28" s="11">
        <v>43920</v>
      </c>
      <c r="B28" s="69">
        <f>AVERAGE(B1:B23)</f>
        <v>0.18534782608695652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H35"/>
  <sheetViews>
    <sheetView topLeftCell="A7" workbookViewId="0">
      <selection activeCell="B17" sqref="B17"/>
    </sheetView>
  </sheetViews>
  <sheetFormatPr baseColWidth="10" defaultRowHeight="16" x14ac:dyDescent="0.2"/>
  <cols>
    <col min="2" max="2" width="14.6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4">
        <v>28</v>
      </c>
    </row>
    <row r="9" spans="1:8" x14ac:dyDescent="0.2">
      <c r="A9" s="11">
        <v>43913</v>
      </c>
      <c r="B9" s="59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7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7">
        <v>176</v>
      </c>
      <c r="D13" s="37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7">
        <v>266</v>
      </c>
      <c r="D14" s="37">
        <v>235</v>
      </c>
      <c r="E14" s="37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7">
        <v>402</v>
      </c>
      <c r="D15" s="37">
        <v>354</v>
      </c>
      <c r="E15" s="37">
        <v>252</v>
      </c>
      <c r="F15" s="37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7">
        <v>607</v>
      </c>
      <c r="D16" s="37">
        <v>536</v>
      </c>
      <c r="E16" s="37">
        <v>381</v>
      </c>
      <c r="F16" s="37">
        <v>311</v>
      </c>
      <c r="G16" s="37">
        <v>251</v>
      </c>
      <c r="H16">
        <v>184</v>
      </c>
    </row>
    <row r="17" spans="1:8" x14ac:dyDescent="0.2">
      <c r="A17" s="11">
        <v>43921</v>
      </c>
      <c r="B17" s="29">
        <v>147</v>
      </c>
      <c r="C17" s="37">
        <v>917</v>
      </c>
      <c r="D17" s="37">
        <v>809</v>
      </c>
      <c r="E17" s="37">
        <v>575</v>
      </c>
      <c r="F17" s="37">
        <v>469</v>
      </c>
      <c r="G17" s="37">
        <v>380</v>
      </c>
      <c r="H17" s="37">
        <v>279</v>
      </c>
    </row>
    <row r="18" spans="1:8" x14ac:dyDescent="0.2">
      <c r="A18" s="11">
        <v>43922</v>
      </c>
      <c r="B18" s="45">
        <f t="shared" ref="B11:B35" si="0">B17*EXP(0.4128)</f>
        <v>222.12328971159278</v>
      </c>
      <c r="C18" s="37">
        <v>1386</v>
      </c>
      <c r="D18" s="37">
        <v>1223</v>
      </c>
      <c r="E18" s="37">
        <v>869</v>
      </c>
      <c r="F18" s="37">
        <v>709</v>
      </c>
      <c r="G18" s="37">
        <v>573</v>
      </c>
      <c r="H18" s="37">
        <v>421</v>
      </c>
    </row>
    <row r="19" spans="1:8" x14ac:dyDescent="0.2">
      <c r="A19" s="11">
        <v>43923</v>
      </c>
      <c r="B19" s="45">
        <f t="shared" si="0"/>
        <v>335.63779477755224</v>
      </c>
      <c r="C19" s="37">
        <v>2094</v>
      </c>
      <c r="D19" s="37">
        <v>1848</v>
      </c>
      <c r="E19" s="37">
        <v>1313</v>
      </c>
      <c r="F19" s="37">
        <v>1071</v>
      </c>
      <c r="G19" s="37">
        <v>867</v>
      </c>
      <c r="H19" s="37">
        <v>636</v>
      </c>
    </row>
    <row r="20" spans="1:8" x14ac:dyDescent="0.2">
      <c r="A20" s="11">
        <v>43924</v>
      </c>
      <c r="B20" s="45">
        <f t="shared" si="0"/>
        <v>507.16306889479159</v>
      </c>
      <c r="C20" s="37">
        <v>3165</v>
      </c>
      <c r="D20" s="37">
        <v>2793</v>
      </c>
      <c r="E20" s="37">
        <v>1984</v>
      </c>
      <c r="F20" s="37">
        <v>1619</v>
      </c>
      <c r="G20" s="37">
        <v>1309</v>
      </c>
      <c r="H20" s="37">
        <v>961</v>
      </c>
    </row>
    <row r="21" spans="1:8" x14ac:dyDescent="0.2">
      <c r="A21" s="11">
        <v>43925</v>
      </c>
      <c r="B21" s="45">
        <f t="shared" si="0"/>
        <v>766.34509716420598</v>
      </c>
      <c r="C21" s="37">
        <v>4782</v>
      </c>
      <c r="D21" s="37">
        <v>4220</v>
      </c>
      <c r="E21" s="37">
        <v>2998</v>
      </c>
      <c r="F21" s="37">
        <v>2446</v>
      </c>
      <c r="G21" s="37">
        <v>1978</v>
      </c>
      <c r="H21" s="37">
        <v>1452</v>
      </c>
    </row>
    <row r="22" spans="1:8" x14ac:dyDescent="0.2">
      <c r="A22" s="11">
        <v>43926</v>
      </c>
      <c r="B22" s="45">
        <f t="shared" si="0"/>
        <v>1157.9802315405691</v>
      </c>
      <c r="C22" s="37">
        <v>7226</v>
      </c>
      <c r="D22" s="37">
        <v>6376</v>
      </c>
      <c r="E22" s="37">
        <v>4530</v>
      </c>
      <c r="F22" s="37">
        <v>3696</v>
      </c>
      <c r="G22" s="37">
        <v>2990</v>
      </c>
      <c r="H22" s="37">
        <v>2194</v>
      </c>
    </row>
    <row r="23" spans="1:8" x14ac:dyDescent="0.2">
      <c r="A23" s="11">
        <v>43927</v>
      </c>
      <c r="B23" s="45">
        <f t="shared" si="0"/>
        <v>1749.7576765359397</v>
      </c>
      <c r="C23" s="37">
        <v>10919</v>
      </c>
      <c r="D23" s="37">
        <v>9635</v>
      </c>
      <c r="E23" s="37">
        <v>6845</v>
      </c>
      <c r="F23" s="37">
        <v>5585</v>
      </c>
      <c r="G23" s="37">
        <v>4517</v>
      </c>
      <c r="H23" s="37">
        <v>3316</v>
      </c>
    </row>
    <row r="24" spans="1:8" x14ac:dyDescent="0.2">
      <c r="A24" s="11">
        <v>43928</v>
      </c>
      <c r="B24" s="45">
        <f t="shared" si="0"/>
        <v>2643.9587163964352</v>
      </c>
      <c r="C24" s="37">
        <v>16499</v>
      </c>
      <c r="D24" s="37">
        <v>14558</v>
      </c>
      <c r="E24" s="37">
        <v>10343</v>
      </c>
      <c r="F24" s="37">
        <v>8439</v>
      </c>
      <c r="G24" s="37">
        <v>6826</v>
      </c>
      <c r="H24" s="37">
        <v>5010</v>
      </c>
    </row>
    <row r="25" spans="1:8" x14ac:dyDescent="0.2">
      <c r="A25" s="11">
        <v>43929</v>
      </c>
      <c r="B25" s="45">
        <f t="shared" si="0"/>
        <v>3995.1347479429687</v>
      </c>
      <c r="C25" s="37">
        <v>24930</v>
      </c>
      <c r="D25" s="37">
        <v>21998</v>
      </c>
      <c r="E25" s="37">
        <v>15629</v>
      </c>
      <c r="F25" s="37">
        <v>12752</v>
      </c>
      <c r="G25" s="37">
        <v>10314</v>
      </c>
      <c r="H25" s="37">
        <v>7571</v>
      </c>
    </row>
    <row r="26" spans="1:8" x14ac:dyDescent="0.2">
      <c r="A26" s="11">
        <v>43930</v>
      </c>
      <c r="B26" s="45">
        <f t="shared" si="0"/>
        <v>6036.8195445863084</v>
      </c>
      <c r="C26" s="37">
        <v>37670</v>
      </c>
      <c r="D26" s="37">
        <v>33240</v>
      </c>
      <c r="E26" s="37">
        <v>23616</v>
      </c>
      <c r="F26" s="37">
        <v>19268</v>
      </c>
      <c r="G26" s="37">
        <v>15585</v>
      </c>
      <c r="H26" s="37">
        <v>11439</v>
      </c>
    </row>
    <row r="27" spans="1:8" x14ac:dyDescent="0.2">
      <c r="A27" s="11">
        <v>43931</v>
      </c>
      <c r="B27" s="45">
        <f t="shared" si="0"/>
        <v>9121.8926301955798</v>
      </c>
      <c r="C27" s="37">
        <v>56921</v>
      </c>
      <c r="D27" s="37">
        <v>50227</v>
      </c>
      <c r="E27" s="37">
        <v>35684</v>
      </c>
      <c r="F27" s="37">
        <v>29115</v>
      </c>
      <c r="G27" s="37">
        <v>23550</v>
      </c>
      <c r="H27" s="37">
        <v>17285</v>
      </c>
    </row>
    <row r="28" spans="1:8" x14ac:dyDescent="0.2">
      <c r="A28" s="11">
        <v>43932</v>
      </c>
      <c r="B28" s="45">
        <f t="shared" si="0"/>
        <v>13783.570064047455</v>
      </c>
      <c r="C28" s="37">
        <v>86011</v>
      </c>
      <c r="D28" s="37">
        <v>75895</v>
      </c>
      <c r="E28" s="37">
        <v>53920</v>
      </c>
      <c r="F28" s="37">
        <v>43994</v>
      </c>
      <c r="G28" s="37">
        <v>35585</v>
      </c>
      <c r="H28" s="37">
        <v>26119</v>
      </c>
    </row>
    <row r="29" spans="1:8" x14ac:dyDescent="0.2">
      <c r="A29" s="11">
        <v>43933</v>
      </c>
      <c r="B29" s="45">
        <f t="shared" si="0"/>
        <v>20827.564126506466</v>
      </c>
      <c r="C29" s="37">
        <v>129966</v>
      </c>
      <c r="D29" s="37">
        <v>114681</v>
      </c>
      <c r="E29" s="37">
        <v>81476</v>
      </c>
      <c r="F29" s="37">
        <v>66477</v>
      </c>
      <c r="G29" s="37">
        <v>53771</v>
      </c>
      <c r="H29" s="37">
        <v>39467</v>
      </c>
    </row>
    <row r="30" spans="1:8" x14ac:dyDescent="0.2">
      <c r="A30" s="11">
        <v>43934</v>
      </c>
      <c r="B30" s="45">
        <f t="shared" si="0"/>
        <v>31471.34054733859</v>
      </c>
      <c r="C30" s="37">
        <v>196384</v>
      </c>
      <c r="D30" s="37">
        <v>173288</v>
      </c>
      <c r="E30" s="37">
        <v>123113</v>
      </c>
      <c r="F30" s="37">
        <v>100449</v>
      </c>
      <c r="G30" s="37">
        <v>81250</v>
      </c>
      <c r="H30" s="37">
        <v>59636</v>
      </c>
    </row>
    <row r="31" spans="1:8" x14ac:dyDescent="0.2">
      <c r="A31" s="11">
        <v>43935</v>
      </c>
      <c r="B31" s="45">
        <f t="shared" si="0"/>
        <v>47554.542136113516</v>
      </c>
      <c r="C31" s="37">
        <v>296744</v>
      </c>
      <c r="D31" s="37">
        <v>261845</v>
      </c>
      <c r="E31" s="37">
        <v>186029</v>
      </c>
      <c r="F31" s="37">
        <v>151783</v>
      </c>
      <c r="G31" s="37">
        <v>122772</v>
      </c>
      <c r="H31" s="37">
        <v>90113</v>
      </c>
    </row>
    <row r="32" spans="1:8" x14ac:dyDescent="0.2">
      <c r="A32" s="11">
        <v>43936</v>
      </c>
      <c r="B32" s="45">
        <f t="shared" si="0"/>
        <v>71856.947891170668</v>
      </c>
      <c r="C32" s="37">
        <v>448393</v>
      </c>
      <c r="D32" s="37">
        <v>395659</v>
      </c>
      <c r="E32" s="37">
        <v>281098</v>
      </c>
      <c r="F32" s="37">
        <v>229351</v>
      </c>
      <c r="G32" s="37">
        <v>185513</v>
      </c>
      <c r="H32" s="37">
        <v>136165</v>
      </c>
    </row>
    <row r="33" spans="1:8" x14ac:dyDescent="0.2">
      <c r="A33" s="11">
        <v>43937</v>
      </c>
      <c r="B33" s="45">
        <f t="shared" si="0"/>
        <v>108578.92281783216</v>
      </c>
      <c r="C33" s="37">
        <v>677541</v>
      </c>
      <c r="D33" s="37">
        <v>597857</v>
      </c>
      <c r="E33" s="37">
        <v>424751</v>
      </c>
      <c r="F33" s="37">
        <v>346559</v>
      </c>
      <c r="G33" s="37">
        <v>280318</v>
      </c>
      <c r="H33" s="37">
        <v>205751</v>
      </c>
    </row>
    <row r="34" spans="1:8" x14ac:dyDescent="0.2">
      <c r="A34" s="11">
        <v>43938</v>
      </c>
      <c r="B34" s="45">
        <f t="shared" si="0"/>
        <v>164067.39816080275</v>
      </c>
      <c r="C34" s="37">
        <v>1023794</v>
      </c>
      <c r="D34" s="37">
        <v>903388</v>
      </c>
      <c r="E34" s="37">
        <v>641818</v>
      </c>
      <c r="F34" s="37">
        <v>523666</v>
      </c>
      <c r="G34" s="37">
        <v>423573</v>
      </c>
      <c r="H34" s="37">
        <v>310898</v>
      </c>
    </row>
    <row r="35" spans="1:8" x14ac:dyDescent="0.2">
      <c r="A35" s="11">
        <v>43939</v>
      </c>
      <c r="B35" s="45">
        <f t="shared" si="0"/>
        <v>247912.85859795398</v>
      </c>
      <c r="C35" s="37">
        <v>1546996</v>
      </c>
      <c r="D35" s="37">
        <v>1365058</v>
      </c>
      <c r="E35" s="37">
        <v>969814</v>
      </c>
      <c r="F35" s="37">
        <v>791282</v>
      </c>
      <c r="G35" s="37">
        <v>640036</v>
      </c>
      <c r="H35" s="37">
        <v>469781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World</vt:lpstr>
      <vt:lpstr>Projections vs Actuals</vt:lpstr>
      <vt:lpstr>USA</vt:lpstr>
      <vt:lpstr>Canada</vt:lpstr>
      <vt:lpstr>Canada with Deaths</vt:lpstr>
      <vt:lpstr>Ontario</vt:lpstr>
      <vt:lpstr>Ontario Exponents</vt:lpstr>
      <vt:lpstr>Ontario Exponents Graph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2020-04-01T00:53:20Z</dcterms:modified>
</cp:coreProperties>
</file>