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comeau/Dropbox/Covid-19/"/>
    </mc:Choice>
  </mc:AlternateContent>
  <xr:revisionPtr revIDLastSave="0" documentId="13_ncr:1_{3F52AF3C-488B-B042-A271-034814F23C8B}" xr6:coauthVersionLast="45" xr6:coauthVersionMax="45" xr10:uidLastSave="{00000000-0000-0000-0000-000000000000}"/>
  <bookViews>
    <workbookView xWindow="3440" yWindow="5460" windowWidth="34480" windowHeight="14820" firstSheet="2" activeTab="12" xr2:uid="{A5CB126D-F2C1-CC4E-886A-16083F7D0908}"/>
  </bookViews>
  <sheets>
    <sheet name="World" sheetId="1" r:id="rId1"/>
    <sheet name="Projections vs Actuals" sheetId="4" r:id="rId2"/>
    <sheet name="USA" sheetId="7" r:id="rId3"/>
    <sheet name="USA with variables" sheetId="12" r:id="rId4"/>
    <sheet name="Canada" sheetId="2" state="hidden" r:id="rId5"/>
    <sheet name="Canada with Deaths" sheetId="9" r:id="rId6"/>
    <sheet name="Canada Exponents &amp; Growth Rate" sheetId="13" r:id="rId7"/>
    <sheet name="Canada Exponents Graph" sheetId="14" r:id="rId8"/>
    <sheet name="Ontario" sheetId="5" r:id="rId9"/>
    <sheet name="Ontario Exponents &amp; Growth Rate" sheetId="10" r:id="rId10"/>
    <sheet name="Ontario Exponents Graph" sheetId="11" r:id="rId11"/>
    <sheet name="Nova Scotia" sheetId="8" r:id="rId12"/>
    <sheet name="Exposure Matrix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11" l="1"/>
  <c r="O47" i="10"/>
  <c r="N42" i="10"/>
  <c r="O42" i="10" s="1"/>
  <c r="E41" i="10"/>
  <c r="C47" i="14"/>
  <c r="D90" i="9"/>
  <c r="D89" i="9"/>
  <c r="N54" i="13"/>
  <c r="M48" i="13"/>
  <c r="N48" i="13" s="1"/>
  <c r="E47" i="13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B66" i="7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65" i="7"/>
  <c r="C65" i="7" s="1"/>
  <c r="L47" i="12"/>
  <c r="D48" i="12"/>
  <c r="G2" i="1"/>
  <c r="H2" i="1" s="1"/>
  <c r="E2" i="1"/>
  <c r="F2" i="1" s="1"/>
  <c r="C40" i="11" l="1"/>
  <c r="C39" i="11"/>
  <c r="C38" i="11"/>
  <c r="C37" i="11"/>
  <c r="N41" i="10"/>
  <c r="O41" i="10" s="1"/>
  <c r="E40" i="10"/>
  <c r="C46" i="14"/>
  <c r="C45" i="14"/>
  <c r="C44" i="14"/>
  <c r="C43" i="14"/>
  <c r="E88" i="9"/>
  <c r="M47" i="13"/>
  <c r="N47" i="13" s="1"/>
  <c r="E46" i="13"/>
  <c r="L46" i="12"/>
  <c r="D47" i="12"/>
  <c r="G3" i="1"/>
  <c r="H3" i="1" s="1"/>
  <c r="E3" i="1"/>
  <c r="F3" i="1" s="1"/>
  <c r="M46" i="13" l="1"/>
  <c r="N40" i="10"/>
  <c r="O40" i="10" s="1"/>
  <c r="E39" i="10"/>
  <c r="N46" i="13"/>
  <c r="E45" i="13"/>
  <c r="L45" i="12"/>
  <c r="D46" i="12"/>
  <c r="G4" i="1"/>
  <c r="H4" i="1" s="1"/>
  <c r="E4" i="1"/>
  <c r="F4" i="1" s="1"/>
  <c r="O39" i="10"/>
  <c r="O11" i="10"/>
  <c r="F26" i="10"/>
  <c r="D86" i="2"/>
  <c r="E86" i="9"/>
  <c r="D86" i="9"/>
  <c r="D85" i="9"/>
  <c r="M45" i="13"/>
  <c r="N45" i="13" s="1"/>
  <c r="E44" i="13"/>
  <c r="N39" i="10"/>
  <c r="O38" i="10"/>
  <c r="N38" i="10"/>
  <c r="N37" i="10"/>
  <c r="O37" i="10" s="1"/>
  <c r="E38" i="10"/>
  <c r="B35" i="8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L44" i="12"/>
  <c r="D45" i="12"/>
  <c r="C53" i="4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G5" i="1"/>
  <c r="H5" i="1" s="1"/>
  <c r="E5" i="1"/>
  <c r="F5" i="1" s="1"/>
  <c r="E37" i="10" l="1"/>
  <c r="D85" i="2"/>
  <c r="D84" i="2"/>
  <c r="D83" i="2"/>
  <c r="M44" i="13"/>
  <c r="N44" i="13" s="1"/>
  <c r="E43" i="13"/>
  <c r="E84" i="9"/>
  <c r="D44" i="12"/>
  <c r="G6" i="1"/>
  <c r="H6" i="1" s="1"/>
  <c r="E6" i="1"/>
  <c r="F6" i="1" s="1"/>
  <c r="C36" i="11"/>
  <c r="C82" i="5"/>
  <c r="C81" i="5"/>
  <c r="N36" i="10"/>
  <c r="O36" i="10" s="1"/>
  <c r="E36" i="10"/>
  <c r="C42" i="14"/>
  <c r="C41" i="14"/>
  <c r="F84" i="9"/>
  <c r="G84" i="9" s="1"/>
  <c r="H84" i="9" s="1"/>
  <c r="I84" i="9" s="1"/>
  <c r="J84" i="9" s="1"/>
  <c r="K84" i="9" s="1"/>
  <c r="L84" i="9" s="1"/>
  <c r="M84" i="9" s="1"/>
  <c r="N84" i="9" s="1"/>
  <c r="O84" i="9" s="1"/>
  <c r="P84" i="9" s="1"/>
  <c r="Q84" i="9" s="1"/>
  <c r="R61" i="9"/>
  <c r="R60" i="9"/>
  <c r="R59" i="9"/>
  <c r="E85" i="9"/>
  <c r="D84" i="9"/>
  <c r="N43" i="13"/>
  <c r="M43" i="13"/>
  <c r="M42" i="13"/>
  <c r="N42" i="13" s="1"/>
  <c r="E42" i="13"/>
  <c r="E41" i="13"/>
  <c r="M36" i="12"/>
  <c r="L43" i="12"/>
  <c r="D43" i="12"/>
  <c r="G7" i="1"/>
  <c r="H7" i="1" s="1"/>
  <c r="E7" i="1"/>
  <c r="F7" i="1" s="1"/>
  <c r="C35" i="11"/>
  <c r="E35" i="10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L1" i="12"/>
  <c r="G8" i="1"/>
  <c r="H8" i="1" s="1"/>
  <c r="E8" i="1"/>
  <c r="F8" i="1" s="1"/>
  <c r="D42" i="12"/>
  <c r="C31" i="11"/>
  <c r="C80" i="5"/>
  <c r="C79" i="5"/>
  <c r="N35" i="10"/>
  <c r="O35" i="10" s="1"/>
  <c r="E34" i="10"/>
  <c r="C40" i="14"/>
  <c r="E82" i="9"/>
  <c r="R58" i="9"/>
  <c r="D82" i="2"/>
  <c r="D83" i="9"/>
  <c r="E83" i="9" s="1"/>
  <c r="D82" i="9"/>
  <c r="D81" i="2"/>
  <c r="M41" i="13"/>
  <c r="N41" i="13" s="1"/>
  <c r="E40" i="13"/>
  <c r="D41" i="12"/>
  <c r="G9" i="1"/>
  <c r="H9" i="1" s="1"/>
  <c r="E9" i="1"/>
  <c r="F9" i="1" s="1"/>
  <c r="C34" i="11"/>
  <c r="D78" i="5"/>
  <c r="E78" i="5"/>
  <c r="F78" i="5"/>
  <c r="G78" i="5"/>
  <c r="H78" i="5"/>
  <c r="I78" i="5"/>
  <c r="J78" i="5"/>
  <c r="K78" i="5"/>
  <c r="L78" i="5"/>
  <c r="M78" i="5"/>
  <c r="N78" i="5"/>
  <c r="C78" i="5"/>
  <c r="N34" i="10"/>
  <c r="O34" i="10" s="1"/>
  <c r="M40" i="13"/>
  <c r="N40" i="13" s="1"/>
  <c r="E33" i="10"/>
  <c r="C39" i="14"/>
  <c r="D81" i="9"/>
  <c r="E39" i="13"/>
  <c r="D40" i="12"/>
  <c r="G10" i="1"/>
  <c r="H10" i="1" s="1"/>
  <c r="E10" i="1"/>
  <c r="F10" i="1" s="1"/>
  <c r="C33" i="11"/>
  <c r="C77" i="5"/>
  <c r="N33" i="10"/>
  <c r="O33" i="10" s="1"/>
  <c r="E32" i="10"/>
  <c r="C38" i="14"/>
  <c r="D80" i="9"/>
  <c r="M39" i="13"/>
  <c r="N39" i="13" s="1"/>
  <c r="E38" i="13"/>
  <c r="D39" i="12"/>
  <c r="G11" i="1"/>
  <c r="H11" i="1" s="1"/>
  <c r="E11" i="1"/>
  <c r="F11" i="1" s="1"/>
  <c r="C32" i="11"/>
  <c r="N32" i="10"/>
  <c r="O32" i="10" s="1"/>
  <c r="C76" i="5"/>
  <c r="E31" i="10"/>
  <c r="C37" i="14"/>
  <c r="M38" i="13"/>
  <c r="N38" i="13" s="1"/>
  <c r="E37" i="13"/>
  <c r="D79" i="9"/>
  <c r="D38" i="12"/>
  <c r="G12" i="1"/>
  <c r="H12" i="1" s="1"/>
  <c r="E12" i="1"/>
  <c r="F12" i="1" s="1"/>
  <c r="E78" i="9"/>
  <c r="S33" i="9"/>
  <c r="C75" i="5"/>
  <c r="R54" i="9"/>
  <c r="D78" i="9"/>
  <c r="D79" i="2"/>
  <c r="D78" i="2"/>
  <c r="C30" i="11"/>
  <c r="N31" i="10"/>
  <c r="N30" i="10"/>
  <c r="E30" i="10"/>
  <c r="C36" i="14"/>
  <c r="M37" i="13"/>
  <c r="N37" i="13" s="1"/>
  <c r="E36" i="13"/>
  <c r="D77" i="2"/>
  <c r="D37" i="12"/>
  <c r="G13" i="1"/>
  <c r="H13" i="1" s="1"/>
  <c r="E13" i="1"/>
  <c r="F13" i="1" s="1"/>
  <c r="C29" i="11"/>
  <c r="E29" i="10"/>
  <c r="C35" i="14"/>
  <c r="E77" i="9"/>
  <c r="R53" i="9"/>
  <c r="R52" i="9"/>
  <c r="R51" i="9"/>
  <c r="R50" i="9"/>
  <c r="R41" i="9"/>
  <c r="R42" i="9"/>
  <c r="R43" i="9"/>
  <c r="R44" i="9"/>
  <c r="R45" i="9"/>
  <c r="R46" i="9"/>
  <c r="R47" i="9"/>
  <c r="R48" i="9"/>
  <c r="R49" i="9"/>
  <c r="R34" i="9"/>
  <c r="R35" i="9"/>
  <c r="R36" i="9"/>
  <c r="R37" i="9"/>
  <c r="R38" i="9"/>
  <c r="R39" i="9"/>
  <c r="R40" i="9"/>
  <c r="R33" i="9"/>
  <c r="D77" i="9"/>
  <c r="N36" i="13"/>
  <c r="E35" i="13"/>
  <c r="D76" i="2"/>
  <c r="D36" i="12"/>
  <c r="G14" i="1"/>
  <c r="H14" i="1" s="1"/>
  <c r="E14" i="1"/>
  <c r="F14" i="1" s="1"/>
  <c r="D35" i="12"/>
  <c r="C28" i="11"/>
  <c r="C73" i="5"/>
  <c r="N29" i="10"/>
  <c r="E28" i="10"/>
  <c r="X133" i="9"/>
  <c r="Y133" i="9" s="1"/>
  <c r="X132" i="9"/>
  <c r="Y132" i="9" s="1"/>
  <c r="X131" i="9"/>
  <c r="Y131" i="9" s="1"/>
  <c r="X130" i="9"/>
  <c r="Y130" i="9" s="1"/>
  <c r="X129" i="9"/>
  <c r="Y129" i="9" s="1"/>
  <c r="X128" i="9"/>
  <c r="Y128" i="9" s="1"/>
  <c r="X127" i="9"/>
  <c r="Y127" i="9" s="1"/>
  <c r="X126" i="9"/>
  <c r="Y126" i="9" s="1"/>
  <c r="X125" i="9"/>
  <c r="Y125" i="9" s="1"/>
  <c r="X124" i="9"/>
  <c r="Y124" i="9" s="1"/>
  <c r="X123" i="9"/>
  <c r="Y123" i="9" s="1"/>
  <c r="X122" i="9"/>
  <c r="Y122" i="9" s="1"/>
  <c r="X121" i="9"/>
  <c r="Y121" i="9" s="1"/>
  <c r="X120" i="9"/>
  <c r="Y120" i="9" s="1"/>
  <c r="X119" i="9"/>
  <c r="Y119" i="9" s="1"/>
  <c r="X118" i="9"/>
  <c r="Y118" i="9" s="1"/>
  <c r="X117" i="9"/>
  <c r="Y117" i="9" s="1"/>
  <c r="X116" i="9"/>
  <c r="Y116" i="9" s="1"/>
  <c r="X115" i="9"/>
  <c r="Y115" i="9" s="1"/>
  <c r="X114" i="9"/>
  <c r="Y114" i="9" s="1"/>
  <c r="X113" i="9"/>
  <c r="Y113" i="9" s="1"/>
  <c r="X112" i="9"/>
  <c r="Y112" i="9" s="1"/>
  <c r="X111" i="9"/>
  <c r="Y111" i="9" s="1"/>
  <c r="X110" i="9"/>
  <c r="Y110" i="9" s="1"/>
  <c r="X109" i="9"/>
  <c r="Y109" i="9" s="1"/>
  <c r="X108" i="9"/>
  <c r="Y108" i="9" s="1"/>
  <c r="X107" i="9"/>
  <c r="Y107" i="9" s="1"/>
  <c r="X106" i="9"/>
  <c r="Y106" i="9" s="1"/>
  <c r="X105" i="9"/>
  <c r="Y105" i="9" s="1"/>
  <c r="X104" i="9"/>
  <c r="Y104" i="9" s="1"/>
  <c r="X103" i="9"/>
  <c r="Y103" i="9" s="1"/>
  <c r="X102" i="9"/>
  <c r="Y102" i="9" s="1"/>
  <c r="X101" i="9"/>
  <c r="Y101" i="9" s="1"/>
  <c r="X100" i="9"/>
  <c r="Y100" i="9" s="1"/>
  <c r="X99" i="9"/>
  <c r="Y99" i="9" s="1"/>
  <c r="X98" i="9"/>
  <c r="Y98" i="9" s="1"/>
  <c r="X97" i="9"/>
  <c r="Y97" i="9" s="1"/>
  <c r="X96" i="9"/>
  <c r="Y96" i="9" s="1"/>
  <c r="X95" i="9"/>
  <c r="Y95" i="9" s="1"/>
  <c r="X94" i="9"/>
  <c r="Y94" i="9" s="1"/>
  <c r="X93" i="9"/>
  <c r="Y93" i="9" s="1"/>
  <c r="X92" i="9"/>
  <c r="Y92" i="9" s="1"/>
  <c r="X91" i="9"/>
  <c r="Y91" i="9" s="1"/>
  <c r="X90" i="9"/>
  <c r="Y90" i="9" s="1"/>
  <c r="X89" i="9"/>
  <c r="Y89" i="9" s="1"/>
  <c r="X88" i="9"/>
  <c r="Y88" i="9" s="1"/>
  <c r="X87" i="9"/>
  <c r="Y87" i="9" s="1"/>
  <c r="X86" i="9"/>
  <c r="Y86" i="9" s="1"/>
  <c r="X85" i="9"/>
  <c r="Y85" i="9" s="1"/>
  <c r="X84" i="9"/>
  <c r="Y84" i="9" s="1"/>
  <c r="X83" i="9"/>
  <c r="Y83" i="9" s="1"/>
  <c r="X82" i="9"/>
  <c r="Y82" i="9" s="1"/>
  <c r="X81" i="9"/>
  <c r="Y81" i="9" s="1"/>
  <c r="X80" i="9"/>
  <c r="Y80" i="9" s="1"/>
  <c r="X79" i="9"/>
  <c r="Y79" i="9" s="1"/>
  <c r="X78" i="9"/>
  <c r="Y78" i="9" s="1"/>
  <c r="X77" i="9"/>
  <c r="Y77" i="9" s="1"/>
  <c r="X76" i="9"/>
  <c r="Y76" i="9" s="1"/>
  <c r="D76" i="9"/>
  <c r="M36" i="13"/>
  <c r="C34" i="14"/>
  <c r="E34" i="13"/>
  <c r="G15" i="1"/>
  <c r="H15" i="1" s="1"/>
  <c r="E15" i="1"/>
  <c r="F15" i="1" s="1"/>
  <c r="D75" i="9"/>
  <c r="E75" i="9"/>
  <c r="M35" i="13"/>
  <c r="D75" i="2"/>
  <c r="D34" i="12"/>
  <c r="C27" i="11"/>
  <c r="N28" i="10"/>
  <c r="E27" i="10"/>
  <c r="M34" i="13"/>
  <c r="C33" i="14"/>
  <c r="E33" i="13"/>
  <c r="G16" i="1"/>
  <c r="H16" i="1" s="1"/>
  <c r="E16" i="1"/>
  <c r="F16" i="1" s="1"/>
  <c r="O30" i="10" l="1"/>
  <c r="O31" i="10"/>
  <c r="O29" i="10"/>
  <c r="N35" i="13"/>
  <c r="N27" i="10"/>
  <c r="N26" i="10"/>
  <c r="C71" i="5"/>
  <c r="C26" i="11"/>
  <c r="E26" i="10"/>
  <c r="E74" i="9"/>
  <c r="M33" i="13"/>
  <c r="C32" i="14"/>
  <c r="E32" i="13"/>
  <c r="D33" i="12"/>
  <c r="H17" i="1"/>
  <c r="G17" i="1"/>
  <c r="E17" i="1"/>
  <c r="F17" i="1" s="1"/>
  <c r="D73" i="2"/>
  <c r="N3" i="10"/>
  <c r="N4" i="10"/>
  <c r="O4" i="10" s="1"/>
  <c r="N5" i="10"/>
  <c r="N6" i="10"/>
  <c r="N7" i="10"/>
  <c r="O7" i="10" s="1"/>
  <c r="N8" i="10"/>
  <c r="O8" i="10" s="1"/>
  <c r="N9" i="10"/>
  <c r="N10" i="10"/>
  <c r="N11" i="10"/>
  <c r="N12" i="10"/>
  <c r="O12" i="10" s="1"/>
  <c r="N13" i="10"/>
  <c r="N14" i="10"/>
  <c r="N15" i="10"/>
  <c r="O15" i="10" s="1"/>
  <c r="N16" i="10"/>
  <c r="O16" i="10" s="1"/>
  <c r="N17" i="10"/>
  <c r="N18" i="10"/>
  <c r="N19" i="10"/>
  <c r="O19" i="10" s="1"/>
  <c r="N20" i="10"/>
  <c r="O20" i="10" s="1"/>
  <c r="N21" i="10"/>
  <c r="N22" i="10"/>
  <c r="N23" i="10"/>
  <c r="O23" i="10" s="1"/>
  <c r="N24" i="10"/>
  <c r="O24" i="10" s="1"/>
  <c r="N25" i="10"/>
  <c r="N2" i="10"/>
  <c r="N12" i="13"/>
  <c r="N28" i="13"/>
  <c r="M3" i="13"/>
  <c r="N3" i="13" s="1"/>
  <c r="M4" i="13"/>
  <c r="N4" i="13" s="1"/>
  <c r="M5" i="13"/>
  <c r="N5" i="13" s="1"/>
  <c r="M6" i="13"/>
  <c r="M7" i="13"/>
  <c r="M8" i="13"/>
  <c r="N8" i="13" s="1"/>
  <c r="M9" i="13"/>
  <c r="N9" i="13" s="1"/>
  <c r="M10" i="13"/>
  <c r="M11" i="13"/>
  <c r="M12" i="13"/>
  <c r="M13" i="13"/>
  <c r="N13" i="13" s="1"/>
  <c r="M14" i="13"/>
  <c r="M15" i="13"/>
  <c r="M16" i="13"/>
  <c r="N16" i="13" s="1"/>
  <c r="M17" i="13"/>
  <c r="N17" i="13" s="1"/>
  <c r="M18" i="13"/>
  <c r="M19" i="13"/>
  <c r="M20" i="13"/>
  <c r="N20" i="13" s="1"/>
  <c r="M21" i="13"/>
  <c r="N21" i="13" s="1"/>
  <c r="M22" i="13"/>
  <c r="M23" i="13"/>
  <c r="M24" i="13"/>
  <c r="N24" i="13" s="1"/>
  <c r="M25" i="13"/>
  <c r="N25" i="13" s="1"/>
  <c r="M26" i="13"/>
  <c r="M27" i="13"/>
  <c r="M28" i="13"/>
  <c r="M29" i="13"/>
  <c r="N29" i="13" s="1"/>
  <c r="M30" i="13"/>
  <c r="M31" i="13"/>
  <c r="M32" i="13"/>
  <c r="N32" i="13" s="1"/>
  <c r="M2" i="13"/>
  <c r="D32" i="12"/>
  <c r="D73" i="9"/>
  <c r="E73" i="9" s="1"/>
  <c r="D74" i="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1" i="14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B52" i="11"/>
  <c r="C70" i="5"/>
  <c r="C25" i="11"/>
  <c r="E25" i="10"/>
  <c r="G18" i="1"/>
  <c r="H18" i="1" s="1"/>
  <c r="E18" i="1"/>
  <c r="F18" i="1" s="1"/>
  <c r="D21" i="12"/>
  <c r="D22" i="12"/>
  <c r="D23" i="12"/>
  <c r="D24" i="12"/>
  <c r="D25" i="12"/>
  <c r="D26" i="12"/>
  <c r="D27" i="12"/>
  <c r="D28" i="12"/>
  <c r="D29" i="12"/>
  <c r="D30" i="12"/>
  <c r="D31" i="12"/>
  <c r="C20" i="12"/>
  <c r="D20" i="12" s="1"/>
  <c r="D52" i="12" s="1"/>
  <c r="C24" i="11"/>
  <c r="E24" i="10"/>
  <c r="G19" i="1"/>
  <c r="H19" i="1" s="1"/>
  <c r="E19" i="1"/>
  <c r="F19" i="1" s="1"/>
  <c r="C68" i="5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1" i="11"/>
  <c r="C69" i="5"/>
  <c r="C67" i="5"/>
  <c r="E1" i="10"/>
  <c r="E2" i="10"/>
  <c r="E3" i="10"/>
  <c r="E4" i="10"/>
  <c r="E5" i="10"/>
  <c r="E6" i="10"/>
  <c r="E7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8" i="10"/>
  <c r="G20" i="1"/>
  <c r="H20" i="1" s="1"/>
  <c r="E20" i="1"/>
  <c r="F20" i="1" s="1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G21" i="1"/>
  <c r="H21" i="1" s="1"/>
  <c r="E21" i="1"/>
  <c r="F21" i="1" s="1"/>
  <c r="G22" i="1"/>
  <c r="H22" i="1" s="1"/>
  <c r="E22" i="1"/>
  <c r="F22" i="1" s="1"/>
  <c r="G23" i="1"/>
  <c r="H23" i="1" s="1"/>
  <c r="E23" i="1"/>
  <c r="F23" i="1" s="1"/>
  <c r="D67" i="9"/>
  <c r="E67" i="9" s="1"/>
  <c r="D68" i="9"/>
  <c r="D69" i="9" s="1"/>
  <c r="D70" i="9" s="1"/>
  <c r="D71" i="9" s="1"/>
  <c r="D72" i="9" s="1"/>
  <c r="D74" i="9" s="1"/>
  <c r="D66" i="2"/>
  <c r="B31" i="4"/>
  <c r="G24" i="1"/>
  <c r="H24" i="1" s="1"/>
  <c r="E24" i="1"/>
  <c r="F24" i="1" s="1"/>
  <c r="G25" i="1"/>
  <c r="H25" i="1" s="1"/>
  <c r="E25" i="1"/>
  <c r="F25" i="1" s="1"/>
  <c r="G26" i="1"/>
  <c r="H26" i="1" s="1"/>
  <c r="E26" i="1"/>
  <c r="F26" i="1" s="1"/>
  <c r="D65" i="2"/>
  <c r="C63" i="5"/>
  <c r="C62" i="5"/>
  <c r="C61" i="5"/>
  <c r="D64" i="2"/>
  <c r="D63" i="2"/>
  <c r="G27" i="1"/>
  <c r="H27" i="1" s="1"/>
  <c r="E27" i="1"/>
  <c r="F27" i="1" s="1"/>
  <c r="D62" i="2"/>
  <c r="G28" i="1"/>
  <c r="H28" i="1" s="1"/>
  <c r="E28" i="1"/>
  <c r="F28" i="1" s="1"/>
  <c r="C60" i="5"/>
  <c r="C57" i="5"/>
  <c r="C59" i="5"/>
  <c r="C58" i="5"/>
  <c r="G29" i="1"/>
  <c r="H29" i="1" s="1"/>
  <c r="E29" i="1"/>
  <c r="F29" i="1" s="1"/>
  <c r="C36" i="7"/>
  <c r="D61" i="2"/>
  <c r="G30" i="1"/>
  <c r="H30" i="1" s="1"/>
  <c r="F30" i="1"/>
  <c r="E30" i="1"/>
  <c r="D59" i="2"/>
  <c r="G31" i="1"/>
  <c r="H31" i="1" s="1"/>
  <c r="E31" i="1"/>
  <c r="F31" i="1" s="1"/>
  <c r="O3" i="10" l="1"/>
  <c r="O22" i="10"/>
  <c r="O18" i="10"/>
  <c r="O14" i="10"/>
  <c r="O10" i="10"/>
  <c r="O6" i="10"/>
  <c r="O27" i="10"/>
  <c r="O25" i="10"/>
  <c r="O21" i="10"/>
  <c r="O17" i="10"/>
  <c r="O13" i="10"/>
  <c r="O9" i="10"/>
  <c r="O5" i="10"/>
  <c r="O26" i="10"/>
  <c r="O28" i="10"/>
  <c r="N30" i="13"/>
  <c r="N26" i="13"/>
  <c r="N22" i="13"/>
  <c r="N18" i="13"/>
  <c r="N14" i="13"/>
  <c r="N10" i="13"/>
  <c r="N6" i="13"/>
  <c r="N31" i="13"/>
  <c r="N27" i="13"/>
  <c r="N23" i="13"/>
  <c r="N19" i="13"/>
  <c r="N15" i="13"/>
  <c r="N11" i="13"/>
  <c r="N7" i="13"/>
  <c r="N33" i="13"/>
  <c r="N34" i="13"/>
  <c r="E76" i="9"/>
  <c r="E70" i="9"/>
  <c r="E71" i="9"/>
  <c r="E69" i="9"/>
  <c r="E72" i="9"/>
  <c r="E68" i="9"/>
  <c r="C64" i="5"/>
  <c r="C55" i="5"/>
  <c r="C56" i="5"/>
  <c r="G32" i="1"/>
  <c r="H32" i="1" s="1"/>
  <c r="E32" i="1"/>
  <c r="F32" i="1" s="1"/>
  <c r="R13" i="5"/>
  <c r="D58" i="2"/>
  <c r="C65" i="5" l="1"/>
  <c r="C66" i="5" s="1"/>
  <c r="G33" i="1"/>
  <c r="H33" i="1" s="1"/>
  <c r="E33" i="1"/>
  <c r="F33" i="1" s="1"/>
  <c r="Q13" i="5"/>
  <c r="D57" i="2"/>
  <c r="D56" i="2"/>
  <c r="D55" i="2"/>
  <c r="D54" i="2"/>
  <c r="D53" i="2"/>
  <c r="D60" i="2"/>
  <c r="E79" i="9" l="1"/>
  <c r="B32" i="4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R55" i="9" l="1"/>
  <c r="G34" i="1"/>
  <c r="H34" i="1" s="1"/>
  <c r="E34" i="1"/>
  <c r="F34" i="1" s="1"/>
  <c r="G35" i="1"/>
  <c r="H35" i="1" s="1"/>
  <c r="E35" i="1"/>
  <c r="F35" i="1" s="1"/>
  <c r="G36" i="1"/>
  <c r="H36" i="1" s="1"/>
  <c r="E36" i="1"/>
  <c r="F36" i="1" s="1"/>
  <c r="G37" i="1"/>
  <c r="H37" i="1" s="1"/>
  <c r="E37" i="1"/>
  <c r="F37" i="1" s="1"/>
  <c r="G38" i="1"/>
  <c r="H38" i="1" s="1"/>
  <c r="E38" i="1"/>
  <c r="F38" i="1" s="1"/>
  <c r="G39" i="1"/>
  <c r="H39" i="1" s="1"/>
  <c r="E39" i="1"/>
  <c r="F39" i="1" s="1"/>
  <c r="G40" i="1"/>
  <c r="H40" i="1" s="1"/>
  <c r="E40" i="1"/>
  <c r="F40" i="1" s="1"/>
  <c r="E41" i="1"/>
  <c r="F41" i="1"/>
  <c r="G41" i="1"/>
  <c r="H41" i="1"/>
  <c r="G42" i="1"/>
  <c r="H42" i="1" s="1"/>
  <c r="E42" i="1"/>
  <c r="F42" i="1" s="1"/>
  <c r="G43" i="1"/>
  <c r="H43" i="1" s="1"/>
  <c r="E43" i="1"/>
  <c r="F43" i="1" s="1"/>
  <c r="G44" i="1"/>
  <c r="H44" i="1" s="1"/>
  <c r="E44" i="1"/>
  <c r="F44" i="1" s="1"/>
  <c r="G45" i="1"/>
  <c r="H45" i="1" s="1"/>
  <c r="E45" i="1"/>
  <c r="F45" i="1" s="1"/>
  <c r="G46" i="1" l="1"/>
  <c r="H46" i="1" s="1"/>
  <c r="E46" i="1"/>
  <c r="F46" i="1" s="1"/>
  <c r="E69" i="1"/>
  <c r="F69" i="1" s="1"/>
  <c r="G69" i="1"/>
  <c r="H69" i="1" s="1"/>
  <c r="G70" i="1"/>
  <c r="H70" i="1" s="1"/>
  <c r="E70" i="1"/>
  <c r="F70" i="1" s="1"/>
  <c r="G72" i="1"/>
  <c r="H72" i="1" s="1"/>
  <c r="E72" i="1"/>
  <c r="F72" i="1" s="1"/>
  <c r="G73" i="1"/>
  <c r="H73" i="1" s="1"/>
  <c r="E73" i="1"/>
  <c r="F73" i="1" s="1"/>
  <c r="G77" i="1"/>
  <c r="H77" i="1" s="1"/>
  <c r="E77" i="1"/>
  <c r="F77" i="1" s="1"/>
  <c r="E81" i="1"/>
  <c r="F81" i="1"/>
  <c r="G81" i="1"/>
  <c r="H81" i="1" s="1"/>
  <c r="E83" i="1"/>
  <c r="F83" i="1" s="1"/>
  <c r="G83" i="1"/>
  <c r="H83" i="1" s="1"/>
  <c r="G84" i="1"/>
  <c r="H84" i="1" s="1"/>
  <c r="E84" i="1"/>
  <c r="F84" i="1" s="1"/>
  <c r="G88" i="1"/>
  <c r="H88" i="1" s="1"/>
  <c r="E88" i="1"/>
  <c r="F88" i="1" s="1"/>
  <c r="G47" i="1"/>
  <c r="H47" i="1" s="1"/>
  <c r="G48" i="1"/>
  <c r="H48" i="1" s="1"/>
  <c r="F82" i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71" i="1"/>
  <c r="F71" i="1" s="1"/>
  <c r="E74" i="1"/>
  <c r="F74" i="1" s="1"/>
  <c r="E75" i="1"/>
  <c r="F75" i="1" s="1"/>
  <c r="E76" i="1"/>
  <c r="F76" i="1" s="1"/>
  <c r="E78" i="1"/>
  <c r="F78" i="1" s="1"/>
  <c r="E79" i="1"/>
  <c r="F79" i="1" s="1"/>
  <c r="E80" i="1"/>
  <c r="F80" i="1" s="1"/>
  <c r="E82" i="1"/>
  <c r="E85" i="1"/>
  <c r="F85" i="1" s="1"/>
  <c r="E86" i="1"/>
  <c r="F86" i="1" s="1"/>
  <c r="E87" i="1"/>
  <c r="F87" i="1" s="1"/>
  <c r="G51" i="1"/>
  <c r="H51" i="1" s="1"/>
  <c r="G61" i="1"/>
  <c r="H61" i="1" s="1"/>
  <c r="G64" i="1"/>
  <c r="H64" i="1" s="1"/>
  <c r="G79" i="1"/>
  <c r="H79" i="1" s="1"/>
  <c r="E47" i="1"/>
  <c r="F47" i="1" s="1"/>
  <c r="G49" i="1"/>
  <c r="H49" i="1" s="1"/>
  <c r="G50" i="1"/>
  <c r="H50" i="1" s="1"/>
  <c r="G52" i="1"/>
  <c r="H52" i="1" s="1"/>
  <c r="G53" i="1"/>
  <c r="H53" i="1" s="1"/>
  <c r="G78" i="1"/>
  <c r="H78" i="1" s="1"/>
  <c r="G80" i="1"/>
  <c r="H80" i="1" s="1"/>
  <c r="G82" i="1"/>
  <c r="H82" i="1" s="1"/>
  <c r="G85" i="1"/>
  <c r="H85" i="1" s="1"/>
  <c r="G86" i="1"/>
  <c r="H86" i="1" s="1"/>
  <c r="G87" i="1"/>
  <c r="H87" i="1" s="1"/>
  <c r="G76" i="1"/>
  <c r="H76" i="1" s="1"/>
  <c r="G75" i="1"/>
  <c r="H75" i="1" s="1"/>
  <c r="G74" i="1"/>
  <c r="H74" i="1" s="1"/>
  <c r="G71" i="1"/>
  <c r="H71" i="1" s="1"/>
  <c r="G56" i="1"/>
  <c r="H56" i="1" s="1"/>
  <c r="G57" i="1"/>
  <c r="H57" i="1" s="1"/>
  <c r="G58" i="1"/>
  <c r="H58" i="1" s="1"/>
  <c r="G59" i="1"/>
  <c r="H59" i="1" s="1"/>
  <c r="G60" i="1"/>
  <c r="H60" i="1" s="1"/>
  <c r="G62" i="1"/>
  <c r="H62" i="1" s="1"/>
  <c r="G63" i="1"/>
  <c r="H63" i="1" s="1"/>
  <c r="G65" i="1"/>
  <c r="H65" i="1" s="1"/>
  <c r="G66" i="1"/>
  <c r="H66" i="1" s="1"/>
  <c r="G67" i="1"/>
  <c r="H67" i="1" s="1"/>
  <c r="G68" i="1"/>
  <c r="H68" i="1" s="1"/>
  <c r="G55" i="1"/>
  <c r="H55" i="1" s="1"/>
  <c r="G54" i="1"/>
  <c r="H54" i="1" s="1"/>
  <c r="R56" i="9" l="1"/>
  <c r="E80" i="9"/>
  <c r="D67" i="2"/>
  <c r="E81" i="9" l="1"/>
  <c r="D68" i="2"/>
  <c r="R57" i="9" l="1"/>
  <c r="C72" i="5"/>
  <c r="D69" i="2"/>
  <c r="D70" i="2" l="1"/>
  <c r="C74" i="5" l="1"/>
  <c r="D71" i="2"/>
  <c r="D72" i="2" l="1"/>
  <c r="R62" i="9" l="1"/>
  <c r="D87" i="9" l="1"/>
  <c r="E87" i="9" s="1"/>
  <c r="D88" i="9" l="1"/>
  <c r="E89" i="9" l="1"/>
  <c r="B89" i="9" l="1"/>
  <c r="D80" i="2"/>
  <c r="E90" i="9" l="1"/>
  <c r="C83" i="5"/>
  <c r="B90" i="9" l="1"/>
  <c r="D91" i="9" s="1"/>
  <c r="C84" i="5"/>
  <c r="E91" i="9" l="1"/>
  <c r="B91" i="9"/>
  <c r="D92" i="9" s="1"/>
  <c r="C85" i="5"/>
  <c r="E92" i="9" l="1"/>
  <c r="B92" i="9"/>
  <c r="D93" i="9" s="1"/>
  <c r="C86" i="5"/>
  <c r="E93" i="9" l="1"/>
  <c r="B93" i="9"/>
  <c r="D94" i="9" s="1"/>
  <c r="C87" i="5"/>
  <c r="E94" i="9" l="1"/>
  <c r="B94" i="9"/>
  <c r="D95" i="9" s="1"/>
  <c r="B87" i="5"/>
  <c r="C88" i="5" s="1"/>
  <c r="E95" i="9" l="1"/>
  <c r="B95" i="9"/>
  <c r="D96" i="9" s="1"/>
  <c r="B88" i="5"/>
  <c r="C89" i="5" s="1"/>
  <c r="E96" i="9" l="1"/>
  <c r="B96" i="9"/>
  <c r="D97" i="9" s="1"/>
  <c r="B89" i="5"/>
  <c r="C90" i="5" s="1"/>
  <c r="D87" i="2"/>
  <c r="E97" i="9" l="1"/>
  <c r="B97" i="9"/>
  <c r="D98" i="9" s="1"/>
  <c r="B90" i="5"/>
  <c r="C91" i="5" s="1"/>
  <c r="D88" i="2"/>
  <c r="E98" i="9" l="1"/>
  <c r="B98" i="9"/>
  <c r="D99" i="9" s="1"/>
  <c r="B91" i="5"/>
  <c r="C92" i="5" s="1"/>
  <c r="B88" i="2"/>
  <c r="D89" i="2" s="1"/>
  <c r="E99" i="9" l="1"/>
  <c r="B99" i="9"/>
  <c r="D100" i="9" s="1"/>
  <c r="B92" i="5"/>
  <c r="C93" i="5" s="1"/>
  <c r="B89" i="2"/>
  <c r="D90" i="2" s="1"/>
  <c r="E100" i="9" l="1"/>
  <c r="B100" i="9"/>
  <c r="D101" i="9" s="1"/>
  <c r="B93" i="5"/>
  <c r="C94" i="5" s="1"/>
  <c r="B90" i="2"/>
  <c r="D91" i="2" s="1"/>
  <c r="E101" i="9" l="1"/>
  <c r="B101" i="9"/>
  <c r="D102" i="9" s="1"/>
  <c r="B94" i="5"/>
  <c r="C95" i="5" s="1"/>
  <c r="B91" i="2"/>
  <c r="D92" i="2" s="1"/>
  <c r="E102" i="9" l="1"/>
  <c r="B102" i="9"/>
  <c r="D103" i="9" s="1"/>
  <c r="B95" i="5"/>
  <c r="C96" i="5" s="1"/>
  <c r="B92" i="2"/>
  <c r="D93" i="2" s="1"/>
  <c r="E103" i="9" l="1"/>
  <c r="B103" i="9"/>
  <c r="D104" i="9" s="1"/>
  <c r="B96" i="5"/>
  <c r="C97" i="5" s="1"/>
  <c r="B93" i="2"/>
  <c r="D94" i="2" s="1"/>
  <c r="E104" i="9" l="1"/>
  <c r="B104" i="9"/>
  <c r="D105" i="9" s="1"/>
  <c r="B97" i="5"/>
  <c r="C98" i="5" s="1"/>
  <c r="B94" i="2"/>
  <c r="D95" i="2" s="1"/>
  <c r="B105" i="9" l="1"/>
  <c r="D106" i="9" s="1"/>
  <c r="B98" i="5"/>
  <c r="C99" i="5" s="1"/>
  <c r="B95" i="2"/>
  <c r="D96" i="2" s="1"/>
  <c r="B106" i="9" l="1"/>
  <c r="D107" i="9" s="1"/>
  <c r="E105" i="9"/>
  <c r="B99" i="5"/>
  <c r="C100" i="5" s="1"/>
  <c r="B96" i="2"/>
  <c r="D97" i="2" s="1"/>
  <c r="B107" i="9" l="1"/>
  <c r="D108" i="9" s="1"/>
  <c r="E106" i="9"/>
  <c r="B100" i="5"/>
  <c r="C101" i="5" s="1"/>
  <c r="B97" i="2"/>
  <c r="D98" i="2" s="1"/>
  <c r="B108" i="9" l="1"/>
  <c r="D109" i="9" s="1"/>
  <c r="E107" i="9"/>
  <c r="B101" i="5"/>
  <c r="C102" i="5" s="1"/>
  <c r="B98" i="2"/>
  <c r="D99" i="2" s="1"/>
  <c r="E109" i="9" l="1"/>
  <c r="B109" i="9"/>
  <c r="E108" i="9"/>
  <c r="B102" i="5"/>
  <c r="C103" i="5" s="1"/>
  <c r="B99" i="2"/>
  <c r="D100" i="2" s="1"/>
  <c r="D110" i="9" l="1"/>
  <c r="B110" i="9" s="1"/>
  <c r="D111" i="9" s="1"/>
  <c r="E111" i="9"/>
  <c r="B111" i="9"/>
  <c r="D112" i="9" s="1"/>
  <c r="B103" i="5"/>
  <c r="C104" i="5" s="1"/>
  <c r="B100" i="2"/>
  <c r="D101" i="2" s="1"/>
  <c r="E110" i="9" l="1"/>
  <c r="E112" i="9"/>
  <c r="B112" i="9"/>
  <c r="D113" i="9" s="1"/>
  <c r="B104" i="5"/>
  <c r="C105" i="5" s="1"/>
  <c r="B101" i="2"/>
  <c r="D102" i="2" s="1"/>
  <c r="E113" i="9" l="1"/>
  <c r="B105" i="5"/>
  <c r="C106" i="5" s="1"/>
  <c r="B102" i="2"/>
  <c r="D103" i="2" s="1"/>
  <c r="B113" i="9" l="1"/>
  <c r="D114" i="9" s="1"/>
  <c r="B106" i="5"/>
  <c r="C107" i="5" s="1"/>
  <c r="B103" i="2"/>
  <c r="D104" i="2" s="1"/>
  <c r="B114" i="9" l="1"/>
  <c r="D115" i="9" s="1"/>
  <c r="B107" i="5"/>
  <c r="C108" i="5" s="1"/>
  <c r="B104" i="2"/>
  <c r="D105" i="2" s="1"/>
  <c r="B115" i="9" l="1"/>
  <c r="D116" i="9" s="1"/>
  <c r="E114" i="9"/>
  <c r="B108" i="5"/>
  <c r="C109" i="5" s="1"/>
  <c r="B105" i="2"/>
  <c r="D106" i="2" s="1"/>
  <c r="B116" i="9" l="1"/>
  <c r="D117" i="9" s="1"/>
  <c r="E115" i="9"/>
  <c r="B109" i="5"/>
  <c r="C110" i="5" s="1"/>
  <c r="B106" i="2"/>
  <c r="D107" i="2" s="1"/>
  <c r="B117" i="9" l="1"/>
  <c r="D118" i="9" s="1"/>
  <c r="E116" i="9"/>
  <c r="B110" i="5"/>
  <c r="C111" i="5" s="1"/>
  <c r="B107" i="2"/>
  <c r="D108" i="2" s="1"/>
  <c r="B118" i="9" l="1"/>
  <c r="D119" i="9" s="1"/>
  <c r="E117" i="9"/>
  <c r="B111" i="5"/>
  <c r="C112" i="5" s="1"/>
  <c r="B108" i="2"/>
  <c r="D109" i="2" s="1"/>
  <c r="B119" i="9" l="1"/>
  <c r="D120" i="9" s="1"/>
  <c r="E118" i="9"/>
  <c r="B112" i="5"/>
  <c r="C113" i="5" s="1"/>
  <c r="B109" i="2"/>
  <c r="D110" i="2" s="1"/>
  <c r="B120" i="9" l="1"/>
  <c r="D121" i="9" s="1"/>
  <c r="E119" i="9"/>
  <c r="B113" i="5"/>
  <c r="C114" i="5" s="1"/>
  <c r="B110" i="2"/>
  <c r="D111" i="2" s="1"/>
  <c r="B121" i="9" l="1"/>
  <c r="D122" i="9" s="1"/>
  <c r="E120" i="9"/>
  <c r="B114" i="5"/>
  <c r="C115" i="5" s="1"/>
  <c r="B111" i="2"/>
  <c r="D112" i="2" s="1"/>
  <c r="B122" i="9" l="1"/>
  <c r="D123" i="9" s="1"/>
  <c r="E121" i="9"/>
  <c r="B115" i="5"/>
  <c r="C116" i="5" s="1"/>
  <c r="B112" i="2"/>
  <c r="D113" i="2" s="1"/>
  <c r="B123" i="9" l="1"/>
  <c r="D124" i="9" s="1"/>
  <c r="E122" i="9"/>
  <c r="B116" i="5"/>
  <c r="C117" i="5" s="1"/>
  <c r="B113" i="2"/>
  <c r="D114" i="2" s="1"/>
  <c r="B124" i="9" l="1"/>
  <c r="D125" i="9" s="1"/>
  <c r="E123" i="9"/>
  <c r="B117" i="5"/>
  <c r="C118" i="5" s="1"/>
  <c r="B114" i="2"/>
  <c r="D115" i="2" s="1"/>
  <c r="B125" i="9" l="1"/>
  <c r="D126" i="9" s="1"/>
  <c r="E124" i="9"/>
  <c r="B118" i="5"/>
  <c r="C119" i="5" s="1"/>
  <c r="B115" i="2"/>
  <c r="D116" i="2" s="1"/>
  <c r="B126" i="9" l="1"/>
  <c r="D127" i="9" s="1"/>
  <c r="E125" i="9"/>
  <c r="B119" i="5"/>
  <c r="C120" i="5" s="1"/>
  <c r="B116" i="2"/>
  <c r="D117" i="2" s="1"/>
  <c r="B127" i="9" l="1"/>
  <c r="D128" i="9" s="1"/>
  <c r="E126" i="9"/>
  <c r="B120" i="5"/>
  <c r="C121" i="5" s="1"/>
  <c r="B117" i="2"/>
  <c r="D118" i="2" s="1"/>
  <c r="B128" i="9" l="1"/>
  <c r="D129" i="9" s="1"/>
  <c r="E127" i="9"/>
  <c r="B121" i="5"/>
  <c r="C122" i="5" s="1"/>
  <c r="B118" i="2"/>
  <c r="D119" i="2" s="1"/>
  <c r="B129" i="9" l="1"/>
  <c r="D130" i="9" s="1"/>
  <c r="E128" i="9"/>
  <c r="B122" i="5"/>
  <c r="C123" i="5" s="1"/>
  <c r="B119" i="2"/>
  <c r="D120" i="2" s="1"/>
  <c r="B130" i="9" l="1"/>
  <c r="D131" i="9" s="1"/>
  <c r="E129" i="9"/>
  <c r="B123" i="5"/>
  <c r="C124" i="5" s="1"/>
  <c r="B120" i="2"/>
  <c r="D121" i="2" s="1"/>
  <c r="B131" i="9" l="1"/>
  <c r="D132" i="9" s="1"/>
  <c r="E130" i="9"/>
  <c r="B124" i="5"/>
  <c r="C125" i="5" s="1"/>
  <c r="B121" i="2"/>
  <c r="D122" i="2" s="1"/>
  <c r="B132" i="9" l="1"/>
  <c r="D133" i="9" s="1"/>
  <c r="E131" i="9"/>
  <c r="B125" i="5"/>
  <c r="C126" i="5" s="1"/>
  <c r="B122" i="2"/>
  <c r="D123" i="2" s="1"/>
  <c r="B133" i="9" l="1"/>
  <c r="E132" i="9"/>
  <c r="B126" i="5"/>
  <c r="C127" i="5" s="1"/>
  <c r="B123" i="2"/>
  <c r="D124" i="2" s="1"/>
  <c r="E133" i="9" l="1"/>
  <c r="B127" i="5"/>
  <c r="C128" i="5" s="1"/>
  <c r="B124" i="2"/>
  <c r="D125" i="2" s="1"/>
  <c r="B128" i="5" l="1"/>
  <c r="C129" i="5" s="1"/>
  <c r="B125" i="2"/>
  <c r="D126" i="2" s="1"/>
  <c r="B129" i="5" l="1"/>
  <c r="C130" i="5" s="1"/>
  <c r="B126" i="2"/>
  <c r="D127" i="2" s="1"/>
  <c r="B130" i="5" l="1"/>
  <c r="C131" i="5" s="1"/>
  <c r="B127" i="2"/>
  <c r="D128" i="2" s="1"/>
  <c r="B131" i="5" l="1"/>
  <c r="C132" i="5" s="1"/>
  <c r="B128" i="2"/>
  <c r="D129" i="2" s="1"/>
  <c r="B132" i="5" l="1"/>
  <c r="B129" i="2"/>
  <c r="D130" i="2" s="1"/>
  <c r="B130" i="2" l="1"/>
  <c r="D131" i="2" s="1"/>
  <c r="B131" i="2" l="1"/>
  <c r="D132" i="2" s="1"/>
  <c r="B132" i="2" l="1"/>
  <c r="D133" i="2" s="1"/>
  <c r="B133" i="2" l="1"/>
</calcChain>
</file>

<file path=xl/sharedStrings.xml><?xml version="1.0" encoding="utf-8"?>
<sst xmlns="http://schemas.openxmlformats.org/spreadsheetml/2006/main" count="621" uniqueCount="98">
  <si>
    <t>Recovered</t>
  </si>
  <si>
    <t>Deaths</t>
  </si>
  <si>
    <t>Total Cases</t>
  </si>
  <si>
    <t>Date</t>
  </si>
  <si>
    <t>Active</t>
  </si>
  <si>
    <t>Survival Rate</t>
  </si>
  <si>
    <t>Death Rate</t>
  </si>
  <si>
    <t>% of Total 
that are Active</t>
  </si>
  <si>
    <t>DATE</t>
  </si>
  <si>
    <t>NUMBER</t>
  </si>
  <si>
    <t>DAYS</t>
  </si>
  <si>
    <t>PROJECTION</t>
  </si>
  <si>
    <t>AVERAGE</t>
  </si>
  <si>
    <t>MEDIAN</t>
  </si>
  <si>
    <t>AVG</t>
  </si>
  <si>
    <t>https://www.who.int/emergencies/diseases/novel-coronavirus-2019/situation-reports</t>
  </si>
  <si>
    <t>PROJECTION
Outside of 
China Nº</t>
  </si>
  <si>
    <t>ACTUAL
Outside of China Nº</t>
  </si>
  <si>
    <t>PROJECTIONS 
BASED ON TREND</t>
  </si>
  <si>
    <t>Calculated Nº based on trend</t>
  </si>
  <si>
    <t>2020-03-17</t>
  </si>
  <si>
    <t>Fri 17</t>
  </si>
  <si>
    <t>Sat 18</t>
  </si>
  <si>
    <t>Fri 13 Mar</t>
  </si>
  <si>
    <t>Sat 14 Mar</t>
  </si>
  <si>
    <t xml:space="preserve">Sun 15 </t>
  </si>
  <si>
    <t>Mon 16 Mar</t>
  </si>
  <si>
    <t>T 17</t>
  </si>
  <si>
    <t>W 18</t>
  </si>
  <si>
    <t>Th 19</t>
  </si>
  <si>
    <t>Fri 20</t>
  </si>
  <si>
    <t>Sat 21</t>
  </si>
  <si>
    <t xml:space="preserve">Sun 22 </t>
  </si>
  <si>
    <t>Mon 23</t>
  </si>
  <si>
    <t>Tue 24</t>
  </si>
  <si>
    <t>Wed 25</t>
  </si>
  <si>
    <t>Thu 26</t>
  </si>
  <si>
    <t>Fri 27</t>
  </si>
  <si>
    <t>I</t>
  </si>
  <si>
    <t>II</t>
  </si>
  <si>
    <t>IV</t>
  </si>
  <si>
    <t>V</t>
  </si>
  <si>
    <t>Sat 28</t>
  </si>
  <si>
    <t>VI</t>
  </si>
  <si>
    <t>VII</t>
  </si>
  <si>
    <t>VIII</t>
  </si>
  <si>
    <t xml:space="preserve">IX </t>
  </si>
  <si>
    <t>X</t>
  </si>
  <si>
    <t>XI</t>
  </si>
  <si>
    <t>XII</t>
  </si>
  <si>
    <t>XIII</t>
  </si>
  <si>
    <t>XIV</t>
  </si>
  <si>
    <t>Sun 29</t>
  </si>
  <si>
    <t>Mon 30</t>
  </si>
  <si>
    <t>Tue 31</t>
  </si>
  <si>
    <t>Wed 01</t>
  </si>
  <si>
    <t>Thu 02</t>
  </si>
  <si>
    <t>Fri 03</t>
  </si>
  <si>
    <t>Sat 04</t>
  </si>
  <si>
    <t>Sun 05</t>
  </si>
  <si>
    <t>Mon 06</t>
  </si>
  <si>
    <t>Tue 07</t>
  </si>
  <si>
    <t>Wed 08</t>
  </si>
  <si>
    <t>Thu 09</t>
  </si>
  <si>
    <t>Fri 10</t>
  </si>
  <si>
    <t>Sat 11</t>
  </si>
  <si>
    <t>Sun 12</t>
  </si>
  <si>
    <t>Mon 13</t>
  </si>
  <si>
    <t>Tue 14</t>
  </si>
  <si>
    <t>Wed 15</t>
  </si>
  <si>
    <t>Thu 16</t>
  </si>
  <si>
    <t>Sun 19</t>
  </si>
  <si>
    <t>DEATHS</t>
  </si>
  <si>
    <t>PROJECTED
CASES</t>
  </si>
  <si>
    <t>→</t>
  </si>
  <si>
    <t>Actual dead
1.5% as of
March 31</t>
  </si>
  <si>
    <t>CHANGE BETWEEN DAYS</t>
  </si>
  <si>
    <t>Projected based on Average 2% 
Death Rate</t>
  </si>
  <si>
    <t>Mon 20</t>
  </si>
  <si>
    <t xml:space="preserve">Tues 21 </t>
  </si>
  <si>
    <t>Wed 22</t>
  </si>
  <si>
    <t>Thu 23</t>
  </si>
  <si>
    <t>Fri 24</t>
  </si>
  <si>
    <t>Sat 25</t>
  </si>
  <si>
    <t>Sun 26</t>
  </si>
  <si>
    <t>Mon 27</t>
  </si>
  <si>
    <t>Tue 28</t>
  </si>
  <si>
    <t>Wed 29</t>
  </si>
  <si>
    <t>Thu 30</t>
  </si>
  <si>
    <t>Fri 1 May</t>
  </si>
  <si>
    <t>Sat 2</t>
  </si>
  <si>
    <t>Sun 3</t>
  </si>
  <si>
    <t>Mon 4</t>
  </si>
  <si>
    <t>Tue 5</t>
  </si>
  <si>
    <t>Wed 6</t>
  </si>
  <si>
    <t>Thu 7</t>
  </si>
  <si>
    <t>Fri 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</si>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</sst>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0.0000%"/>
    <numFmt numFmtId="168" formatCode="0.0000000"/>
    <numFmt numFmtId="169" formatCode="_(* #,##0.000_);_(* \(#,##0.000\);_(* &quot;-&quot;??_);_(@_)"/>
    <numFmt numFmtId="170" formatCode="_(* #,##0.0000_);_(* \(#,##0.0000\);_(* &quot;-&quot;??_);_(@_)"/>
    <numFmt numFmtId="171" formatCode="_(* #,##0.00000_);_(* \(#,##0.00000\);_(* &quot;-&quot;??_);_(@_)"/>
    <numFmt numFmtId="172" formatCode="_(* #,##0.000000_);_(* \(#,##0.000000\);_(* &quot;-&quot;??_);_(@_)"/>
    <numFmt numFmtId="173" formatCode="_(* #,##0_);_(* \(#,##0\);_(* &quot;-&quot;??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3" fontId="0" fillId="0" borderId="0" xfId="0" applyNumberFormat="1"/>
    <xf numFmtId="3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3" fontId="0" fillId="0" borderId="0" xfId="0" applyNumberFormat="1" applyAlignment="1">
      <alignment horizontal="center" vertical="top" wrapText="1"/>
    </xf>
    <xf numFmtId="3" fontId="0" fillId="0" borderId="0" xfId="0" applyNumberFormat="1" applyFill="1"/>
    <xf numFmtId="164" fontId="0" fillId="0" borderId="0" xfId="2" applyNumberFormat="1" applyFont="1"/>
    <xf numFmtId="0" fontId="2" fillId="0" borderId="0" xfId="3" applyAlignment="1">
      <alignment horizontal="center"/>
    </xf>
    <xf numFmtId="14" fontId="0" fillId="0" borderId="0" xfId="0" applyNumberFormat="1" applyAlignment="1">
      <alignment horizontal="center" vertical="top" wrapText="1"/>
    </xf>
    <xf numFmtId="49" fontId="3" fillId="0" borderId="0" xfId="3" applyNumberFormat="1" applyFont="1" applyAlignment="1">
      <alignment horizontal="center" vertical="top"/>
    </xf>
    <xf numFmtId="3" fontId="4" fillId="0" borderId="0" xfId="0" applyNumberFormat="1" applyFont="1"/>
    <xf numFmtId="0" fontId="2" fillId="0" borderId="0" xfId="3" applyAlignment="1"/>
    <xf numFmtId="0" fontId="0" fillId="0" borderId="0" xfId="0" applyAlignment="1"/>
    <xf numFmtId="14" fontId="0" fillId="0" borderId="0" xfId="0" applyNumberFormat="1" applyAlignment="1">
      <alignment horizontal="center" vertical="top"/>
    </xf>
    <xf numFmtId="1" fontId="0" fillId="2" borderId="0" xfId="0" applyNumberFormat="1" applyFill="1"/>
    <xf numFmtId="1" fontId="0" fillId="0" borderId="0" xfId="0" applyNumberFormat="1" applyFill="1"/>
    <xf numFmtId="164" fontId="3" fillId="0" borderId="0" xfId="2" applyNumberFormat="1" applyFont="1"/>
    <xf numFmtId="0" fontId="3" fillId="0" borderId="0" xfId="0" applyFont="1"/>
    <xf numFmtId="1" fontId="3" fillId="3" borderId="0" xfId="0" applyNumberFormat="1" applyFont="1" applyFill="1"/>
    <xf numFmtId="1" fontId="4" fillId="0" borderId="0" xfId="0" applyNumberFormat="1" applyFont="1" applyFill="1"/>
    <xf numFmtId="0" fontId="4" fillId="0" borderId="0" xfId="0" applyFont="1"/>
    <xf numFmtId="164" fontId="0" fillId="0" borderId="0" xfId="2" applyNumberFormat="1" applyFont="1" applyAlignment="1">
      <alignment horizontal="center" vertical="top"/>
    </xf>
    <xf numFmtId="164" fontId="4" fillId="0" borderId="0" xfId="2" applyNumberFormat="1" applyFont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5" borderId="0" xfId="0" applyNumberFormat="1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2" applyNumberFormat="1" applyFont="1" applyFill="1"/>
    <xf numFmtId="164" fontId="0" fillId="3" borderId="0" xfId="0" applyNumberForma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Fill="1"/>
    <xf numFmtId="0" fontId="0" fillId="0" borderId="0" xfId="0" applyFont="1"/>
    <xf numFmtId="14" fontId="0" fillId="0" borderId="0" xfId="2" applyNumberFormat="1" applyFont="1"/>
    <xf numFmtId="14" fontId="3" fillId="0" borderId="0" xfId="0" applyNumberFormat="1" applyFont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3" fontId="4" fillId="0" borderId="0" xfId="0" applyNumberFormat="1" applyFont="1" applyFill="1"/>
    <xf numFmtId="0" fontId="0" fillId="3" borderId="0" xfId="0" applyFill="1" applyAlignment="1">
      <alignment horizontal="center" vertical="center"/>
    </xf>
    <xf numFmtId="164" fontId="6" fillId="0" borderId="0" xfId="0" applyNumberFormat="1" applyFont="1"/>
    <xf numFmtId="167" fontId="0" fillId="0" borderId="0" xfId="1" applyNumberFormat="1" applyFont="1"/>
    <xf numFmtId="168" fontId="0" fillId="0" borderId="0" xfId="0" applyNumberFormat="1"/>
    <xf numFmtId="164" fontId="4" fillId="0" borderId="0" xfId="0" applyNumberFormat="1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0" fontId="6" fillId="0" borderId="0" xfId="0" applyNumberFormat="1" applyFont="1"/>
    <xf numFmtId="173" fontId="0" fillId="0" borderId="0" xfId="0" applyNumberFormat="1"/>
    <xf numFmtId="14" fontId="0" fillId="0" borderId="0" xfId="0" applyNumberForma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/>
    </xf>
    <xf numFmtId="9" fontId="0" fillId="0" borderId="0" xfId="1" applyNumberFormat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/>
    <xf numFmtId="3" fontId="8" fillId="0" borderId="0" xfId="0" applyNumberFormat="1" applyFont="1"/>
    <xf numFmtId="3" fontId="8" fillId="0" borderId="0" xfId="0" applyNumberFormat="1" applyFont="1" applyFill="1"/>
    <xf numFmtId="164" fontId="8" fillId="0" borderId="0" xfId="2" applyNumberFormat="1" applyFont="1"/>
    <xf numFmtId="164" fontId="8" fillId="0" borderId="0" xfId="0" applyNumberFormat="1" applyFont="1"/>
    <xf numFmtId="43" fontId="0" fillId="0" borderId="0" xfId="0" applyNumberFormat="1"/>
    <xf numFmtId="3" fontId="9" fillId="0" borderId="0" xfId="0" applyNumberFormat="1" applyFont="1"/>
    <xf numFmtId="0" fontId="0" fillId="0" borderId="0" xfId="0" applyFill="1"/>
    <xf numFmtId="164" fontId="0" fillId="6" borderId="0" xfId="2" applyNumberFormat="1" applyFont="1" applyFill="1"/>
    <xf numFmtId="164" fontId="0" fillId="6" borderId="0" xfId="0" applyNumberFormat="1" applyFill="1"/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" fontId="0" fillId="6" borderId="0" xfId="0" applyNumberFormat="1" applyFill="1"/>
    <xf numFmtId="0" fontId="0" fillId="6" borderId="0" xfId="0" applyFill="1" applyAlignment="1">
      <alignment horizontal="center"/>
    </xf>
    <xf numFmtId="14" fontId="0" fillId="6" borderId="0" xfId="0" applyNumberFormat="1" applyFill="1" applyAlignment="1">
      <alignment horizontal="center"/>
    </xf>
    <xf numFmtId="171" fontId="6" fillId="0" borderId="0" xfId="0" applyNumberFormat="1" applyFont="1"/>
    <xf numFmtId="1" fontId="0" fillId="6" borderId="0" xfId="0" applyNumberFormat="1" applyFill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COVID–19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2317254682814"/>
          <c:y val="0.12876749781277341"/>
          <c:w val="0.72495865931243486"/>
          <c:h val="0.71708305993000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World!$B$1</c:f>
              <c:strCache>
                <c:ptCount val="1"/>
                <c:pt idx="0">
                  <c:v> Total Cases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World!$A$2:$A$88</c:f>
              <c:numCache>
                <c:formatCode>m/d/yy</c:formatCode>
                <c:ptCount val="87"/>
                <c:pt idx="0">
                  <c:v>43938</c:v>
                </c:pt>
                <c:pt idx="1">
                  <c:v>43937</c:v>
                </c:pt>
                <c:pt idx="2">
                  <c:v>43936</c:v>
                </c:pt>
                <c:pt idx="3">
                  <c:v>43935</c:v>
                </c:pt>
                <c:pt idx="4">
                  <c:v>43934</c:v>
                </c:pt>
                <c:pt idx="5">
                  <c:v>43933</c:v>
                </c:pt>
                <c:pt idx="6">
                  <c:v>43932</c:v>
                </c:pt>
                <c:pt idx="7">
                  <c:v>43931</c:v>
                </c:pt>
                <c:pt idx="8">
                  <c:v>43930</c:v>
                </c:pt>
                <c:pt idx="9">
                  <c:v>43929</c:v>
                </c:pt>
                <c:pt idx="10">
                  <c:v>43928</c:v>
                </c:pt>
                <c:pt idx="11">
                  <c:v>43927</c:v>
                </c:pt>
                <c:pt idx="12">
                  <c:v>43926</c:v>
                </c:pt>
                <c:pt idx="13">
                  <c:v>43925</c:v>
                </c:pt>
                <c:pt idx="14">
                  <c:v>43924</c:v>
                </c:pt>
                <c:pt idx="15">
                  <c:v>43923</c:v>
                </c:pt>
                <c:pt idx="16">
                  <c:v>43922</c:v>
                </c:pt>
                <c:pt idx="17">
                  <c:v>43921</c:v>
                </c:pt>
                <c:pt idx="18">
                  <c:v>43920</c:v>
                </c:pt>
                <c:pt idx="19">
                  <c:v>43919</c:v>
                </c:pt>
                <c:pt idx="20">
                  <c:v>43918</c:v>
                </c:pt>
                <c:pt idx="21">
                  <c:v>43917</c:v>
                </c:pt>
                <c:pt idx="22">
                  <c:v>43916</c:v>
                </c:pt>
                <c:pt idx="23">
                  <c:v>43915</c:v>
                </c:pt>
                <c:pt idx="24">
                  <c:v>43914</c:v>
                </c:pt>
                <c:pt idx="25">
                  <c:v>43913</c:v>
                </c:pt>
                <c:pt idx="26">
                  <c:v>43912</c:v>
                </c:pt>
                <c:pt idx="27">
                  <c:v>43911</c:v>
                </c:pt>
                <c:pt idx="28">
                  <c:v>43910</c:v>
                </c:pt>
                <c:pt idx="29">
                  <c:v>43909</c:v>
                </c:pt>
                <c:pt idx="30">
                  <c:v>43908</c:v>
                </c:pt>
                <c:pt idx="31">
                  <c:v>43907</c:v>
                </c:pt>
                <c:pt idx="32">
                  <c:v>43906</c:v>
                </c:pt>
                <c:pt idx="33">
                  <c:v>43905</c:v>
                </c:pt>
                <c:pt idx="34">
                  <c:v>43904</c:v>
                </c:pt>
                <c:pt idx="35">
                  <c:v>43903</c:v>
                </c:pt>
                <c:pt idx="36">
                  <c:v>43902</c:v>
                </c:pt>
                <c:pt idx="37">
                  <c:v>43901</c:v>
                </c:pt>
                <c:pt idx="38">
                  <c:v>43900</c:v>
                </c:pt>
                <c:pt idx="39">
                  <c:v>43899</c:v>
                </c:pt>
                <c:pt idx="40">
                  <c:v>43898</c:v>
                </c:pt>
                <c:pt idx="41">
                  <c:v>43897</c:v>
                </c:pt>
                <c:pt idx="42">
                  <c:v>43896</c:v>
                </c:pt>
                <c:pt idx="43">
                  <c:v>43895</c:v>
                </c:pt>
                <c:pt idx="44">
                  <c:v>43894</c:v>
                </c:pt>
                <c:pt idx="45">
                  <c:v>43893</c:v>
                </c:pt>
                <c:pt idx="46">
                  <c:v>43892</c:v>
                </c:pt>
                <c:pt idx="47">
                  <c:v>43891</c:v>
                </c:pt>
                <c:pt idx="48">
                  <c:v>43890</c:v>
                </c:pt>
                <c:pt idx="49">
                  <c:v>43889</c:v>
                </c:pt>
                <c:pt idx="50">
                  <c:v>43888</c:v>
                </c:pt>
                <c:pt idx="51">
                  <c:v>43887</c:v>
                </c:pt>
                <c:pt idx="52">
                  <c:v>43886</c:v>
                </c:pt>
                <c:pt idx="53">
                  <c:v>43885</c:v>
                </c:pt>
                <c:pt idx="54">
                  <c:v>43884</c:v>
                </c:pt>
                <c:pt idx="55">
                  <c:v>43883</c:v>
                </c:pt>
                <c:pt idx="56">
                  <c:v>43882</c:v>
                </c:pt>
                <c:pt idx="57">
                  <c:v>43881</c:v>
                </c:pt>
                <c:pt idx="58">
                  <c:v>43880</c:v>
                </c:pt>
                <c:pt idx="59">
                  <c:v>43879</c:v>
                </c:pt>
                <c:pt idx="60">
                  <c:v>43878</c:v>
                </c:pt>
                <c:pt idx="61">
                  <c:v>43877</c:v>
                </c:pt>
                <c:pt idx="62">
                  <c:v>43876</c:v>
                </c:pt>
                <c:pt idx="63">
                  <c:v>43875</c:v>
                </c:pt>
                <c:pt idx="64">
                  <c:v>43874</c:v>
                </c:pt>
                <c:pt idx="65">
                  <c:v>43873</c:v>
                </c:pt>
                <c:pt idx="66">
                  <c:v>43872</c:v>
                </c:pt>
                <c:pt idx="67">
                  <c:v>43871</c:v>
                </c:pt>
                <c:pt idx="68">
                  <c:v>43870</c:v>
                </c:pt>
                <c:pt idx="69">
                  <c:v>43869</c:v>
                </c:pt>
                <c:pt idx="70">
                  <c:v>43868</c:v>
                </c:pt>
                <c:pt idx="71">
                  <c:v>43867</c:v>
                </c:pt>
                <c:pt idx="72">
                  <c:v>43866</c:v>
                </c:pt>
                <c:pt idx="73">
                  <c:v>43865</c:v>
                </c:pt>
                <c:pt idx="74">
                  <c:v>43864</c:v>
                </c:pt>
                <c:pt idx="75">
                  <c:v>43863</c:v>
                </c:pt>
                <c:pt idx="76">
                  <c:v>43862</c:v>
                </c:pt>
                <c:pt idx="77">
                  <c:v>43861</c:v>
                </c:pt>
                <c:pt idx="78">
                  <c:v>43860</c:v>
                </c:pt>
                <c:pt idx="79">
                  <c:v>43859</c:v>
                </c:pt>
                <c:pt idx="80">
                  <c:v>43858</c:v>
                </c:pt>
                <c:pt idx="81">
                  <c:v>43857</c:v>
                </c:pt>
                <c:pt idx="82">
                  <c:v>43856</c:v>
                </c:pt>
                <c:pt idx="83">
                  <c:v>43855</c:v>
                </c:pt>
                <c:pt idx="84">
                  <c:v>43854</c:v>
                </c:pt>
                <c:pt idx="85">
                  <c:v>43853</c:v>
                </c:pt>
                <c:pt idx="86">
                  <c:v>43852</c:v>
                </c:pt>
              </c:numCache>
            </c:numRef>
          </c:xVal>
          <c:yVal>
            <c:numRef>
              <c:f>World!$B$2:$B$88</c:f>
              <c:numCache>
                <c:formatCode>_(* #,##0_);_(* \(#,##0\);_(* "-"??_);_(@_)</c:formatCode>
                <c:ptCount val="87"/>
                <c:pt idx="0">
                  <c:v>2240191</c:v>
                </c:pt>
                <c:pt idx="1">
                  <c:v>2152647</c:v>
                </c:pt>
                <c:pt idx="2">
                  <c:v>2056055</c:v>
                </c:pt>
                <c:pt idx="3">
                  <c:v>1973715</c:v>
                </c:pt>
                <c:pt idx="4">
                  <c:v>1917320</c:v>
                </c:pt>
                <c:pt idx="5">
                  <c:v>1846680</c:v>
                </c:pt>
                <c:pt idx="6">
                  <c:v>1771514</c:v>
                </c:pt>
                <c:pt idx="7">
                  <c:v>1691719</c:v>
                </c:pt>
                <c:pt idx="8">
                  <c:v>1595350</c:v>
                </c:pt>
                <c:pt idx="9">
                  <c:v>1511104</c:v>
                </c:pt>
                <c:pt idx="10">
                  <c:v>1426096</c:v>
                </c:pt>
                <c:pt idx="11">
                  <c:v>1345048</c:v>
                </c:pt>
                <c:pt idx="12">
                  <c:v>1272115</c:v>
                </c:pt>
                <c:pt idx="13">
                  <c:v>1197405</c:v>
                </c:pt>
                <c:pt idx="14">
                  <c:v>1095917</c:v>
                </c:pt>
                <c:pt idx="15">
                  <c:v>1013157</c:v>
                </c:pt>
                <c:pt idx="16">
                  <c:v>932605</c:v>
                </c:pt>
                <c:pt idx="17">
                  <c:v>857487</c:v>
                </c:pt>
                <c:pt idx="18">
                  <c:v>782365</c:v>
                </c:pt>
                <c:pt idx="19">
                  <c:v>720117</c:v>
                </c:pt>
                <c:pt idx="20">
                  <c:v>660706</c:v>
                </c:pt>
                <c:pt idx="21">
                  <c:v>593291</c:v>
                </c:pt>
                <c:pt idx="22">
                  <c:v>529591</c:v>
                </c:pt>
                <c:pt idx="23">
                  <c:v>467594</c:v>
                </c:pt>
                <c:pt idx="24">
                  <c:v>417966</c:v>
                </c:pt>
                <c:pt idx="25">
                  <c:v>336004</c:v>
                </c:pt>
                <c:pt idx="26">
                  <c:v>335957</c:v>
                </c:pt>
                <c:pt idx="27">
                  <c:v>304528</c:v>
                </c:pt>
                <c:pt idx="28">
                  <c:v>272167</c:v>
                </c:pt>
                <c:pt idx="29">
                  <c:v>242713</c:v>
                </c:pt>
                <c:pt idx="30">
                  <c:v>214915</c:v>
                </c:pt>
                <c:pt idx="31">
                  <c:v>197168</c:v>
                </c:pt>
                <c:pt idx="32">
                  <c:v>181546</c:v>
                </c:pt>
                <c:pt idx="33">
                  <c:v>162719</c:v>
                </c:pt>
                <c:pt idx="34">
                  <c:v>156099</c:v>
                </c:pt>
                <c:pt idx="35">
                  <c:v>144514</c:v>
                </c:pt>
                <c:pt idx="36">
                  <c:v>128343</c:v>
                </c:pt>
                <c:pt idx="37">
                  <c:v>125865</c:v>
                </c:pt>
                <c:pt idx="38">
                  <c:v>118582</c:v>
                </c:pt>
                <c:pt idx="39">
                  <c:v>113582</c:v>
                </c:pt>
                <c:pt idx="40">
                  <c:v>109835</c:v>
                </c:pt>
                <c:pt idx="41">
                  <c:v>105836</c:v>
                </c:pt>
                <c:pt idx="42">
                  <c:v>101800</c:v>
                </c:pt>
                <c:pt idx="43">
                  <c:v>97886</c:v>
                </c:pt>
                <c:pt idx="44">
                  <c:v>95124</c:v>
                </c:pt>
                <c:pt idx="45">
                  <c:v>92844</c:v>
                </c:pt>
                <c:pt idx="46">
                  <c:v>90309</c:v>
                </c:pt>
                <c:pt idx="47">
                  <c:v>88371</c:v>
                </c:pt>
                <c:pt idx="48">
                  <c:v>86013</c:v>
                </c:pt>
                <c:pt idx="49">
                  <c:v>84124</c:v>
                </c:pt>
                <c:pt idx="50">
                  <c:v>82756</c:v>
                </c:pt>
                <c:pt idx="51">
                  <c:v>81397</c:v>
                </c:pt>
                <c:pt idx="52">
                  <c:v>80415</c:v>
                </c:pt>
                <c:pt idx="53">
                  <c:v>79570</c:v>
                </c:pt>
                <c:pt idx="54">
                  <c:v>78985</c:v>
                </c:pt>
                <c:pt idx="55">
                  <c:v>78599</c:v>
                </c:pt>
                <c:pt idx="56">
                  <c:v>76843</c:v>
                </c:pt>
                <c:pt idx="57">
                  <c:v>76199</c:v>
                </c:pt>
                <c:pt idx="58">
                  <c:v>75641</c:v>
                </c:pt>
                <c:pt idx="59">
                  <c:v>75138</c:v>
                </c:pt>
                <c:pt idx="60">
                  <c:v>73260</c:v>
                </c:pt>
                <c:pt idx="61">
                  <c:v>71226</c:v>
                </c:pt>
                <c:pt idx="62">
                  <c:v>69032</c:v>
                </c:pt>
                <c:pt idx="63">
                  <c:v>66887</c:v>
                </c:pt>
                <c:pt idx="64">
                  <c:v>60370</c:v>
                </c:pt>
                <c:pt idx="65">
                  <c:v>45222</c:v>
                </c:pt>
                <c:pt idx="66">
                  <c:v>44803</c:v>
                </c:pt>
                <c:pt idx="67">
                  <c:v>42763</c:v>
                </c:pt>
                <c:pt idx="68">
                  <c:v>40151</c:v>
                </c:pt>
                <c:pt idx="69">
                  <c:v>37121</c:v>
                </c:pt>
                <c:pt idx="70">
                  <c:v>34392</c:v>
                </c:pt>
                <c:pt idx="71">
                  <c:v>30818</c:v>
                </c:pt>
                <c:pt idx="72">
                  <c:v>27636</c:v>
                </c:pt>
                <c:pt idx="73">
                  <c:v>23892</c:v>
                </c:pt>
                <c:pt idx="74">
                  <c:v>19881</c:v>
                </c:pt>
                <c:pt idx="75">
                  <c:v>16787</c:v>
                </c:pt>
                <c:pt idx="76">
                  <c:v>12038</c:v>
                </c:pt>
                <c:pt idx="77">
                  <c:v>9925</c:v>
                </c:pt>
                <c:pt idx="78">
                  <c:v>8235</c:v>
                </c:pt>
                <c:pt idx="79">
                  <c:v>6165</c:v>
                </c:pt>
                <c:pt idx="80">
                  <c:v>4690</c:v>
                </c:pt>
                <c:pt idx="81">
                  <c:v>2927</c:v>
                </c:pt>
                <c:pt idx="82">
                  <c:v>2118</c:v>
                </c:pt>
                <c:pt idx="83">
                  <c:v>1438</c:v>
                </c:pt>
                <c:pt idx="84">
                  <c:v>939</c:v>
                </c:pt>
                <c:pt idx="85">
                  <c:v>653</c:v>
                </c:pt>
                <c:pt idx="86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2-064C-A630-C7FD167CDDCF}"/>
            </c:ext>
          </c:extLst>
        </c:ser>
        <c:ser>
          <c:idx val="1"/>
          <c:order val="1"/>
          <c:tx>
            <c:strRef>
              <c:f>World!$C$1</c:f>
              <c:strCache>
                <c:ptCount val="1"/>
                <c:pt idx="0">
                  <c:v> Deaths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World!$A$2:$A$88</c:f>
              <c:numCache>
                <c:formatCode>m/d/yy</c:formatCode>
                <c:ptCount val="87"/>
                <c:pt idx="0">
                  <c:v>43938</c:v>
                </c:pt>
                <c:pt idx="1">
                  <c:v>43937</c:v>
                </c:pt>
                <c:pt idx="2">
                  <c:v>43936</c:v>
                </c:pt>
                <c:pt idx="3">
                  <c:v>43935</c:v>
                </c:pt>
                <c:pt idx="4">
                  <c:v>43934</c:v>
                </c:pt>
                <c:pt idx="5">
                  <c:v>43933</c:v>
                </c:pt>
                <c:pt idx="6">
                  <c:v>43932</c:v>
                </c:pt>
                <c:pt idx="7">
                  <c:v>43931</c:v>
                </c:pt>
                <c:pt idx="8">
                  <c:v>43930</c:v>
                </c:pt>
                <c:pt idx="9">
                  <c:v>43929</c:v>
                </c:pt>
                <c:pt idx="10">
                  <c:v>43928</c:v>
                </c:pt>
                <c:pt idx="11">
                  <c:v>43927</c:v>
                </c:pt>
                <c:pt idx="12">
                  <c:v>43926</c:v>
                </c:pt>
                <c:pt idx="13">
                  <c:v>43925</c:v>
                </c:pt>
                <c:pt idx="14">
                  <c:v>43924</c:v>
                </c:pt>
                <c:pt idx="15">
                  <c:v>43923</c:v>
                </c:pt>
                <c:pt idx="16">
                  <c:v>43922</c:v>
                </c:pt>
                <c:pt idx="17">
                  <c:v>43921</c:v>
                </c:pt>
                <c:pt idx="18">
                  <c:v>43920</c:v>
                </c:pt>
                <c:pt idx="19">
                  <c:v>43919</c:v>
                </c:pt>
                <c:pt idx="20">
                  <c:v>43918</c:v>
                </c:pt>
                <c:pt idx="21">
                  <c:v>43917</c:v>
                </c:pt>
                <c:pt idx="22">
                  <c:v>43916</c:v>
                </c:pt>
                <c:pt idx="23">
                  <c:v>43915</c:v>
                </c:pt>
                <c:pt idx="24">
                  <c:v>43914</c:v>
                </c:pt>
                <c:pt idx="25">
                  <c:v>43913</c:v>
                </c:pt>
                <c:pt idx="26">
                  <c:v>43912</c:v>
                </c:pt>
                <c:pt idx="27">
                  <c:v>43911</c:v>
                </c:pt>
                <c:pt idx="28">
                  <c:v>43910</c:v>
                </c:pt>
                <c:pt idx="29">
                  <c:v>43909</c:v>
                </c:pt>
                <c:pt idx="30">
                  <c:v>43908</c:v>
                </c:pt>
                <c:pt idx="31">
                  <c:v>43907</c:v>
                </c:pt>
                <c:pt idx="32">
                  <c:v>43906</c:v>
                </c:pt>
                <c:pt idx="33">
                  <c:v>43905</c:v>
                </c:pt>
                <c:pt idx="34">
                  <c:v>43904</c:v>
                </c:pt>
                <c:pt idx="35">
                  <c:v>43903</c:v>
                </c:pt>
                <c:pt idx="36">
                  <c:v>43902</c:v>
                </c:pt>
                <c:pt idx="37">
                  <c:v>43901</c:v>
                </c:pt>
                <c:pt idx="38">
                  <c:v>43900</c:v>
                </c:pt>
                <c:pt idx="39">
                  <c:v>43899</c:v>
                </c:pt>
                <c:pt idx="40">
                  <c:v>43898</c:v>
                </c:pt>
                <c:pt idx="41">
                  <c:v>43897</c:v>
                </c:pt>
                <c:pt idx="42">
                  <c:v>43896</c:v>
                </c:pt>
                <c:pt idx="43">
                  <c:v>43895</c:v>
                </c:pt>
                <c:pt idx="44">
                  <c:v>43894</c:v>
                </c:pt>
                <c:pt idx="45">
                  <c:v>43893</c:v>
                </c:pt>
                <c:pt idx="46">
                  <c:v>43892</c:v>
                </c:pt>
                <c:pt idx="47">
                  <c:v>43891</c:v>
                </c:pt>
                <c:pt idx="48">
                  <c:v>43890</c:v>
                </c:pt>
                <c:pt idx="49">
                  <c:v>43889</c:v>
                </c:pt>
                <c:pt idx="50">
                  <c:v>43888</c:v>
                </c:pt>
                <c:pt idx="51">
                  <c:v>43887</c:v>
                </c:pt>
                <c:pt idx="52">
                  <c:v>43886</c:v>
                </c:pt>
                <c:pt idx="53">
                  <c:v>43885</c:v>
                </c:pt>
                <c:pt idx="54">
                  <c:v>43884</c:v>
                </c:pt>
                <c:pt idx="55">
                  <c:v>43883</c:v>
                </c:pt>
                <c:pt idx="56">
                  <c:v>43882</c:v>
                </c:pt>
                <c:pt idx="57">
                  <c:v>43881</c:v>
                </c:pt>
                <c:pt idx="58">
                  <c:v>43880</c:v>
                </c:pt>
                <c:pt idx="59">
                  <c:v>43879</c:v>
                </c:pt>
                <c:pt idx="60">
                  <c:v>43878</c:v>
                </c:pt>
                <c:pt idx="61">
                  <c:v>43877</c:v>
                </c:pt>
                <c:pt idx="62">
                  <c:v>43876</c:v>
                </c:pt>
                <c:pt idx="63">
                  <c:v>43875</c:v>
                </c:pt>
                <c:pt idx="64">
                  <c:v>43874</c:v>
                </c:pt>
                <c:pt idx="65">
                  <c:v>43873</c:v>
                </c:pt>
                <c:pt idx="66">
                  <c:v>43872</c:v>
                </c:pt>
                <c:pt idx="67">
                  <c:v>43871</c:v>
                </c:pt>
                <c:pt idx="68">
                  <c:v>43870</c:v>
                </c:pt>
                <c:pt idx="69">
                  <c:v>43869</c:v>
                </c:pt>
                <c:pt idx="70">
                  <c:v>43868</c:v>
                </c:pt>
                <c:pt idx="71">
                  <c:v>43867</c:v>
                </c:pt>
                <c:pt idx="72">
                  <c:v>43866</c:v>
                </c:pt>
                <c:pt idx="73">
                  <c:v>43865</c:v>
                </c:pt>
                <c:pt idx="74">
                  <c:v>43864</c:v>
                </c:pt>
                <c:pt idx="75">
                  <c:v>43863</c:v>
                </c:pt>
                <c:pt idx="76">
                  <c:v>43862</c:v>
                </c:pt>
                <c:pt idx="77">
                  <c:v>43861</c:v>
                </c:pt>
                <c:pt idx="78">
                  <c:v>43860</c:v>
                </c:pt>
                <c:pt idx="79">
                  <c:v>43859</c:v>
                </c:pt>
                <c:pt idx="80">
                  <c:v>43858</c:v>
                </c:pt>
                <c:pt idx="81">
                  <c:v>43857</c:v>
                </c:pt>
                <c:pt idx="82">
                  <c:v>43856</c:v>
                </c:pt>
                <c:pt idx="83">
                  <c:v>43855</c:v>
                </c:pt>
                <c:pt idx="84">
                  <c:v>43854</c:v>
                </c:pt>
                <c:pt idx="85">
                  <c:v>43853</c:v>
                </c:pt>
                <c:pt idx="86">
                  <c:v>43852</c:v>
                </c:pt>
              </c:numCache>
            </c:numRef>
          </c:xVal>
          <c:yVal>
            <c:numRef>
              <c:f>World!$C$2:$C$88</c:f>
              <c:numCache>
                <c:formatCode>_(* #,##0_);_(* \(#,##0\);_(* "-"??_);_(@_)</c:formatCode>
                <c:ptCount val="87"/>
                <c:pt idx="0">
                  <c:v>153822</c:v>
                </c:pt>
                <c:pt idx="1">
                  <c:v>143802</c:v>
                </c:pt>
                <c:pt idx="2">
                  <c:v>134178</c:v>
                </c:pt>
                <c:pt idx="3">
                  <c:v>125910</c:v>
                </c:pt>
                <c:pt idx="4">
                  <c:v>119483</c:v>
                </c:pt>
                <c:pt idx="5">
                  <c:v>114090</c:v>
                </c:pt>
                <c:pt idx="6">
                  <c:v>108503</c:v>
                </c:pt>
                <c:pt idx="7">
                  <c:v>102525</c:v>
                </c:pt>
                <c:pt idx="8">
                  <c:v>95455</c:v>
                </c:pt>
                <c:pt idx="9">
                  <c:v>88338</c:v>
                </c:pt>
                <c:pt idx="10">
                  <c:v>81865</c:v>
                </c:pt>
                <c:pt idx="11">
                  <c:v>74565</c:v>
                </c:pt>
                <c:pt idx="12">
                  <c:v>69374</c:v>
                </c:pt>
                <c:pt idx="13">
                  <c:v>64606</c:v>
                </c:pt>
                <c:pt idx="14">
                  <c:v>58787</c:v>
                </c:pt>
                <c:pt idx="15">
                  <c:v>52983</c:v>
                </c:pt>
                <c:pt idx="16">
                  <c:v>46809</c:v>
                </c:pt>
                <c:pt idx="17">
                  <c:v>42107</c:v>
                </c:pt>
                <c:pt idx="18">
                  <c:v>37582</c:v>
                </c:pt>
                <c:pt idx="19">
                  <c:v>33925</c:v>
                </c:pt>
                <c:pt idx="20">
                  <c:v>30652</c:v>
                </c:pt>
                <c:pt idx="21">
                  <c:v>27198</c:v>
                </c:pt>
                <c:pt idx="22">
                  <c:v>23970</c:v>
                </c:pt>
                <c:pt idx="23">
                  <c:v>21181</c:v>
                </c:pt>
                <c:pt idx="24">
                  <c:v>18615</c:v>
                </c:pt>
                <c:pt idx="25">
                  <c:v>14643</c:v>
                </c:pt>
                <c:pt idx="26">
                  <c:v>14634</c:v>
                </c:pt>
                <c:pt idx="27">
                  <c:v>12973</c:v>
                </c:pt>
                <c:pt idx="28">
                  <c:v>11299</c:v>
                </c:pt>
                <c:pt idx="29">
                  <c:v>9867</c:v>
                </c:pt>
                <c:pt idx="30">
                  <c:v>8733</c:v>
                </c:pt>
                <c:pt idx="31">
                  <c:v>7905</c:v>
                </c:pt>
                <c:pt idx="32">
                  <c:v>7126</c:v>
                </c:pt>
                <c:pt idx="33">
                  <c:v>6066</c:v>
                </c:pt>
                <c:pt idx="34">
                  <c:v>5819</c:v>
                </c:pt>
                <c:pt idx="35">
                  <c:v>5397</c:v>
                </c:pt>
                <c:pt idx="36">
                  <c:v>4720</c:v>
                </c:pt>
                <c:pt idx="37">
                  <c:v>4615</c:v>
                </c:pt>
                <c:pt idx="38">
                  <c:v>4262</c:v>
                </c:pt>
                <c:pt idx="39">
                  <c:v>3996</c:v>
                </c:pt>
                <c:pt idx="40">
                  <c:v>3803</c:v>
                </c:pt>
                <c:pt idx="41">
                  <c:v>3558</c:v>
                </c:pt>
                <c:pt idx="42">
                  <c:v>3460</c:v>
                </c:pt>
                <c:pt idx="43">
                  <c:v>3348</c:v>
                </c:pt>
                <c:pt idx="44">
                  <c:v>3254</c:v>
                </c:pt>
                <c:pt idx="45">
                  <c:v>3160</c:v>
                </c:pt>
                <c:pt idx="46">
                  <c:v>3085</c:v>
                </c:pt>
                <c:pt idx="47">
                  <c:v>2996</c:v>
                </c:pt>
                <c:pt idx="48">
                  <c:v>2941</c:v>
                </c:pt>
                <c:pt idx="49">
                  <c:v>3872</c:v>
                </c:pt>
                <c:pt idx="50">
                  <c:v>2814</c:v>
                </c:pt>
                <c:pt idx="51">
                  <c:v>2770</c:v>
                </c:pt>
                <c:pt idx="52">
                  <c:v>2708</c:v>
                </c:pt>
                <c:pt idx="53">
                  <c:v>2629</c:v>
                </c:pt>
                <c:pt idx="54">
                  <c:v>2469</c:v>
                </c:pt>
                <c:pt idx="55">
                  <c:v>2458</c:v>
                </c:pt>
                <c:pt idx="56">
                  <c:v>2251</c:v>
                </c:pt>
                <c:pt idx="57">
                  <c:v>2247</c:v>
                </c:pt>
                <c:pt idx="58">
                  <c:v>2122</c:v>
                </c:pt>
                <c:pt idx="59">
                  <c:v>2007</c:v>
                </c:pt>
                <c:pt idx="60">
                  <c:v>1868</c:v>
                </c:pt>
                <c:pt idx="61">
                  <c:v>1770</c:v>
                </c:pt>
                <c:pt idx="62">
                  <c:v>1666</c:v>
                </c:pt>
                <c:pt idx="63">
                  <c:v>1523</c:v>
                </c:pt>
                <c:pt idx="64">
                  <c:v>1371</c:v>
                </c:pt>
                <c:pt idx="65">
                  <c:v>1118</c:v>
                </c:pt>
                <c:pt idx="66">
                  <c:v>1113</c:v>
                </c:pt>
                <c:pt idx="67">
                  <c:v>1013</c:v>
                </c:pt>
                <c:pt idx="68">
                  <c:v>906</c:v>
                </c:pt>
                <c:pt idx="69">
                  <c:v>806</c:v>
                </c:pt>
                <c:pt idx="70">
                  <c:v>719</c:v>
                </c:pt>
                <c:pt idx="71">
                  <c:v>634</c:v>
                </c:pt>
                <c:pt idx="72">
                  <c:v>564</c:v>
                </c:pt>
                <c:pt idx="73">
                  <c:v>492</c:v>
                </c:pt>
                <c:pt idx="74">
                  <c:v>426</c:v>
                </c:pt>
                <c:pt idx="75">
                  <c:v>362</c:v>
                </c:pt>
                <c:pt idx="76">
                  <c:v>259</c:v>
                </c:pt>
                <c:pt idx="77">
                  <c:v>213</c:v>
                </c:pt>
                <c:pt idx="78">
                  <c:v>171</c:v>
                </c:pt>
                <c:pt idx="79">
                  <c:v>133</c:v>
                </c:pt>
                <c:pt idx="80">
                  <c:v>106</c:v>
                </c:pt>
                <c:pt idx="81">
                  <c:v>82</c:v>
                </c:pt>
                <c:pt idx="82">
                  <c:v>56</c:v>
                </c:pt>
                <c:pt idx="83">
                  <c:v>42</c:v>
                </c:pt>
                <c:pt idx="84">
                  <c:v>26</c:v>
                </c:pt>
                <c:pt idx="85">
                  <c:v>18</c:v>
                </c:pt>
                <c:pt idx="86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2-064C-A630-C7FD167CDDCF}"/>
            </c:ext>
          </c:extLst>
        </c:ser>
        <c:ser>
          <c:idx val="2"/>
          <c:order val="2"/>
          <c:tx>
            <c:strRef>
              <c:f>World!$D$1</c:f>
              <c:strCache>
                <c:ptCount val="1"/>
                <c:pt idx="0">
                  <c:v> Recovered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World!$A$2:$A$88</c:f>
              <c:numCache>
                <c:formatCode>m/d/yy</c:formatCode>
                <c:ptCount val="87"/>
                <c:pt idx="0">
                  <c:v>43938</c:v>
                </c:pt>
                <c:pt idx="1">
                  <c:v>43937</c:v>
                </c:pt>
                <c:pt idx="2">
                  <c:v>43936</c:v>
                </c:pt>
                <c:pt idx="3">
                  <c:v>43935</c:v>
                </c:pt>
                <c:pt idx="4">
                  <c:v>43934</c:v>
                </c:pt>
                <c:pt idx="5">
                  <c:v>43933</c:v>
                </c:pt>
                <c:pt idx="6">
                  <c:v>43932</c:v>
                </c:pt>
                <c:pt idx="7">
                  <c:v>43931</c:v>
                </c:pt>
                <c:pt idx="8">
                  <c:v>43930</c:v>
                </c:pt>
                <c:pt idx="9">
                  <c:v>43929</c:v>
                </c:pt>
                <c:pt idx="10">
                  <c:v>43928</c:v>
                </c:pt>
                <c:pt idx="11">
                  <c:v>43927</c:v>
                </c:pt>
                <c:pt idx="12">
                  <c:v>43926</c:v>
                </c:pt>
                <c:pt idx="13">
                  <c:v>43925</c:v>
                </c:pt>
                <c:pt idx="14">
                  <c:v>43924</c:v>
                </c:pt>
                <c:pt idx="15">
                  <c:v>43923</c:v>
                </c:pt>
                <c:pt idx="16">
                  <c:v>43922</c:v>
                </c:pt>
                <c:pt idx="17">
                  <c:v>43921</c:v>
                </c:pt>
                <c:pt idx="18">
                  <c:v>43920</c:v>
                </c:pt>
                <c:pt idx="19">
                  <c:v>43919</c:v>
                </c:pt>
                <c:pt idx="20">
                  <c:v>43918</c:v>
                </c:pt>
                <c:pt idx="21">
                  <c:v>43917</c:v>
                </c:pt>
                <c:pt idx="22">
                  <c:v>43916</c:v>
                </c:pt>
                <c:pt idx="23">
                  <c:v>43915</c:v>
                </c:pt>
                <c:pt idx="24">
                  <c:v>43914</c:v>
                </c:pt>
                <c:pt idx="25">
                  <c:v>43913</c:v>
                </c:pt>
                <c:pt idx="26">
                  <c:v>43912</c:v>
                </c:pt>
                <c:pt idx="27">
                  <c:v>43911</c:v>
                </c:pt>
                <c:pt idx="28">
                  <c:v>43910</c:v>
                </c:pt>
                <c:pt idx="29">
                  <c:v>43909</c:v>
                </c:pt>
                <c:pt idx="30">
                  <c:v>43908</c:v>
                </c:pt>
                <c:pt idx="31">
                  <c:v>43907</c:v>
                </c:pt>
                <c:pt idx="32">
                  <c:v>43906</c:v>
                </c:pt>
                <c:pt idx="33">
                  <c:v>43905</c:v>
                </c:pt>
                <c:pt idx="34">
                  <c:v>43904</c:v>
                </c:pt>
                <c:pt idx="35">
                  <c:v>43903</c:v>
                </c:pt>
                <c:pt idx="36">
                  <c:v>43902</c:v>
                </c:pt>
                <c:pt idx="37">
                  <c:v>43901</c:v>
                </c:pt>
                <c:pt idx="38">
                  <c:v>43900</c:v>
                </c:pt>
                <c:pt idx="39">
                  <c:v>43899</c:v>
                </c:pt>
                <c:pt idx="40">
                  <c:v>43898</c:v>
                </c:pt>
                <c:pt idx="41">
                  <c:v>43897</c:v>
                </c:pt>
                <c:pt idx="42">
                  <c:v>43896</c:v>
                </c:pt>
                <c:pt idx="43">
                  <c:v>43895</c:v>
                </c:pt>
                <c:pt idx="44">
                  <c:v>43894</c:v>
                </c:pt>
                <c:pt idx="45">
                  <c:v>43893</c:v>
                </c:pt>
                <c:pt idx="46">
                  <c:v>43892</c:v>
                </c:pt>
                <c:pt idx="47">
                  <c:v>43891</c:v>
                </c:pt>
                <c:pt idx="48">
                  <c:v>43890</c:v>
                </c:pt>
                <c:pt idx="49">
                  <c:v>43889</c:v>
                </c:pt>
                <c:pt idx="50">
                  <c:v>43888</c:v>
                </c:pt>
                <c:pt idx="51">
                  <c:v>43887</c:v>
                </c:pt>
                <c:pt idx="52">
                  <c:v>43886</c:v>
                </c:pt>
                <c:pt idx="53">
                  <c:v>43885</c:v>
                </c:pt>
                <c:pt idx="54">
                  <c:v>43884</c:v>
                </c:pt>
                <c:pt idx="55">
                  <c:v>43883</c:v>
                </c:pt>
                <c:pt idx="56">
                  <c:v>43882</c:v>
                </c:pt>
                <c:pt idx="57">
                  <c:v>43881</c:v>
                </c:pt>
                <c:pt idx="58">
                  <c:v>43880</c:v>
                </c:pt>
                <c:pt idx="59">
                  <c:v>43879</c:v>
                </c:pt>
                <c:pt idx="60">
                  <c:v>43878</c:v>
                </c:pt>
                <c:pt idx="61">
                  <c:v>43877</c:v>
                </c:pt>
                <c:pt idx="62">
                  <c:v>43876</c:v>
                </c:pt>
                <c:pt idx="63">
                  <c:v>43875</c:v>
                </c:pt>
                <c:pt idx="64">
                  <c:v>43874</c:v>
                </c:pt>
                <c:pt idx="65">
                  <c:v>43873</c:v>
                </c:pt>
                <c:pt idx="66">
                  <c:v>43872</c:v>
                </c:pt>
                <c:pt idx="67">
                  <c:v>43871</c:v>
                </c:pt>
                <c:pt idx="68">
                  <c:v>43870</c:v>
                </c:pt>
                <c:pt idx="69">
                  <c:v>43869</c:v>
                </c:pt>
                <c:pt idx="70">
                  <c:v>43868</c:v>
                </c:pt>
                <c:pt idx="71">
                  <c:v>43867</c:v>
                </c:pt>
                <c:pt idx="72">
                  <c:v>43866</c:v>
                </c:pt>
                <c:pt idx="73">
                  <c:v>43865</c:v>
                </c:pt>
                <c:pt idx="74">
                  <c:v>43864</c:v>
                </c:pt>
                <c:pt idx="75">
                  <c:v>43863</c:v>
                </c:pt>
                <c:pt idx="76">
                  <c:v>43862</c:v>
                </c:pt>
                <c:pt idx="77">
                  <c:v>43861</c:v>
                </c:pt>
                <c:pt idx="78">
                  <c:v>43860</c:v>
                </c:pt>
                <c:pt idx="79">
                  <c:v>43859</c:v>
                </c:pt>
                <c:pt idx="80">
                  <c:v>43858</c:v>
                </c:pt>
                <c:pt idx="81">
                  <c:v>43857</c:v>
                </c:pt>
                <c:pt idx="82">
                  <c:v>43856</c:v>
                </c:pt>
                <c:pt idx="83">
                  <c:v>43855</c:v>
                </c:pt>
                <c:pt idx="84">
                  <c:v>43854</c:v>
                </c:pt>
                <c:pt idx="85">
                  <c:v>43853</c:v>
                </c:pt>
                <c:pt idx="86">
                  <c:v>43852</c:v>
                </c:pt>
              </c:numCache>
            </c:numRef>
          </c:xVal>
          <c:yVal>
            <c:numRef>
              <c:f>World!$D$2:$D$88</c:f>
              <c:numCache>
                <c:formatCode>_(* #,##0_);_(* \(#,##0\);_(* "-"??_);_(@_)</c:formatCode>
                <c:ptCount val="87"/>
                <c:pt idx="0">
                  <c:v>568343</c:v>
                </c:pt>
                <c:pt idx="1">
                  <c:v>542107</c:v>
                </c:pt>
                <c:pt idx="2">
                  <c:v>511019</c:v>
                </c:pt>
                <c:pt idx="3">
                  <c:v>474261</c:v>
                </c:pt>
                <c:pt idx="4">
                  <c:v>448655</c:v>
                </c:pt>
                <c:pt idx="5">
                  <c:v>421722</c:v>
                </c:pt>
                <c:pt idx="6">
                  <c:v>402110</c:v>
                </c:pt>
                <c:pt idx="7">
                  <c:v>376096</c:v>
                </c:pt>
                <c:pt idx="8">
                  <c:v>353975</c:v>
                </c:pt>
                <c:pt idx="9">
                  <c:v>328661</c:v>
                </c:pt>
                <c:pt idx="10">
                  <c:v>300054</c:v>
                </c:pt>
                <c:pt idx="11">
                  <c:v>276515</c:v>
                </c:pt>
                <c:pt idx="12">
                  <c:v>260012</c:v>
                </c:pt>
                <c:pt idx="13">
                  <c:v>246152</c:v>
                </c:pt>
                <c:pt idx="14">
                  <c:v>225796</c:v>
                </c:pt>
                <c:pt idx="15">
                  <c:v>210263</c:v>
                </c:pt>
                <c:pt idx="16">
                  <c:v>193177</c:v>
                </c:pt>
                <c:pt idx="17">
                  <c:v>178034</c:v>
                </c:pt>
                <c:pt idx="18">
                  <c:v>164566</c:v>
                </c:pt>
                <c:pt idx="19">
                  <c:v>149082</c:v>
                </c:pt>
                <c:pt idx="20">
                  <c:v>139415</c:v>
                </c:pt>
                <c:pt idx="21">
                  <c:v>130915</c:v>
                </c:pt>
                <c:pt idx="22">
                  <c:v>122150</c:v>
                </c:pt>
                <c:pt idx="23">
                  <c:v>113770</c:v>
                </c:pt>
                <c:pt idx="24">
                  <c:v>107705</c:v>
                </c:pt>
                <c:pt idx="25">
                  <c:v>98334</c:v>
                </c:pt>
                <c:pt idx="26">
                  <c:v>97882</c:v>
                </c:pt>
                <c:pt idx="27">
                  <c:v>91676</c:v>
                </c:pt>
                <c:pt idx="28">
                  <c:v>87403</c:v>
                </c:pt>
                <c:pt idx="29">
                  <c:v>84962</c:v>
                </c:pt>
                <c:pt idx="30">
                  <c:v>83313</c:v>
                </c:pt>
                <c:pt idx="31">
                  <c:v>80840</c:v>
                </c:pt>
                <c:pt idx="32">
                  <c:v>78088</c:v>
                </c:pt>
                <c:pt idx="33">
                  <c:v>75620</c:v>
                </c:pt>
                <c:pt idx="34">
                  <c:v>72624</c:v>
                </c:pt>
                <c:pt idx="35">
                  <c:v>70217</c:v>
                </c:pt>
                <c:pt idx="36">
                  <c:v>68324</c:v>
                </c:pt>
                <c:pt idx="37">
                  <c:v>67003</c:v>
                </c:pt>
                <c:pt idx="38">
                  <c:v>64404</c:v>
                </c:pt>
                <c:pt idx="39">
                  <c:v>62512</c:v>
                </c:pt>
                <c:pt idx="40">
                  <c:v>60695</c:v>
                </c:pt>
                <c:pt idx="41">
                  <c:v>58359</c:v>
                </c:pt>
                <c:pt idx="42">
                  <c:v>55866</c:v>
                </c:pt>
                <c:pt idx="43">
                  <c:v>53797</c:v>
                </c:pt>
                <c:pt idx="44">
                  <c:v>51171</c:v>
                </c:pt>
                <c:pt idx="45">
                  <c:v>48229</c:v>
                </c:pt>
                <c:pt idx="46">
                  <c:v>45602</c:v>
                </c:pt>
                <c:pt idx="47">
                  <c:v>42716</c:v>
                </c:pt>
                <c:pt idx="48">
                  <c:v>42716</c:v>
                </c:pt>
                <c:pt idx="49">
                  <c:v>36711</c:v>
                </c:pt>
                <c:pt idx="50">
                  <c:v>33277</c:v>
                </c:pt>
                <c:pt idx="51">
                  <c:v>30384</c:v>
                </c:pt>
                <c:pt idx="52">
                  <c:v>27905</c:v>
                </c:pt>
                <c:pt idx="53">
                  <c:v>25227</c:v>
                </c:pt>
                <c:pt idx="54">
                  <c:v>23394</c:v>
                </c:pt>
                <c:pt idx="55">
                  <c:v>22886</c:v>
                </c:pt>
                <c:pt idx="56">
                  <c:v>18890</c:v>
                </c:pt>
                <c:pt idx="57">
                  <c:v>18177</c:v>
                </c:pt>
                <c:pt idx="58">
                  <c:v>16121</c:v>
                </c:pt>
                <c:pt idx="59">
                  <c:v>14352</c:v>
                </c:pt>
                <c:pt idx="60">
                  <c:v>12583</c:v>
                </c:pt>
                <c:pt idx="61">
                  <c:v>10865</c:v>
                </c:pt>
                <c:pt idx="62">
                  <c:v>9395</c:v>
                </c:pt>
                <c:pt idx="63">
                  <c:v>8058</c:v>
                </c:pt>
                <c:pt idx="64">
                  <c:v>6295</c:v>
                </c:pt>
                <c:pt idx="65">
                  <c:v>5150</c:v>
                </c:pt>
                <c:pt idx="66">
                  <c:v>4683</c:v>
                </c:pt>
                <c:pt idx="67">
                  <c:v>3946</c:v>
                </c:pt>
                <c:pt idx="68">
                  <c:v>3244</c:v>
                </c:pt>
                <c:pt idx="69">
                  <c:v>2616</c:v>
                </c:pt>
                <c:pt idx="70">
                  <c:v>2011</c:v>
                </c:pt>
                <c:pt idx="71">
                  <c:v>1487</c:v>
                </c:pt>
                <c:pt idx="72">
                  <c:v>1124</c:v>
                </c:pt>
                <c:pt idx="73">
                  <c:v>852</c:v>
                </c:pt>
                <c:pt idx="74">
                  <c:v>623</c:v>
                </c:pt>
                <c:pt idx="75">
                  <c:v>472</c:v>
                </c:pt>
                <c:pt idx="76">
                  <c:v>284</c:v>
                </c:pt>
                <c:pt idx="77">
                  <c:v>222</c:v>
                </c:pt>
                <c:pt idx="78">
                  <c:v>143</c:v>
                </c:pt>
                <c:pt idx="79">
                  <c:v>126</c:v>
                </c:pt>
                <c:pt idx="80">
                  <c:v>79</c:v>
                </c:pt>
                <c:pt idx="81">
                  <c:v>61</c:v>
                </c:pt>
                <c:pt idx="82">
                  <c:v>52</c:v>
                </c:pt>
                <c:pt idx="83">
                  <c:v>39</c:v>
                </c:pt>
                <c:pt idx="84">
                  <c:v>34</c:v>
                </c:pt>
                <c:pt idx="85">
                  <c:v>30</c:v>
                </c:pt>
                <c:pt idx="8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2-064C-A630-C7FD167CDDCF}"/>
            </c:ext>
          </c:extLst>
        </c:ser>
        <c:ser>
          <c:idx val="3"/>
          <c:order val="3"/>
          <c:tx>
            <c:strRef>
              <c:f>World!$E$1</c:f>
              <c:strCache>
                <c:ptCount val="1"/>
                <c:pt idx="0">
                  <c:v> Active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World!$A$2:$A$88</c:f>
              <c:numCache>
                <c:formatCode>m/d/yy</c:formatCode>
                <c:ptCount val="87"/>
                <c:pt idx="0">
                  <c:v>43938</c:v>
                </c:pt>
                <c:pt idx="1">
                  <c:v>43937</c:v>
                </c:pt>
                <c:pt idx="2">
                  <c:v>43936</c:v>
                </c:pt>
                <c:pt idx="3">
                  <c:v>43935</c:v>
                </c:pt>
                <c:pt idx="4">
                  <c:v>43934</c:v>
                </c:pt>
                <c:pt idx="5">
                  <c:v>43933</c:v>
                </c:pt>
                <c:pt idx="6">
                  <c:v>43932</c:v>
                </c:pt>
                <c:pt idx="7">
                  <c:v>43931</c:v>
                </c:pt>
                <c:pt idx="8">
                  <c:v>43930</c:v>
                </c:pt>
                <c:pt idx="9">
                  <c:v>43929</c:v>
                </c:pt>
                <c:pt idx="10">
                  <c:v>43928</c:v>
                </c:pt>
                <c:pt idx="11">
                  <c:v>43927</c:v>
                </c:pt>
                <c:pt idx="12">
                  <c:v>43926</c:v>
                </c:pt>
                <c:pt idx="13">
                  <c:v>43925</c:v>
                </c:pt>
                <c:pt idx="14">
                  <c:v>43924</c:v>
                </c:pt>
                <c:pt idx="15">
                  <c:v>43923</c:v>
                </c:pt>
                <c:pt idx="16">
                  <c:v>43922</c:v>
                </c:pt>
                <c:pt idx="17">
                  <c:v>43921</c:v>
                </c:pt>
                <c:pt idx="18">
                  <c:v>43920</c:v>
                </c:pt>
                <c:pt idx="19">
                  <c:v>43919</c:v>
                </c:pt>
                <c:pt idx="20">
                  <c:v>43918</c:v>
                </c:pt>
                <c:pt idx="21">
                  <c:v>43917</c:v>
                </c:pt>
                <c:pt idx="22">
                  <c:v>43916</c:v>
                </c:pt>
                <c:pt idx="23">
                  <c:v>43915</c:v>
                </c:pt>
                <c:pt idx="24">
                  <c:v>43914</c:v>
                </c:pt>
                <c:pt idx="25">
                  <c:v>43913</c:v>
                </c:pt>
                <c:pt idx="26">
                  <c:v>43912</c:v>
                </c:pt>
                <c:pt idx="27">
                  <c:v>43911</c:v>
                </c:pt>
                <c:pt idx="28">
                  <c:v>43910</c:v>
                </c:pt>
                <c:pt idx="29">
                  <c:v>43909</c:v>
                </c:pt>
                <c:pt idx="30">
                  <c:v>43908</c:v>
                </c:pt>
                <c:pt idx="31">
                  <c:v>43907</c:v>
                </c:pt>
                <c:pt idx="32">
                  <c:v>43906</c:v>
                </c:pt>
                <c:pt idx="33">
                  <c:v>43905</c:v>
                </c:pt>
                <c:pt idx="34">
                  <c:v>43904</c:v>
                </c:pt>
                <c:pt idx="35">
                  <c:v>43903</c:v>
                </c:pt>
                <c:pt idx="36">
                  <c:v>43902</c:v>
                </c:pt>
                <c:pt idx="37">
                  <c:v>43901</c:v>
                </c:pt>
                <c:pt idx="38">
                  <c:v>43900</c:v>
                </c:pt>
                <c:pt idx="39">
                  <c:v>43899</c:v>
                </c:pt>
                <c:pt idx="40">
                  <c:v>43898</c:v>
                </c:pt>
                <c:pt idx="41">
                  <c:v>43897</c:v>
                </c:pt>
                <c:pt idx="42">
                  <c:v>43896</c:v>
                </c:pt>
                <c:pt idx="43">
                  <c:v>43895</c:v>
                </c:pt>
                <c:pt idx="44">
                  <c:v>43894</c:v>
                </c:pt>
                <c:pt idx="45">
                  <c:v>43893</c:v>
                </c:pt>
                <c:pt idx="46">
                  <c:v>43892</c:v>
                </c:pt>
                <c:pt idx="47">
                  <c:v>43891</c:v>
                </c:pt>
                <c:pt idx="48">
                  <c:v>43890</c:v>
                </c:pt>
                <c:pt idx="49">
                  <c:v>43889</c:v>
                </c:pt>
                <c:pt idx="50">
                  <c:v>43888</c:v>
                </c:pt>
                <c:pt idx="51">
                  <c:v>43887</c:v>
                </c:pt>
                <c:pt idx="52">
                  <c:v>43886</c:v>
                </c:pt>
                <c:pt idx="53">
                  <c:v>43885</c:v>
                </c:pt>
                <c:pt idx="54">
                  <c:v>43884</c:v>
                </c:pt>
                <c:pt idx="55">
                  <c:v>43883</c:v>
                </c:pt>
                <c:pt idx="56">
                  <c:v>43882</c:v>
                </c:pt>
                <c:pt idx="57">
                  <c:v>43881</c:v>
                </c:pt>
                <c:pt idx="58">
                  <c:v>43880</c:v>
                </c:pt>
                <c:pt idx="59">
                  <c:v>43879</c:v>
                </c:pt>
                <c:pt idx="60">
                  <c:v>43878</c:v>
                </c:pt>
                <c:pt idx="61">
                  <c:v>43877</c:v>
                </c:pt>
                <c:pt idx="62">
                  <c:v>43876</c:v>
                </c:pt>
                <c:pt idx="63">
                  <c:v>43875</c:v>
                </c:pt>
                <c:pt idx="64">
                  <c:v>43874</c:v>
                </c:pt>
                <c:pt idx="65">
                  <c:v>43873</c:v>
                </c:pt>
                <c:pt idx="66">
                  <c:v>43872</c:v>
                </c:pt>
                <c:pt idx="67">
                  <c:v>43871</c:v>
                </c:pt>
                <c:pt idx="68">
                  <c:v>43870</c:v>
                </c:pt>
                <c:pt idx="69">
                  <c:v>43869</c:v>
                </c:pt>
                <c:pt idx="70">
                  <c:v>43868</c:v>
                </c:pt>
                <c:pt idx="71">
                  <c:v>43867</c:v>
                </c:pt>
                <c:pt idx="72">
                  <c:v>43866</c:v>
                </c:pt>
                <c:pt idx="73">
                  <c:v>43865</c:v>
                </c:pt>
                <c:pt idx="74">
                  <c:v>43864</c:v>
                </c:pt>
                <c:pt idx="75">
                  <c:v>43863</c:v>
                </c:pt>
                <c:pt idx="76">
                  <c:v>43862</c:v>
                </c:pt>
                <c:pt idx="77">
                  <c:v>43861</c:v>
                </c:pt>
                <c:pt idx="78">
                  <c:v>43860</c:v>
                </c:pt>
                <c:pt idx="79">
                  <c:v>43859</c:v>
                </c:pt>
                <c:pt idx="80">
                  <c:v>43858</c:v>
                </c:pt>
                <c:pt idx="81">
                  <c:v>43857</c:v>
                </c:pt>
                <c:pt idx="82">
                  <c:v>43856</c:v>
                </c:pt>
                <c:pt idx="83">
                  <c:v>43855</c:v>
                </c:pt>
                <c:pt idx="84">
                  <c:v>43854</c:v>
                </c:pt>
                <c:pt idx="85">
                  <c:v>43853</c:v>
                </c:pt>
                <c:pt idx="86">
                  <c:v>43852</c:v>
                </c:pt>
              </c:numCache>
            </c:numRef>
          </c:xVal>
          <c:yVal>
            <c:numRef>
              <c:f>World!$E$2:$E$88</c:f>
              <c:numCache>
                <c:formatCode>_(* #,##0_);_(* \(#,##0\);_(* "-"??_);_(@_)</c:formatCode>
                <c:ptCount val="87"/>
                <c:pt idx="0">
                  <c:v>1518026</c:v>
                </c:pt>
                <c:pt idx="1">
                  <c:v>1466738</c:v>
                </c:pt>
                <c:pt idx="2">
                  <c:v>1410858</c:v>
                </c:pt>
                <c:pt idx="3">
                  <c:v>1373544</c:v>
                </c:pt>
                <c:pt idx="4">
                  <c:v>1349182</c:v>
                </c:pt>
                <c:pt idx="5">
                  <c:v>1310868</c:v>
                </c:pt>
                <c:pt idx="6">
                  <c:v>1260901</c:v>
                </c:pt>
                <c:pt idx="7">
                  <c:v>1213098</c:v>
                </c:pt>
                <c:pt idx="8">
                  <c:v>1145920</c:v>
                </c:pt>
                <c:pt idx="9">
                  <c:v>1094105</c:v>
                </c:pt>
                <c:pt idx="10">
                  <c:v>1044177</c:v>
                </c:pt>
                <c:pt idx="11">
                  <c:v>993968</c:v>
                </c:pt>
                <c:pt idx="12">
                  <c:v>942729</c:v>
                </c:pt>
                <c:pt idx="13">
                  <c:v>886647</c:v>
                </c:pt>
                <c:pt idx="14">
                  <c:v>811334</c:v>
                </c:pt>
                <c:pt idx="15">
                  <c:v>749911</c:v>
                </c:pt>
                <c:pt idx="16">
                  <c:v>692619</c:v>
                </c:pt>
                <c:pt idx="17">
                  <c:v>637346</c:v>
                </c:pt>
                <c:pt idx="18">
                  <c:v>580217</c:v>
                </c:pt>
                <c:pt idx="19">
                  <c:v>537110</c:v>
                </c:pt>
                <c:pt idx="20">
                  <c:v>490639</c:v>
                </c:pt>
                <c:pt idx="21">
                  <c:v>435178</c:v>
                </c:pt>
                <c:pt idx="22">
                  <c:v>383471</c:v>
                </c:pt>
                <c:pt idx="23">
                  <c:v>332643</c:v>
                </c:pt>
                <c:pt idx="24">
                  <c:v>291646</c:v>
                </c:pt>
                <c:pt idx="25">
                  <c:v>223027</c:v>
                </c:pt>
                <c:pt idx="26">
                  <c:v>223441</c:v>
                </c:pt>
                <c:pt idx="27">
                  <c:v>199879</c:v>
                </c:pt>
                <c:pt idx="28">
                  <c:v>173465</c:v>
                </c:pt>
                <c:pt idx="29">
                  <c:v>147884</c:v>
                </c:pt>
                <c:pt idx="30">
                  <c:v>122869</c:v>
                </c:pt>
                <c:pt idx="31">
                  <c:v>108423</c:v>
                </c:pt>
                <c:pt idx="32">
                  <c:v>96332</c:v>
                </c:pt>
                <c:pt idx="33">
                  <c:v>81033</c:v>
                </c:pt>
                <c:pt idx="34">
                  <c:v>77656</c:v>
                </c:pt>
                <c:pt idx="35">
                  <c:v>68900</c:v>
                </c:pt>
                <c:pt idx="36">
                  <c:v>55299</c:v>
                </c:pt>
                <c:pt idx="37">
                  <c:v>54247</c:v>
                </c:pt>
                <c:pt idx="38">
                  <c:v>49916</c:v>
                </c:pt>
                <c:pt idx="39">
                  <c:v>47074</c:v>
                </c:pt>
                <c:pt idx="40">
                  <c:v>45337</c:v>
                </c:pt>
                <c:pt idx="41">
                  <c:v>43919</c:v>
                </c:pt>
                <c:pt idx="42">
                  <c:v>42474</c:v>
                </c:pt>
                <c:pt idx="43">
                  <c:v>40741</c:v>
                </c:pt>
                <c:pt idx="44">
                  <c:v>40699</c:v>
                </c:pt>
                <c:pt idx="45">
                  <c:v>41455</c:v>
                </c:pt>
                <c:pt idx="46">
                  <c:v>41622</c:v>
                </c:pt>
                <c:pt idx="47">
                  <c:v>42659</c:v>
                </c:pt>
                <c:pt idx="48">
                  <c:v>40356</c:v>
                </c:pt>
                <c:pt idx="49">
                  <c:v>43541</c:v>
                </c:pt>
                <c:pt idx="50">
                  <c:v>46665</c:v>
                </c:pt>
                <c:pt idx="51">
                  <c:v>48243</c:v>
                </c:pt>
                <c:pt idx="52">
                  <c:v>49802</c:v>
                </c:pt>
                <c:pt idx="53">
                  <c:v>51714</c:v>
                </c:pt>
                <c:pt idx="54">
                  <c:v>53122</c:v>
                </c:pt>
                <c:pt idx="55">
                  <c:v>53255</c:v>
                </c:pt>
                <c:pt idx="56">
                  <c:v>55702</c:v>
                </c:pt>
                <c:pt idx="57">
                  <c:v>55775</c:v>
                </c:pt>
                <c:pt idx="58">
                  <c:v>57398</c:v>
                </c:pt>
                <c:pt idx="59">
                  <c:v>58779</c:v>
                </c:pt>
                <c:pt idx="60">
                  <c:v>58809</c:v>
                </c:pt>
                <c:pt idx="61">
                  <c:v>58591</c:v>
                </c:pt>
                <c:pt idx="62">
                  <c:v>57971</c:v>
                </c:pt>
                <c:pt idx="63">
                  <c:v>57306</c:v>
                </c:pt>
                <c:pt idx="64">
                  <c:v>52704</c:v>
                </c:pt>
                <c:pt idx="65">
                  <c:v>38954</c:v>
                </c:pt>
                <c:pt idx="66">
                  <c:v>39007</c:v>
                </c:pt>
                <c:pt idx="67">
                  <c:v>37804</c:v>
                </c:pt>
                <c:pt idx="68">
                  <c:v>36001</c:v>
                </c:pt>
                <c:pt idx="69">
                  <c:v>33699</c:v>
                </c:pt>
                <c:pt idx="70">
                  <c:v>31662</c:v>
                </c:pt>
                <c:pt idx="71">
                  <c:v>28697</c:v>
                </c:pt>
                <c:pt idx="72">
                  <c:v>25948</c:v>
                </c:pt>
                <c:pt idx="73">
                  <c:v>22548</c:v>
                </c:pt>
                <c:pt idx="74">
                  <c:v>18832</c:v>
                </c:pt>
                <c:pt idx="75">
                  <c:v>15953</c:v>
                </c:pt>
                <c:pt idx="76">
                  <c:v>11495</c:v>
                </c:pt>
                <c:pt idx="77">
                  <c:v>9490</c:v>
                </c:pt>
                <c:pt idx="78">
                  <c:v>7921</c:v>
                </c:pt>
                <c:pt idx="79">
                  <c:v>5906</c:v>
                </c:pt>
                <c:pt idx="80">
                  <c:v>4505</c:v>
                </c:pt>
                <c:pt idx="81">
                  <c:v>2784</c:v>
                </c:pt>
                <c:pt idx="82">
                  <c:v>2010</c:v>
                </c:pt>
                <c:pt idx="83">
                  <c:v>1357</c:v>
                </c:pt>
                <c:pt idx="84">
                  <c:v>879</c:v>
                </c:pt>
                <c:pt idx="85">
                  <c:v>605</c:v>
                </c:pt>
                <c:pt idx="86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2-064C-A630-C7FD167C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93631"/>
        <c:axId val="593675119"/>
      </c:scatterChart>
      <c:valAx>
        <c:axId val="5936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 –</a:t>
                </a:r>
                <a:r>
                  <a:rPr lang="en-US" baseline="0"/>
                  <a:t> </a:t>
                </a:r>
                <a:r>
                  <a:rPr lang="en-US"/>
                  <a:t>Mar 2020</a:t>
                </a:r>
              </a:p>
            </c:rich>
          </c:tx>
          <c:layout>
            <c:manualLayout>
              <c:xMode val="edge"/>
              <c:yMode val="edge"/>
              <c:x val="0.4399206619945219"/>
              <c:y val="0.92552467008777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119"/>
        <c:crosses val="autoZero"/>
        <c:crossBetween val="midCat"/>
      </c:valAx>
      <c:valAx>
        <c:axId val="5936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2794108437096119"/>
                  <c:y val="6.952959028831562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0e</a:t>
                    </a:r>
                    <a:r>
                      <a:rPr lang="en-US" sz="1600" baseline="30000"/>
                      <a:t>0.1599x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145524108835638"/>
                  <c:y val="1.077031531908283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17.879x - 785077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'Nova Scotia'!$A$1:$A$34</c:f>
              <c:numCache>
                <c:formatCode>m/d/yy</c:formatCode>
                <c:ptCount val="34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</c:numCache>
            </c:numRef>
          </c:xVal>
          <c:yVal>
            <c:numRef>
              <c:f>'Nova Scotia'!$B$1:$B$34</c:f>
              <c:numCache>
                <c:formatCode>General</c:formatCode>
                <c:ptCount val="34"/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41</c:v>
                </c:pt>
                <c:pt idx="9" formatCode="0">
                  <c:v>51</c:v>
                </c:pt>
                <c:pt idx="10" formatCode="0">
                  <c:v>68</c:v>
                </c:pt>
                <c:pt idx="11" formatCode="0">
                  <c:v>73</c:v>
                </c:pt>
                <c:pt idx="12" formatCode="0">
                  <c:v>90</c:v>
                </c:pt>
                <c:pt idx="13" formatCode="0">
                  <c:v>110</c:v>
                </c:pt>
                <c:pt idx="14" formatCode="0">
                  <c:v>122</c:v>
                </c:pt>
                <c:pt idx="15" formatCode="0">
                  <c:v>127</c:v>
                </c:pt>
                <c:pt idx="16" formatCode="0">
                  <c:v>147</c:v>
                </c:pt>
                <c:pt idx="17" formatCode="0">
                  <c:v>173</c:v>
                </c:pt>
                <c:pt idx="18" formatCode="0">
                  <c:v>193</c:v>
                </c:pt>
                <c:pt idx="19" formatCode="0">
                  <c:v>207</c:v>
                </c:pt>
                <c:pt idx="20" formatCode="0">
                  <c:v>236</c:v>
                </c:pt>
                <c:pt idx="21" formatCode="0">
                  <c:v>262</c:v>
                </c:pt>
                <c:pt idx="22" formatCode="0">
                  <c:v>293</c:v>
                </c:pt>
                <c:pt idx="23" formatCode="0">
                  <c:v>310</c:v>
                </c:pt>
                <c:pt idx="24" formatCode="0">
                  <c:v>342</c:v>
                </c:pt>
                <c:pt idx="25" formatCode="0">
                  <c:v>373</c:v>
                </c:pt>
                <c:pt idx="26" formatCode="0">
                  <c:v>407</c:v>
                </c:pt>
                <c:pt idx="27" formatCode="0">
                  <c:v>428</c:v>
                </c:pt>
                <c:pt idx="28" formatCode="0">
                  <c:v>445</c:v>
                </c:pt>
                <c:pt idx="29" formatCode="0">
                  <c:v>474</c:v>
                </c:pt>
                <c:pt idx="30" formatCode="0">
                  <c:v>517</c:v>
                </c:pt>
                <c:pt idx="31" formatCode="0">
                  <c:v>549</c:v>
                </c:pt>
                <c:pt idx="32" formatCode="0">
                  <c:v>579</c:v>
                </c:pt>
                <c:pt idx="33" formatCode="0">
                  <c:v>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D-B047-902A-E6F4B2B1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472943"/>
        <c:axId val="1930133327"/>
      </c:scatterChart>
      <c:valAx>
        <c:axId val="19324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33327"/>
        <c:crosses val="autoZero"/>
        <c:crossBetween val="midCat"/>
      </c:valAx>
      <c:valAx>
        <c:axId val="19301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7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'Projections vs Actuals'!$A$4:$A$52</c:f>
              <c:numCache>
                <c:formatCode>m/d/yy</c:formatCode>
                <c:ptCount val="49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</c:numCache>
            </c:numRef>
          </c:xVal>
          <c:yVal>
            <c:numRef>
              <c:f>'Projections vs Actuals'!$B$4:$B$52</c:f>
              <c:numCache>
                <c:formatCode>#,##0</c:formatCode>
                <c:ptCount val="49"/>
                <c:pt idx="0">
                  <c:v>5629</c:v>
                </c:pt>
                <c:pt idx="1">
                  <c:v>6755</c:v>
                </c:pt>
                <c:pt idx="2">
                  <c:v>8106</c:v>
                </c:pt>
                <c:pt idx="3">
                  <c:v>9727</c:v>
                </c:pt>
                <c:pt idx="4">
                  <c:v>11673</c:v>
                </c:pt>
                <c:pt idx="5">
                  <c:v>14007</c:v>
                </c:pt>
                <c:pt idx="6">
                  <c:v>16809</c:v>
                </c:pt>
                <c:pt idx="7">
                  <c:v>20170</c:v>
                </c:pt>
                <c:pt idx="8">
                  <c:v>24205</c:v>
                </c:pt>
                <c:pt idx="9">
                  <c:v>29045</c:v>
                </c:pt>
                <c:pt idx="10">
                  <c:v>34855</c:v>
                </c:pt>
                <c:pt idx="11">
                  <c:v>41825</c:v>
                </c:pt>
                <c:pt idx="12">
                  <c:v>50191</c:v>
                </c:pt>
                <c:pt idx="13">
                  <c:v>60229</c:v>
                </c:pt>
                <c:pt idx="14">
                  <c:v>72274</c:v>
                </c:pt>
                <c:pt idx="15">
                  <c:v>86729</c:v>
                </c:pt>
                <c:pt idx="16">
                  <c:v>104075</c:v>
                </c:pt>
                <c:pt idx="17">
                  <c:v>124890</c:v>
                </c:pt>
                <c:pt idx="18">
                  <c:v>149868</c:v>
                </c:pt>
                <c:pt idx="19">
                  <c:v>179842</c:v>
                </c:pt>
                <c:pt idx="20">
                  <c:v>215810</c:v>
                </c:pt>
                <c:pt idx="21">
                  <c:v>258972</c:v>
                </c:pt>
                <c:pt idx="22">
                  <c:v>310766</c:v>
                </c:pt>
                <c:pt idx="23">
                  <c:v>372920</c:v>
                </c:pt>
                <c:pt idx="24">
                  <c:v>447504</c:v>
                </c:pt>
                <c:pt idx="25">
                  <c:v>537004</c:v>
                </c:pt>
                <c:pt idx="26">
                  <c:v>644405</c:v>
                </c:pt>
                <c:pt idx="27">
                  <c:v>773269.33061269997</c:v>
                </c:pt>
                <c:pt idx="28">
                  <c:v>927903.19390168157</c:v>
                </c:pt>
                <c:pt idx="29">
                  <c:v>1113459.8297991785</c:v>
                </c:pt>
                <c:pt idx="30">
                  <c:v>1336122.9929205105</c:v>
                </c:pt>
                <c:pt idx="31">
                  <c:v>1603313.0288434764</c:v>
                </c:pt>
                <c:pt idx="32">
                  <c:v>1923934.1603128708</c:v>
                </c:pt>
                <c:pt idx="33">
                  <c:v>2308671.224289136</c:v>
                </c:pt>
                <c:pt idx="34">
                  <c:v>2770345.7487307871</c:v>
                </c:pt>
                <c:pt idx="35">
                  <c:v>3324343.2355223731</c:v>
                </c:pt>
                <c:pt idx="36">
                  <c:v>3989125.8889351301</c:v>
                </c:pt>
                <c:pt idx="37">
                  <c:v>4786847.8765165694</c:v>
                </c:pt>
                <c:pt idx="38">
                  <c:v>5744093.6262424905</c:v>
                </c:pt>
                <c:pt idx="39">
                  <c:v>6892763.7640012214</c:v>
                </c:pt>
                <c:pt idx="40">
                  <c:v>8271138.2156573879</c:v>
                </c:pt>
                <c:pt idx="41">
                  <c:v>9925151.9020282421</c:v>
                </c:pt>
                <c:pt idx="42">
                  <c:v>11909925.53985575</c:v>
                </c:pt>
                <c:pt idx="43">
                  <c:v>14291602.563374516</c:v>
                </c:pt>
                <c:pt idx="44">
                  <c:v>17149553.382676046</c:v>
                </c:pt>
                <c:pt idx="45">
                  <c:v>20579020.436726391</c:v>
                </c:pt>
                <c:pt idx="46">
                  <c:v>24694292.188565403</c:v>
                </c:pt>
                <c:pt idx="47">
                  <c:v>29632511.837441351</c:v>
                </c:pt>
                <c:pt idx="48">
                  <c:v>35558247.674849175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C-E94B-99B6-08EFD35E25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972501528343797"/>
                  <c:y val="0.121228047851312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0.1305x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'Projections vs Actuals'!$A$4:$A$52</c:f>
              <c:numCache>
                <c:formatCode>m/d/yy</c:formatCode>
                <c:ptCount val="49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</c:numCache>
            </c:numRef>
          </c:xVal>
          <c:yVal>
            <c:numRef>
              <c:f>'Projections vs Actuals'!$C$4:$C$52</c:f>
              <c:numCache>
                <c:formatCode>#,##0</c:formatCode>
                <c:ptCount val="49"/>
                <c:pt idx="0">
                  <c:v>6009</c:v>
                </c:pt>
                <c:pt idx="1">
                  <c:v>7169</c:v>
                </c:pt>
                <c:pt idx="2">
                  <c:v>8774</c:v>
                </c:pt>
                <c:pt idx="3">
                  <c:v>10565</c:v>
                </c:pt>
                <c:pt idx="4">
                  <c:v>12669</c:v>
                </c:pt>
                <c:pt idx="5">
                  <c:v>14768</c:v>
                </c:pt>
                <c:pt idx="6">
                  <c:v>17481</c:v>
                </c:pt>
                <c:pt idx="7">
                  <c:v>21110</c:v>
                </c:pt>
                <c:pt idx="8">
                  <c:v>24727</c:v>
                </c:pt>
                <c:pt idx="9">
                  <c:v>28674</c:v>
                </c:pt>
                <c:pt idx="10">
                  <c:v>32778</c:v>
                </c:pt>
                <c:pt idx="11">
                  <c:v>37371</c:v>
                </c:pt>
                <c:pt idx="12">
                  <c:v>44067</c:v>
                </c:pt>
                <c:pt idx="13">
                  <c:v>51767</c:v>
                </c:pt>
                <c:pt idx="14">
                  <c:v>61518</c:v>
                </c:pt>
                <c:pt idx="15">
                  <c:v>72469</c:v>
                </c:pt>
                <c:pt idx="16">
                  <c:v>84434</c:v>
                </c:pt>
                <c:pt idx="17">
                  <c:v>97996</c:v>
                </c:pt>
                <c:pt idx="18">
                  <c:v>109991</c:v>
                </c:pt>
                <c:pt idx="19">
                  <c:v>128665</c:v>
                </c:pt>
                <c:pt idx="20">
                  <c:v>152773</c:v>
                </c:pt>
                <c:pt idx="21">
                  <c:v>184657</c:v>
                </c:pt>
                <c:pt idx="22">
                  <c:v>210644</c:v>
                </c:pt>
                <c:pt idx="23">
                  <c:v>251329</c:v>
                </c:pt>
                <c:pt idx="24">
                  <c:v>291010</c:v>
                </c:pt>
                <c:pt idx="25">
                  <c:v>332331</c:v>
                </c:pt>
                <c:pt idx="26">
                  <c:v>380723</c:v>
                </c:pt>
                <c:pt idx="27">
                  <c:v>427086</c:v>
                </c:pt>
                <c:pt idx="28">
                  <c:v>489448</c:v>
                </c:pt>
                <c:pt idx="29">
                  <c:v>552479</c:v>
                </c:pt>
                <c:pt idx="30">
                  <c:v>610777</c:v>
                </c:pt>
                <c:pt idx="31">
                  <c:v>668345</c:v>
                </c:pt>
                <c:pt idx="32">
                  <c:v>740995</c:v>
                </c:pt>
                <c:pt idx="33">
                  <c:v>813726</c:v>
                </c:pt>
                <c:pt idx="34">
                  <c:v>889501</c:v>
                </c:pt>
                <c:pt idx="35">
                  <c:v>968760</c:v>
                </c:pt>
                <c:pt idx="36">
                  <c:v>1050828</c:v>
                </c:pt>
                <c:pt idx="37">
                  <c:v>1127951</c:v>
                </c:pt>
                <c:pt idx="38">
                  <c:v>1196651</c:v>
                </c:pt>
                <c:pt idx="39">
                  <c:v>1270204</c:v>
                </c:pt>
                <c:pt idx="40">
                  <c:v>1352949</c:v>
                </c:pt>
                <c:pt idx="41">
                  <c:v>1437947</c:v>
                </c:pt>
                <c:pt idx="42">
                  <c:v>1527540</c:v>
                </c:pt>
                <c:pt idx="43">
                  <c:v>1613106</c:v>
                </c:pt>
                <c:pt idx="44">
                  <c:v>1689487</c:v>
                </c:pt>
                <c:pt idx="45">
                  <c:v>1761167</c:v>
                </c:pt>
                <c:pt idx="46">
                  <c:v>1831171</c:v>
                </c:pt>
                <c:pt idx="47">
                  <c:v>1907765</c:v>
                </c:pt>
                <c:pt idx="48">
                  <c:v>1990380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C-E94B-99B6-08EFD35E2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9583"/>
        <c:axId val="569450367"/>
      </c:scatterChart>
      <c:valAx>
        <c:axId val="56964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0367"/>
        <c:crosses val="autoZero"/>
        <c:crossBetween val="midCat"/>
      </c:valAx>
      <c:valAx>
        <c:axId val="5694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883658351117325"/>
                  <c:y val="1.91944444444444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4400" baseline="0"/>
                      <a:t>y = 0e</a:t>
                    </a:r>
                    <a:r>
                      <a:rPr lang="en-US" sz="4400" baseline="30000"/>
                      <a:t>0.221x</a:t>
                    </a:r>
                    <a:endParaRPr lang="en-US" sz="4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USA!$A$2:$A$63</c:f>
              <c:numCache>
                <c:formatCode>m/d/yy</c:formatCode>
                <c:ptCount val="62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</c:numCache>
            </c:numRef>
          </c:xVal>
          <c:yVal>
            <c:numRef>
              <c:f>USA!$B$2:$B$63</c:f>
              <c:numCache>
                <c:formatCode>_(* #,##0_);_(* \(#,##0\);_(* "-"??_);_(@_)</c:formatCode>
                <c:ptCount val="6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100</c:v>
                </c:pt>
                <c:pt idx="17">
                  <c:v>124</c:v>
                </c:pt>
                <c:pt idx="18">
                  <c:v>158</c:v>
                </c:pt>
                <c:pt idx="19">
                  <c:v>221</c:v>
                </c:pt>
                <c:pt idx="20">
                  <c:v>319</c:v>
                </c:pt>
                <c:pt idx="21">
                  <c:v>435</c:v>
                </c:pt>
                <c:pt idx="22">
                  <c:v>541</c:v>
                </c:pt>
                <c:pt idx="23">
                  <c:v>704</c:v>
                </c:pt>
                <c:pt idx="24">
                  <c:v>994</c:v>
                </c:pt>
                <c:pt idx="25">
                  <c:v>1301</c:v>
                </c:pt>
                <c:pt idx="26">
                  <c:v>1697</c:v>
                </c:pt>
                <c:pt idx="27">
                  <c:v>2247</c:v>
                </c:pt>
                <c:pt idx="28">
                  <c:v>2943</c:v>
                </c:pt>
                <c:pt idx="29">
                  <c:v>3680</c:v>
                </c:pt>
                <c:pt idx="30">
                  <c:v>4663</c:v>
                </c:pt>
                <c:pt idx="31">
                  <c:v>6411</c:v>
                </c:pt>
                <c:pt idx="32">
                  <c:v>9259</c:v>
                </c:pt>
                <c:pt idx="33">
                  <c:v>13789</c:v>
                </c:pt>
                <c:pt idx="34">
                  <c:v>19383</c:v>
                </c:pt>
                <c:pt idx="35">
                  <c:v>25896</c:v>
                </c:pt>
                <c:pt idx="36">
                  <c:v>33546</c:v>
                </c:pt>
                <c:pt idx="37">
                  <c:v>43718</c:v>
                </c:pt>
                <c:pt idx="38">
                  <c:v>53655</c:v>
                </c:pt>
                <c:pt idx="39">
                  <c:v>65797</c:v>
                </c:pt>
                <c:pt idx="40">
                  <c:v>82150</c:v>
                </c:pt>
                <c:pt idx="41">
                  <c:v>100514</c:v>
                </c:pt>
                <c:pt idx="42">
                  <c:v>123351</c:v>
                </c:pt>
                <c:pt idx="43">
                  <c:v>142047</c:v>
                </c:pt>
                <c:pt idx="44">
                  <c:v>163479</c:v>
                </c:pt>
                <c:pt idx="45">
                  <c:v>187347</c:v>
                </c:pt>
                <c:pt idx="46">
                  <c:v>215081</c:v>
                </c:pt>
                <c:pt idx="47">
                  <c:v>244230</c:v>
                </c:pt>
                <c:pt idx="48">
                  <c:v>276965</c:v>
                </c:pt>
                <c:pt idx="49">
                  <c:v>311357</c:v>
                </c:pt>
                <c:pt idx="50">
                  <c:v>334125</c:v>
                </c:pt>
                <c:pt idx="51">
                  <c:v>366906</c:v>
                </c:pt>
                <c:pt idx="52">
                  <c:v>395739</c:v>
                </c:pt>
                <c:pt idx="53">
                  <c:v>427346</c:v>
                </c:pt>
                <c:pt idx="54">
                  <c:v>468566</c:v>
                </c:pt>
                <c:pt idx="55">
                  <c:v>502049</c:v>
                </c:pt>
                <c:pt idx="56">
                  <c:v>532879</c:v>
                </c:pt>
                <c:pt idx="57">
                  <c:v>560402</c:v>
                </c:pt>
                <c:pt idx="58">
                  <c:v>586748</c:v>
                </c:pt>
                <c:pt idx="59">
                  <c:v>613886</c:v>
                </c:pt>
                <c:pt idx="60">
                  <c:v>644089</c:v>
                </c:pt>
                <c:pt idx="61">
                  <c:v>677056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8A41-B842-9FFB9AE2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75535"/>
        <c:axId val="1932492431"/>
      </c:scatterChart>
      <c:valAx>
        <c:axId val="19347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92431"/>
        <c:crosses val="autoZero"/>
        <c:crossBetween val="midCat"/>
      </c:valAx>
      <c:valAx>
        <c:axId val="19324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6228040244969378"/>
                  <c:y val="0.161620370370370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0.157x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USA!$A$35:$A$63</c:f>
              <c:numCache>
                <c:formatCode>m/d/yy</c:formatCode>
                <c:ptCount val="29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</c:numCache>
            </c:numRef>
          </c:xVal>
          <c:yVal>
            <c:numRef>
              <c:f>USA!$B$35:$B$63</c:f>
              <c:numCache>
                <c:formatCode>_(* #,##0_);_(* \(#,##0\);_(* "-"??_);_(@_)</c:formatCode>
                <c:ptCount val="29"/>
                <c:pt idx="0">
                  <c:v>13789</c:v>
                </c:pt>
                <c:pt idx="1">
                  <c:v>19383</c:v>
                </c:pt>
                <c:pt idx="2">
                  <c:v>25896</c:v>
                </c:pt>
                <c:pt idx="3">
                  <c:v>33546</c:v>
                </c:pt>
                <c:pt idx="4">
                  <c:v>43718</c:v>
                </c:pt>
                <c:pt idx="5">
                  <c:v>53655</c:v>
                </c:pt>
                <c:pt idx="6">
                  <c:v>65797</c:v>
                </c:pt>
                <c:pt idx="7">
                  <c:v>82150</c:v>
                </c:pt>
                <c:pt idx="8">
                  <c:v>100514</c:v>
                </c:pt>
                <c:pt idx="9">
                  <c:v>123351</c:v>
                </c:pt>
                <c:pt idx="10">
                  <c:v>142047</c:v>
                </c:pt>
                <c:pt idx="11">
                  <c:v>163479</c:v>
                </c:pt>
                <c:pt idx="12">
                  <c:v>187347</c:v>
                </c:pt>
                <c:pt idx="13">
                  <c:v>215081</c:v>
                </c:pt>
                <c:pt idx="14">
                  <c:v>244230</c:v>
                </c:pt>
                <c:pt idx="15">
                  <c:v>276965</c:v>
                </c:pt>
                <c:pt idx="16">
                  <c:v>311357</c:v>
                </c:pt>
                <c:pt idx="17">
                  <c:v>334125</c:v>
                </c:pt>
                <c:pt idx="18">
                  <c:v>366906</c:v>
                </c:pt>
                <c:pt idx="19">
                  <c:v>395739</c:v>
                </c:pt>
                <c:pt idx="20">
                  <c:v>427346</c:v>
                </c:pt>
                <c:pt idx="21">
                  <c:v>468566</c:v>
                </c:pt>
                <c:pt idx="22">
                  <c:v>502049</c:v>
                </c:pt>
                <c:pt idx="23">
                  <c:v>532879</c:v>
                </c:pt>
                <c:pt idx="24">
                  <c:v>560402</c:v>
                </c:pt>
                <c:pt idx="25">
                  <c:v>586748</c:v>
                </c:pt>
                <c:pt idx="26">
                  <c:v>613886</c:v>
                </c:pt>
                <c:pt idx="27">
                  <c:v>644089</c:v>
                </c:pt>
                <c:pt idx="28">
                  <c:v>677056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9-804E-817B-D744A8BB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9696"/>
        <c:axId val="720917232"/>
      </c:scatterChart>
      <c:valAx>
        <c:axId val="5748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17232"/>
        <c:crosses val="autoZero"/>
        <c:crossBetween val="midCat"/>
      </c:valAx>
      <c:valAx>
        <c:axId val="7209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2739120634729818"/>
                  <c:y val="6.690017513134850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0e</a:t>
                    </a:r>
                    <a:r>
                      <a:rPr lang="en-US" sz="3200" baseline="30000"/>
                      <a:t>0.1308x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Canada!$A$5:$A$83</c:f>
              <c:numCache>
                <c:formatCode>m/d/yy</c:formatCode>
                <c:ptCount val="7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</c:numCache>
            </c:numRef>
          </c:xVal>
          <c:yVal>
            <c:numRef>
              <c:f>Canada!$B$5:$B$83</c:f>
              <c:numCache>
                <c:formatCode>_(* #,##0_);_(* \(#,##0\);_(* "-"??_);_(@_)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14</c:v>
                </c:pt>
                <c:pt idx="34">
                  <c:v>16</c:v>
                </c:pt>
                <c:pt idx="35">
                  <c:v>20</c:v>
                </c:pt>
                <c:pt idx="36">
                  <c:v>24</c:v>
                </c:pt>
                <c:pt idx="37">
                  <c:v>27</c:v>
                </c:pt>
                <c:pt idx="38">
                  <c:v>33</c:v>
                </c:pt>
                <c:pt idx="39">
                  <c:v>34</c:v>
                </c:pt>
                <c:pt idx="40">
                  <c:v>47</c:v>
                </c:pt>
                <c:pt idx="41">
                  <c:v>54</c:v>
                </c:pt>
                <c:pt idx="42">
                  <c:v>60</c:v>
                </c:pt>
                <c:pt idx="43">
                  <c:v>66</c:v>
                </c:pt>
                <c:pt idx="44">
                  <c:v>79</c:v>
                </c:pt>
                <c:pt idx="45">
                  <c:v>96</c:v>
                </c:pt>
                <c:pt idx="46">
                  <c:v>118</c:v>
                </c:pt>
                <c:pt idx="47">
                  <c:v>154</c:v>
                </c:pt>
                <c:pt idx="48">
                  <c:v>191</c:v>
                </c:pt>
                <c:pt idx="49">
                  <c:v>249</c:v>
                </c:pt>
                <c:pt idx="50">
                  <c:v>313</c:v>
                </c:pt>
                <c:pt idx="51">
                  <c:v>441</c:v>
                </c:pt>
                <c:pt idx="52">
                  <c:v>569</c:v>
                </c:pt>
                <c:pt idx="53">
                  <c:v>727</c:v>
                </c:pt>
                <c:pt idx="54">
                  <c:v>873</c:v>
                </c:pt>
                <c:pt idx="55">
                  <c:v>1087</c:v>
                </c:pt>
                <c:pt idx="56">
                  <c:v>1331</c:v>
                </c:pt>
                <c:pt idx="57">
                  <c:v>1470</c:v>
                </c:pt>
                <c:pt idx="58">
                  <c:v>2092</c:v>
                </c:pt>
                <c:pt idx="59">
                  <c:v>2792</c:v>
                </c:pt>
                <c:pt idx="60">
                  <c:v>3409</c:v>
                </c:pt>
                <c:pt idx="61">
                  <c:v>4043</c:v>
                </c:pt>
                <c:pt idx="62">
                  <c:v>4757</c:v>
                </c:pt>
                <c:pt idx="63">
                  <c:v>5655</c:v>
                </c:pt>
                <c:pt idx="64">
                  <c:v>6320</c:v>
                </c:pt>
                <c:pt idx="65">
                  <c:v>7474</c:v>
                </c:pt>
                <c:pt idx="66">
                  <c:v>8612</c:v>
                </c:pt>
                <c:pt idx="67">
                  <c:v>9730</c:v>
                </c:pt>
                <c:pt idx="68">
                  <c:v>11283</c:v>
                </c:pt>
                <c:pt idx="69">
                  <c:v>12549</c:v>
                </c:pt>
                <c:pt idx="70">
                  <c:v>14018</c:v>
                </c:pt>
                <c:pt idx="71">
                  <c:v>15512</c:v>
                </c:pt>
                <c:pt idx="72">
                  <c:v>16667</c:v>
                </c:pt>
                <c:pt idx="73">
                  <c:v>17897</c:v>
                </c:pt>
                <c:pt idx="74">
                  <c:v>19291</c:v>
                </c:pt>
                <c:pt idx="75">
                  <c:v>20765</c:v>
                </c:pt>
                <c:pt idx="76">
                  <c:v>22148</c:v>
                </c:pt>
                <c:pt idx="77">
                  <c:v>23318</c:v>
                </c:pt>
                <c:pt idx="78">
                  <c:v>24383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F-9F47-8C5D-CA4A125E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64015"/>
        <c:axId val="609464079"/>
      </c:scatterChart>
      <c:valAx>
        <c:axId val="6095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4079"/>
        <c:crosses val="autoZero"/>
        <c:crossBetween val="midCat"/>
      </c:valAx>
      <c:valAx>
        <c:axId val="609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'Canada with Deaths'!$B$1</c:f>
              <c:strCache>
                <c:ptCount val="1"/>
                <c:pt idx="0">
                  <c:v> NUMBER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'Canada with Deaths'!$A$2:$A$87</c:f>
              <c:numCache>
                <c:formatCode>m/d/yy</c:formatCode>
                <c:ptCount val="8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xVal>
          <c:yVal>
            <c:numRef>
              <c:f>'Canada with Deaths'!$B$2:$B$87</c:f>
              <c:numCache>
                <c:formatCode>_(* #,##0_);_(* \(#,##0\);_(* "-"??_);_(@_)</c:formatCode>
                <c:ptCount val="86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33</c:v>
                </c:pt>
                <c:pt idx="42">
                  <c:v>34</c:v>
                </c:pt>
                <c:pt idx="43">
                  <c:v>47</c:v>
                </c:pt>
                <c:pt idx="44">
                  <c:v>54</c:v>
                </c:pt>
                <c:pt idx="45">
                  <c:v>60</c:v>
                </c:pt>
                <c:pt idx="46">
                  <c:v>66</c:v>
                </c:pt>
                <c:pt idx="47">
                  <c:v>79</c:v>
                </c:pt>
                <c:pt idx="48">
                  <c:v>96</c:v>
                </c:pt>
                <c:pt idx="49">
                  <c:v>118</c:v>
                </c:pt>
                <c:pt idx="50">
                  <c:v>154</c:v>
                </c:pt>
                <c:pt idx="51">
                  <c:v>191</c:v>
                </c:pt>
                <c:pt idx="52">
                  <c:v>249</c:v>
                </c:pt>
                <c:pt idx="53">
                  <c:v>313</c:v>
                </c:pt>
                <c:pt idx="54">
                  <c:v>441</c:v>
                </c:pt>
                <c:pt idx="55">
                  <c:v>569</c:v>
                </c:pt>
                <c:pt idx="56">
                  <c:v>727</c:v>
                </c:pt>
                <c:pt idx="57">
                  <c:v>873</c:v>
                </c:pt>
                <c:pt idx="58">
                  <c:v>1087</c:v>
                </c:pt>
                <c:pt idx="59">
                  <c:v>1331</c:v>
                </c:pt>
                <c:pt idx="60">
                  <c:v>1470</c:v>
                </c:pt>
                <c:pt idx="61">
                  <c:v>2092</c:v>
                </c:pt>
                <c:pt idx="62">
                  <c:v>2792</c:v>
                </c:pt>
                <c:pt idx="63">
                  <c:v>3409</c:v>
                </c:pt>
                <c:pt idx="64">
                  <c:v>4043</c:v>
                </c:pt>
                <c:pt idx="65">
                  <c:v>4757</c:v>
                </c:pt>
                <c:pt idx="66">
                  <c:v>5655</c:v>
                </c:pt>
                <c:pt idx="67">
                  <c:v>6320</c:v>
                </c:pt>
                <c:pt idx="68">
                  <c:v>7474</c:v>
                </c:pt>
                <c:pt idx="69">
                  <c:v>8612</c:v>
                </c:pt>
                <c:pt idx="70">
                  <c:v>9730</c:v>
                </c:pt>
                <c:pt idx="71">
                  <c:v>11283</c:v>
                </c:pt>
                <c:pt idx="72">
                  <c:v>12549</c:v>
                </c:pt>
                <c:pt idx="73">
                  <c:v>14018</c:v>
                </c:pt>
                <c:pt idx="74">
                  <c:v>15512</c:v>
                </c:pt>
                <c:pt idx="75">
                  <c:v>16667</c:v>
                </c:pt>
                <c:pt idx="76">
                  <c:v>17897</c:v>
                </c:pt>
                <c:pt idx="77">
                  <c:v>19291</c:v>
                </c:pt>
                <c:pt idx="78">
                  <c:v>20765</c:v>
                </c:pt>
                <c:pt idx="79">
                  <c:v>22148</c:v>
                </c:pt>
                <c:pt idx="80">
                  <c:v>23318</c:v>
                </c:pt>
                <c:pt idx="81">
                  <c:v>24383</c:v>
                </c:pt>
                <c:pt idx="82">
                  <c:v>25680</c:v>
                </c:pt>
                <c:pt idx="83">
                  <c:v>27063</c:v>
                </c:pt>
                <c:pt idx="84">
                  <c:v>28379</c:v>
                </c:pt>
                <c:pt idx="85">
                  <c:v>30106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5549-B74F-F052ADE0D1A9}"/>
            </c:ext>
          </c:extLst>
        </c:ser>
        <c:ser>
          <c:idx val="1"/>
          <c:order val="1"/>
          <c:tx>
            <c:strRef>
              <c:f>'Canada with Deaths'!$C$1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'Canada with Deaths'!$A$2:$A$87</c:f>
              <c:numCache>
                <c:formatCode>m/d/yy</c:formatCode>
                <c:ptCount val="8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xVal>
          <c:yVal>
            <c:numRef>
              <c:f>'Canada with Deaths'!$C$2:$C$87</c:f>
              <c:numCache>
                <c:formatCode>General</c:formatCode>
                <c:ptCount val="86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8</c:v>
                </c:pt>
                <c:pt idx="56">
                  <c:v>9</c:v>
                </c:pt>
                <c:pt idx="57">
                  <c:v>12</c:v>
                </c:pt>
                <c:pt idx="58">
                  <c:v>12</c:v>
                </c:pt>
                <c:pt idx="59">
                  <c:v>19</c:v>
                </c:pt>
                <c:pt idx="60">
                  <c:v>20</c:v>
                </c:pt>
                <c:pt idx="61">
                  <c:v>24</c:v>
                </c:pt>
                <c:pt idx="62">
                  <c:v>26</c:v>
                </c:pt>
                <c:pt idx="63">
                  <c:v>36</c:v>
                </c:pt>
                <c:pt idx="64">
                  <c:v>39</c:v>
                </c:pt>
                <c:pt idx="65">
                  <c:v>55</c:v>
                </c:pt>
                <c:pt idx="66">
                  <c:v>61</c:v>
                </c:pt>
                <c:pt idx="67">
                  <c:v>66</c:v>
                </c:pt>
                <c:pt idx="68">
                  <c:v>92</c:v>
                </c:pt>
                <c:pt idx="69">
                  <c:v>108</c:v>
                </c:pt>
                <c:pt idx="70">
                  <c:v>129</c:v>
                </c:pt>
                <c:pt idx="71">
                  <c:v>166</c:v>
                </c:pt>
                <c:pt idx="72">
                  <c:v>219</c:v>
                </c:pt>
                <c:pt idx="73">
                  <c:v>249</c:v>
                </c:pt>
                <c:pt idx="74">
                  <c:v>307</c:v>
                </c:pt>
                <c:pt idx="75">
                  <c:v>359</c:v>
                </c:pt>
                <c:pt idx="76">
                  <c:v>421</c:v>
                </c:pt>
                <c:pt idx="77">
                  <c:v>476</c:v>
                </c:pt>
                <c:pt idx="78">
                  <c:v>544</c:v>
                </c:pt>
                <c:pt idx="79">
                  <c:v>621</c:v>
                </c:pt>
                <c:pt idx="80">
                  <c:v>709</c:v>
                </c:pt>
                <c:pt idx="81">
                  <c:v>764</c:v>
                </c:pt>
                <c:pt idx="82">
                  <c:v>833</c:v>
                </c:pt>
                <c:pt idx="83">
                  <c:v>980</c:v>
                </c:pt>
                <c:pt idx="84">
                  <c:v>1070</c:v>
                </c:pt>
                <c:pt idx="85">
                  <c:v>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B-5549-B74F-F052ADE0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89407"/>
        <c:axId val="1965934655"/>
      </c:scatterChart>
      <c:valAx>
        <c:axId val="19660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34655"/>
        <c:crosses val="autoZero"/>
        <c:crossBetween val="midCat"/>
      </c:valAx>
      <c:valAx>
        <c:axId val="19659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'Canada Exponents Graph'!$A$1:$A$47</c:f>
              <c:numCache>
                <c:formatCode>m/d/yy</c:formatCode>
                <c:ptCount val="4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43893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cat>
          <c:val>
            <c:numRef>
              <c:f>'Canada Exponents Graph'!$C$1:$C$47</c:f>
              <c:numCache>
                <c:formatCode>_(* #,##0_);_(* \(#,##0\);_(* "-"????_);_(@_)</c:formatCode>
                <c:ptCount val="47"/>
                <c:pt idx="0">
                  <c:v>10</c:v>
                </c:pt>
                <c:pt idx="1">
                  <c:v>20</c:v>
                </c:pt>
                <c:pt idx="2">
                  <c:v>4</c:v>
                </c:pt>
                <c:pt idx="3">
                  <c:v>32</c:v>
                </c:pt>
                <c:pt idx="4">
                  <c:v>14.000000000000002</c:v>
                </c:pt>
                <c:pt idx="5">
                  <c:v>10</c:v>
                </c:pt>
                <c:pt idx="6">
                  <c:v>10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26.5</c:v>
                </c:pt>
                <c:pt idx="11">
                  <c:v>21.75</c:v>
                </c:pt>
                <c:pt idx="12">
                  <c:v>26.5</c:v>
                </c:pt>
                <c:pt idx="13">
                  <c:v>23</c:v>
                </c:pt>
                <c:pt idx="14">
                  <c:v>34.300000000000004</c:v>
                </c:pt>
                <c:pt idx="15">
                  <c:v>25.5</c:v>
                </c:pt>
                <c:pt idx="16">
                  <c:v>24.5</c:v>
                </c:pt>
                <c:pt idx="17">
                  <c:v>18.3</c:v>
                </c:pt>
                <c:pt idx="18">
                  <c:v>21.9</c:v>
                </c:pt>
                <c:pt idx="19">
                  <c:v>20.25</c:v>
                </c:pt>
                <c:pt idx="20">
                  <c:v>9.9</c:v>
                </c:pt>
                <c:pt idx="21">
                  <c:v>35.299999999999997</c:v>
                </c:pt>
                <c:pt idx="22">
                  <c:v>28.849999999999998</c:v>
                </c:pt>
                <c:pt idx="23">
                  <c:v>19.98</c:v>
                </c:pt>
                <c:pt idx="24">
                  <c:v>17.05</c:v>
                </c:pt>
                <c:pt idx="25">
                  <c:v>16.27</c:v>
                </c:pt>
                <c:pt idx="26">
                  <c:v>17.299999999999997</c:v>
                </c:pt>
                <c:pt idx="27">
                  <c:v>11.12</c:v>
                </c:pt>
                <c:pt idx="28">
                  <c:v>16.77</c:v>
                </c:pt>
                <c:pt idx="29">
                  <c:v>14.17</c:v>
                </c:pt>
                <c:pt idx="30">
                  <c:v>12.21</c:v>
                </c:pt>
                <c:pt idx="31">
                  <c:v>14.81</c:v>
                </c:pt>
                <c:pt idx="32">
                  <c:v>10.635</c:v>
                </c:pt>
                <c:pt idx="33">
                  <c:v>11.07</c:v>
                </c:pt>
                <c:pt idx="34">
                  <c:v>10.130000000000001</c:v>
                </c:pt>
                <c:pt idx="35">
                  <c:v>7.1800000000000006</c:v>
                </c:pt>
                <c:pt idx="36">
                  <c:v>7.12</c:v>
                </c:pt>
                <c:pt idx="37">
                  <c:v>7.5</c:v>
                </c:pt>
                <c:pt idx="38">
                  <c:v>7.37</c:v>
                </c:pt>
                <c:pt idx="39">
                  <c:v>6.45</c:v>
                </c:pt>
                <c:pt idx="40">
                  <c:v>5.1479999999999997</c:v>
                </c:pt>
                <c:pt idx="41">
                  <c:v>4.4649999999999999</c:v>
                </c:pt>
                <c:pt idx="42">
                  <c:v>5.181</c:v>
                </c:pt>
                <c:pt idx="43">
                  <c:v>5.2449999999999992</c:v>
                </c:pt>
                <c:pt idx="44">
                  <c:v>4.7489999999999997</c:v>
                </c:pt>
                <c:pt idx="45">
                  <c:v>5.9089999999999998</c:v>
                </c:pt>
                <c:pt idx="46">
                  <c:v>5.8719999999999999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7-EA4F-9CF3-749E0A1F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94271"/>
        <c:axId val="1930626511"/>
      </c:lineChart>
      <c:dateAx>
        <c:axId val="19645942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26511"/>
        <c:crosses val="autoZero"/>
        <c:auto val="1"/>
        <c:lblOffset val="100"/>
        <c:baseTimeUnit val="days"/>
      </c:dateAx>
      <c:valAx>
        <c:axId val="19306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9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65870834193058E-2"/>
          <c:y val="0.11823033707865169"/>
          <c:w val="0.89079598777963409"/>
          <c:h val="0.830650933380518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0818924038518654"/>
                  <c:y val="1.92062719264886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0.1043x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515676167039206"/>
                  <c:y val="0.123319377197772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0.106x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Ontario!$A$2:$A$84</c:f>
              <c:numCache>
                <c:formatCode>m/d/yy</c:formatCode>
                <c:ptCount val="83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</c:numCache>
            </c:numRef>
          </c:xVal>
          <c:yVal>
            <c:numRef>
              <c:f>Ontario!$B$2:$B$84</c:f>
              <c:numCache>
                <c:formatCode>_(* #,##0_);_(* \(#,##0\);_(* "-"??_);_(@_)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14</c:v>
                </c:pt>
                <c:pt idx="37">
                  <c:v>17</c:v>
                </c:pt>
                <c:pt idx="38">
                  <c:v>20</c:v>
                </c:pt>
                <c:pt idx="39">
                  <c:v>19</c:v>
                </c:pt>
                <c:pt idx="40">
                  <c:v>22</c:v>
                </c:pt>
                <c:pt idx="41">
                  <c:v>28</c:v>
                </c:pt>
                <c:pt idx="42">
                  <c:v>25</c:v>
                </c:pt>
                <c:pt idx="43">
                  <c:v>29</c:v>
                </c:pt>
                <c:pt idx="44">
                  <c:v>35</c:v>
                </c:pt>
                <c:pt idx="45">
                  <c:v>36</c:v>
                </c:pt>
                <c:pt idx="46">
                  <c:v>42</c:v>
                </c:pt>
                <c:pt idx="47">
                  <c:v>60</c:v>
                </c:pt>
                <c:pt idx="48">
                  <c:v>79</c:v>
                </c:pt>
                <c:pt idx="49">
                  <c:v>101</c:v>
                </c:pt>
                <c:pt idx="50">
                  <c:v>146</c:v>
                </c:pt>
                <c:pt idx="51">
                  <c:v>172</c:v>
                </c:pt>
                <c:pt idx="52">
                  <c:v>190</c:v>
                </c:pt>
                <c:pt idx="53">
                  <c:v>221</c:v>
                </c:pt>
                <c:pt idx="54">
                  <c:v>257</c:v>
                </c:pt>
                <c:pt idx="55">
                  <c:v>318</c:v>
                </c:pt>
                <c:pt idx="56">
                  <c:v>377</c:v>
                </c:pt>
                <c:pt idx="57">
                  <c:v>425</c:v>
                </c:pt>
                <c:pt idx="58">
                  <c:v>504</c:v>
                </c:pt>
                <c:pt idx="59">
                  <c:v>588</c:v>
                </c:pt>
                <c:pt idx="60">
                  <c:v>688</c:v>
                </c:pt>
                <c:pt idx="61">
                  <c:v>858</c:v>
                </c:pt>
                <c:pt idx="62">
                  <c:v>993</c:v>
                </c:pt>
                <c:pt idx="63">
                  <c:v>1144</c:v>
                </c:pt>
                <c:pt idx="64">
                  <c:v>1355</c:v>
                </c:pt>
                <c:pt idx="65">
                  <c:v>1732</c:v>
                </c:pt>
                <c:pt idx="66">
                  <c:v>1987</c:v>
                </c:pt>
                <c:pt idx="67">
                  <c:v>2392</c:v>
                </c:pt>
                <c:pt idx="68">
                  <c:v>2793</c:v>
                </c:pt>
                <c:pt idx="69">
                  <c:v>3255</c:v>
                </c:pt>
                <c:pt idx="70">
                  <c:v>3630</c:v>
                </c:pt>
                <c:pt idx="71">
                  <c:v>4038</c:v>
                </c:pt>
                <c:pt idx="72">
                  <c:v>4347</c:v>
                </c:pt>
                <c:pt idx="73">
                  <c:v>4726</c:v>
                </c:pt>
                <c:pt idx="74">
                  <c:v>5276</c:v>
                </c:pt>
                <c:pt idx="75">
                  <c:v>5759</c:v>
                </c:pt>
                <c:pt idx="76">
                  <c:v>6237</c:v>
                </c:pt>
                <c:pt idx="77">
                  <c:v>6648</c:v>
                </c:pt>
                <c:pt idx="78">
                  <c:v>7049</c:v>
                </c:pt>
                <c:pt idx="79">
                  <c:v>7470</c:v>
                </c:pt>
                <c:pt idx="80">
                  <c:v>7953</c:v>
                </c:pt>
                <c:pt idx="81">
                  <c:v>8447</c:v>
                </c:pt>
                <c:pt idx="82">
                  <c:v>8961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A-5246-B7C2-0046EF07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24991"/>
        <c:axId val="536192431"/>
      </c:scatterChart>
      <c:valAx>
        <c:axId val="5934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2431"/>
        <c:crosses val="autoZero"/>
        <c:crossBetween val="midCat"/>
      </c:valAx>
      <c:valAx>
        <c:axId val="5361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49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 Exponents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Exponents Graph'!$A$1:$A$41</c:f>
              <c:numCache>
                <c:formatCode>m/d/yy</c:formatCode>
                <c:ptCount val="41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</c:numCache>
            </c:numRef>
          </c:cat>
          <c:val>
            <c:numRef>
              <c:f>'Ontario Exponents Graph'!$C$1:$C$41</c:f>
              <c:numCache>
                <c:formatCode>_(* #,##0_);_(* \(#,##0\);_(* "-"??_);_(@_)</c:formatCode>
                <c:ptCount val="41"/>
                <c:pt idx="0">
                  <c:v>15</c:v>
                </c:pt>
                <c:pt idx="1">
                  <c:v>18</c:v>
                </c:pt>
                <c:pt idx="2">
                  <c:v>4</c:v>
                </c:pt>
                <c:pt idx="3">
                  <c:v>16</c:v>
                </c:pt>
                <c:pt idx="4">
                  <c:v>36</c:v>
                </c:pt>
                <c:pt idx="5">
                  <c:v>28.000000000000004</c:v>
                </c:pt>
                <c:pt idx="6">
                  <c:v>25</c:v>
                </c:pt>
                <c:pt idx="7">
                  <c:v>37</c:v>
                </c:pt>
                <c:pt idx="8">
                  <c:v>16.5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21.4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6">
                  <c:v>15.4</c:v>
                </c:pt>
                <c:pt idx="17">
                  <c:v>15.7</c:v>
                </c:pt>
                <c:pt idx="18">
                  <c:v>22.1</c:v>
                </c:pt>
                <c:pt idx="19">
                  <c:v>14.6</c:v>
                </c:pt>
                <c:pt idx="20">
                  <c:v>14.149999999999999</c:v>
                </c:pt>
                <c:pt idx="21">
                  <c:v>16.900000000000002</c:v>
                </c:pt>
                <c:pt idx="22">
                  <c:v>24.55</c:v>
                </c:pt>
                <c:pt idx="23">
                  <c:v>13.750000000000002</c:v>
                </c:pt>
                <c:pt idx="24">
                  <c:v>18.559999999999999</c:v>
                </c:pt>
                <c:pt idx="25">
                  <c:v>15.5</c:v>
                </c:pt>
                <c:pt idx="26">
                  <c:v>15.310000000000002</c:v>
                </c:pt>
                <c:pt idx="27">
                  <c:v>10.91</c:v>
                </c:pt>
                <c:pt idx="28">
                  <c:v>10.65</c:v>
                </c:pt>
                <c:pt idx="29">
                  <c:v>7.3800000000000008</c:v>
                </c:pt>
                <c:pt idx="30">
                  <c:v>8.36</c:v>
                </c:pt>
                <c:pt idx="31">
                  <c:v>11.01</c:v>
                </c:pt>
                <c:pt idx="32">
                  <c:v>8.76</c:v>
                </c:pt>
                <c:pt idx="33">
                  <c:v>7.9799999999999995</c:v>
                </c:pt>
                <c:pt idx="34">
                  <c:v>6.38</c:v>
                </c:pt>
                <c:pt idx="35">
                  <c:v>5.86</c:v>
                </c:pt>
                <c:pt idx="36">
                  <c:v>5.8000000000000007</c:v>
                </c:pt>
                <c:pt idx="37">
                  <c:v>6.2700000000000005</c:v>
                </c:pt>
                <c:pt idx="38">
                  <c:v>6.03</c:v>
                </c:pt>
                <c:pt idx="39">
                  <c:v>5.91</c:v>
                </c:pt>
                <c:pt idx="4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F-7340-BF59-23AEDB1D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21967"/>
        <c:axId val="1982021311"/>
      </c:lineChart>
      <c:dateAx>
        <c:axId val="19683219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21311"/>
        <c:crosses val="autoZero"/>
        <c:auto val="1"/>
        <c:lblOffset val="100"/>
        <c:baseTimeUnit val="days"/>
      </c:dateAx>
      <c:valAx>
        <c:axId val="19820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250978</xdr:colOff>
      <xdr:row>2</xdr:row>
      <xdr:rowOff>29935</xdr:rowOff>
    </xdr:from>
    <xdr:to>
      <xdr:col>18</xdr:col>
      <xdr:colOff>465667</xdr:colOff>
      <xdr:row>23</xdr:row>
      <xdr:rowOff>13606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D55E-4E3D-974B-8E19-CC984EC0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173758</xdr:colOff>
      <xdr:row>21</xdr:row>
      <xdr:rowOff>146628</xdr:rowOff>
    </xdr:from>
    <xdr:to>
      <xdr:col>41</xdr:col>
      <xdr:colOff>798943</xdr:colOff>
      <xdr:row>46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458FD-0954-2343-96DE-F68E23DD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393700</xdr:colOff>
      <xdr:row>31</xdr:row>
      <xdr:rowOff>76200</xdr:rowOff>
    </xdr:from>
    <xdr:to>
      <xdr:col>53</xdr:col>
      <xdr:colOff>292100</xdr:colOff>
      <xdr:row>53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BA3BD-2BBD-974B-A21B-8123C662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463550</xdr:colOff>
      <xdr:row>41</xdr:row>
      <xdr:rowOff>0</xdr:rowOff>
    </xdr:from>
    <xdr:to>
      <xdr:col>59</xdr:col>
      <xdr:colOff>82550</xdr:colOff>
      <xdr:row>54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4CBDA-92CF-514C-B4A3-14DDCF134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876300</xdr:colOff>
      <xdr:row>51</xdr:row>
      <xdr:rowOff>6350</xdr:rowOff>
    </xdr:from>
    <xdr:to>
      <xdr:col>34</xdr:col>
      <xdr:colOff>736600</xdr:colOff>
      <xdr:row>68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7BA89-8547-6349-AEE4-1164BAA4C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88900</xdr:colOff>
      <xdr:row>59</xdr:row>
      <xdr:rowOff>101600</xdr:rowOff>
    </xdr:from>
    <xdr:to>
      <xdr:col>55</xdr:col>
      <xdr:colOff>254000</xdr:colOff>
      <xdr:row>82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1248-522C-D34B-A6D3-F502A20DA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0</xdr:rowOff>
    </xdr:from>
    <xdr:to>
      <xdr:col>23</xdr:col>
      <xdr:colOff>139700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BCF9C-C25A-174F-B97E-134763C6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423331</xdr:colOff>
      <xdr:row>48</xdr:row>
      <xdr:rowOff>94545</xdr:rowOff>
    </xdr:from>
    <xdr:to>
      <xdr:col>36</xdr:col>
      <xdr:colOff>112889</xdr:colOff>
      <xdr:row>70</xdr:row>
      <xdr:rowOff>139701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6D730-93ED-7545-AEE1-75BEE067C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69850</xdr:rowOff>
    </xdr:from>
    <xdr:to>
      <xdr:col>22</xdr:col>
      <xdr:colOff>736600</xdr:colOff>
      <xdr:row>53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343FE-BFC0-2147-9E27-574AB72D4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10</xdr:row>
      <xdr:rowOff>107950</xdr:rowOff>
    </xdr:from>
    <xdr:to>
      <xdr:col>22</xdr:col>
      <xdr:colOff>330200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8641F-3C1B-4349-9EC9-249B987A3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who.int/emergencies/diseases/novel-coronavirus-2019/situation-repor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B011-31BF-EA4B-B726-64ED0FC20862}">
  <dimension ref="A1:H88"/>
  <sheetViews>
    <sheetView zoomScale="120" zoomScaleNormal="120" workbookViewId="0">
      <pane ySplit="1" topLeftCell="A2" activePane="bottomLeft" state="frozen"/>
      <selection pane="bottomLeft" activeCell="F9" sqref="F9"/>
    </sheetView>
  </sheetViews>
  <sheetFormatPr baseColWidth="10" defaultRowHeight="16" x14ac:dyDescent="0.2"/>
  <cols>
    <col min="1" max="1" width="13.6640625" style="3" customWidth="1"/>
    <col min="2" max="2" width="11.5" style="51" bestFit="1" customWidth="1"/>
    <col min="3" max="3" width="10.83203125" style="51"/>
    <col min="4" max="5" width="11.5" style="51" bestFit="1" customWidth="1"/>
    <col min="6" max="6" width="22.1640625" style="7" bestFit="1" customWidth="1"/>
    <col min="7" max="7" width="10.33203125" style="4" bestFit="1" customWidth="1"/>
    <col min="8" max="8" width="11.83203125" style="4" bestFit="1" customWidth="1"/>
    <col min="9" max="16384" width="10.83203125" style="3"/>
  </cols>
  <sheetData>
    <row r="1" spans="1:8" s="1" customFormat="1" ht="34" x14ac:dyDescent="0.2">
      <c r="A1" s="1" t="s">
        <v>3</v>
      </c>
      <c r="B1" s="50" t="s">
        <v>2</v>
      </c>
      <c r="C1" s="50" t="s">
        <v>1</v>
      </c>
      <c r="D1" s="50" t="s">
        <v>0</v>
      </c>
      <c r="E1" s="50" t="s">
        <v>4</v>
      </c>
      <c r="F1" s="9" t="s">
        <v>7</v>
      </c>
      <c r="G1" s="2" t="s">
        <v>6</v>
      </c>
      <c r="H1" s="2" t="s">
        <v>5</v>
      </c>
    </row>
    <row r="2" spans="1:8" s="1" customFormat="1" x14ac:dyDescent="0.2">
      <c r="A2" s="10">
        <v>43938</v>
      </c>
      <c r="B2" s="50">
        <v>2240191</v>
      </c>
      <c r="C2" s="50">
        <v>153822</v>
      </c>
      <c r="D2" s="50">
        <v>568343</v>
      </c>
      <c r="E2" s="74">
        <f t="shared" ref="E2" si="0">B2-C2-D2</f>
        <v>1518026</v>
      </c>
      <c r="F2" s="75">
        <f t="shared" ref="F2" si="1">SUM(E2/B2)</f>
        <v>0.67763239830889421</v>
      </c>
      <c r="G2" s="76">
        <f t="shared" ref="G2" si="2">C2/B2*100</f>
        <v>6.8664680824090443</v>
      </c>
      <c r="H2" s="77">
        <f t="shared" ref="H2" si="3">100-G2</f>
        <v>93.133531917590958</v>
      </c>
    </row>
    <row r="3" spans="1:8" s="1" customFormat="1" x14ac:dyDescent="0.2">
      <c r="A3" s="10">
        <v>43937</v>
      </c>
      <c r="B3" s="50">
        <v>2152647</v>
      </c>
      <c r="C3" s="50">
        <v>143802</v>
      </c>
      <c r="D3" s="50">
        <v>542107</v>
      </c>
      <c r="E3" s="74">
        <f t="shared" ref="E3" si="4">B3-C3-D3</f>
        <v>1466738</v>
      </c>
      <c r="F3" s="75">
        <f t="shared" ref="F3" si="5">SUM(E3/B3)</f>
        <v>0.68136484988017076</v>
      </c>
      <c r="G3" s="76">
        <f t="shared" ref="G3" si="6">C3/B3*100</f>
        <v>6.6802406525547378</v>
      </c>
      <c r="H3" s="77">
        <f t="shared" ref="H3" si="7">100-G3</f>
        <v>93.319759347445256</v>
      </c>
    </row>
    <row r="4" spans="1:8" s="1" customFormat="1" x14ac:dyDescent="0.2">
      <c r="A4" s="10">
        <v>43936</v>
      </c>
      <c r="B4" s="50">
        <v>2056055</v>
      </c>
      <c r="C4" s="50">
        <v>134178</v>
      </c>
      <c r="D4" s="50">
        <v>511019</v>
      </c>
      <c r="E4" s="74">
        <f t="shared" ref="E4" si="8">B4-C4-D4</f>
        <v>1410858</v>
      </c>
      <c r="F4" s="75">
        <f t="shared" ref="F4" si="9">SUM(E4/B4)</f>
        <v>0.68619662411754545</v>
      </c>
      <c r="G4" s="76">
        <f t="shared" ref="G4" si="10">C4/B4*100</f>
        <v>6.5259927385210998</v>
      </c>
      <c r="H4" s="77">
        <f t="shared" ref="H4" si="11">100-G4</f>
        <v>93.474007261478903</v>
      </c>
    </row>
    <row r="5" spans="1:8" s="1" customFormat="1" x14ac:dyDescent="0.2">
      <c r="A5" s="10">
        <v>43935</v>
      </c>
      <c r="B5" s="50">
        <v>1973715</v>
      </c>
      <c r="C5" s="50">
        <v>125910</v>
      </c>
      <c r="D5" s="50">
        <v>474261</v>
      </c>
      <c r="E5" s="74">
        <f t="shared" ref="E5" si="12">B5-C5-D5</f>
        <v>1373544</v>
      </c>
      <c r="F5" s="75">
        <f t="shared" ref="F5" si="13">SUM(E5/B5)</f>
        <v>0.69591810367758267</v>
      </c>
      <c r="G5" s="76">
        <f t="shared" ref="G5" si="14">C5/B5*100</f>
        <v>6.3793404822884758</v>
      </c>
      <c r="H5" s="77">
        <f t="shared" ref="H5" si="15">100-G5</f>
        <v>93.62065951771153</v>
      </c>
    </row>
    <row r="6" spans="1:8" s="1" customFormat="1" x14ac:dyDescent="0.2">
      <c r="A6" s="10">
        <v>43934</v>
      </c>
      <c r="B6" s="50">
        <v>1917320</v>
      </c>
      <c r="C6" s="50">
        <v>119483</v>
      </c>
      <c r="D6" s="50">
        <v>448655</v>
      </c>
      <c r="E6" s="74">
        <f t="shared" ref="E6" si="16">B6-C6-D6</f>
        <v>1349182</v>
      </c>
      <c r="F6" s="75">
        <f t="shared" ref="F6" si="17">SUM(E6/B6)</f>
        <v>0.70368117998038926</v>
      </c>
      <c r="G6" s="76">
        <f t="shared" ref="G6" si="18">C6/B6*100</f>
        <v>6.2317714309557095</v>
      </c>
      <c r="H6" s="77">
        <f t="shared" ref="H6" si="19">100-G6</f>
        <v>93.768228569044297</v>
      </c>
    </row>
    <row r="7" spans="1:8" s="1" customFormat="1" x14ac:dyDescent="0.2">
      <c r="A7" s="10">
        <v>43933</v>
      </c>
      <c r="B7" s="50">
        <v>1846680</v>
      </c>
      <c r="C7" s="50">
        <v>114090</v>
      </c>
      <c r="D7" s="50">
        <v>421722</v>
      </c>
      <c r="E7" s="74">
        <f t="shared" ref="E7" si="20">B7-C7-D7</f>
        <v>1310868</v>
      </c>
      <c r="F7" s="75">
        <f t="shared" ref="F7" si="21">SUM(E7/B7)</f>
        <v>0.70985119241016315</v>
      </c>
      <c r="G7" s="76">
        <f t="shared" ref="G7" si="22">C7/B7*100</f>
        <v>6.1781142374423288</v>
      </c>
      <c r="H7" s="77">
        <f t="shared" ref="H7" si="23">100-G7</f>
        <v>93.82188576255767</v>
      </c>
    </row>
    <row r="8" spans="1:8" s="1" customFormat="1" x14ac:dyDescent="0.2">
      <c r="A8" s="10">
        <v>43932</v>
      </c>
      <c r="B8" s="50">
        <v>1771514</v>
      </c>
      <c r="C8" s="50">
        <v>108503</v>
      </c>
      <c r="D8" s="50">
        <v>402110</v>
      </c>
      <c r="E8" s="74">
        <f t="shared" ref="E8" si="24">B8-C8-D8</f>
        <v>1260901</v>
      </c>
      <c r="F8" s="75">
        <f t="shared" ref="F8" si="25">SUM(E8/B8)</f>
        <v>0.71176462618980152</v>
      </c>
      <c r="G8" s="76">
        <f t="shared" ref="G8" si="26">C8/B8*100</f>
        <v>6.1248739778517134</v>
      </c>
      <c r="H8" s="77">
        <f t="shared" ref="H8" si="27">100-G8</f>
        <v>93.875126022148294</v>
      </c>
    </row>
    <row r="9" spans="1:8" s="1" customFormat="1" x14ac:dyDescent="0.2">
      <c r="A9" s="10">
        <v>43931</v>
      </c>
      <c r="B9" s="50">
        <v>1691719</v>
      </c>
      <c r="C9" s="50">
        <v>102525</v>
      </c>
      <c r="D9" s="50">
        <v>376096</v>
      </c>
      <c r="E9" s="74">
        <f t="shared" ref="E9" si="28">B9-C9-D9</f>
        <v>1213098</v>
      </c>
      <c r="F9" s="75">
        <f t="shared" ref="F9" si="29">SUM(E9/B9)</f>
        <v>0.71708008244868093</v>
      </c>
      <c r="G9" s="76">
        <f t="shared" ref="G9" si="30">C9/B9*100</f>
        <v>6.0604036485964867</v>
      </c>
      <c r="H9" s="77">
        <f t="shared" ref="H9" si="31">100-G9</f>
        <v>93.939596351403509</v>
      </c>
    </row>
    <row r="10" spans="1:8" s="1" customFormat="1" x14ac:dyDescent="0.2">
      <c r="A10" s="10">
        <v>43930</v>
      </c>
      <c r="B10" s="50">
        <v>1595350</v>
      </c>
      <c r="C10" s="50">
        <v>95455</v>
      </c>
      <c r="D10" s="50">
        <v>353975</v>
      </c>
      <c r="E10" s="74">
        <f t="shared" ref="E10" si="32">B10-C10-D10</f>
        <v>1145920</v>
      </c>
      <c r="F10" s="75">
        <f t="shared" ref="F10" si="33">SUM(E10/B10)</f>
        <v>0.7182875231140502</v>
      </c>
      <c r="G10" s="76">
        <f t="shared" ref="G10" si="34">C10/B10*100</f>
        <v>5.9833265427649103</v>
      </c>
      <c r="H10" s="77">
        <f t="shared" ref="H10" si="35">100-G10</f>
        <v>94.016673457235086</v>
      </c>
    </row>
    <row r="11" spans="1:8" s="1" customFormat="1" x14ac:dyDescent="0.2">
      <c r="A11" s="10">
        <v>43929</v>
      </c>
      <c r="B11" s="50">
        <v>1511104</v>
      </c>
      <c r="C11" s="50">
        <v>88338</v>
      </c>
      <c r="D11" s="50">
        <v>328661</v>
      </c>
      <c r="E11" s="74">
        <f t="shared" ref="E11" si="36">B11-C11-D11</f>
        <v>1094105</v>
      </c>
      <c r="F11" s="75">
        <f t="shared" ref="F11" si="37">SUM(E11/B11)</f>
        <v>0.72404348079285075</v>
      </c>
      <c r="G11" s="76">
        <f t="shared" ref="G11" si="38">C11/B11*100</f>
        <v>5.8459245690567956</v>
      </c>
      <c r="H11" s="77">
        <f t="shared" ref="H11" si="39">100-G11</f>
        <v>94.154075430943209</v>
      </c>
    </row>
    <row r="12" spans="1:8" s="1" customFormat="1" x14ac:dyDescent="0.2">
      <c r="A12" s="10">
        <v>43928</v>
      </c>
      <c r="B12" s="50">
        <v>1426096</v>
      </c>
      <c r="C12" s="50">
        <v>81865</v>
      </c>
      <c r="D12" s="50">
        <v>300054</v>
      </c>
      <c r="E12" s="74">
        <f t="shared" ref="E12" si="40">B12-C12-D12</f>
        <v>1044177</v>
      </c>
      <c r="F12" s="75">
        <f t="shared" ref="F12" si="41">SUM(E12/B12)</f>
        <v>0.73219264341250523</v>
      </c>
      <c r="G12" s="76">
        <f t="shared" ref="G12" si="42">C12/B12*100</f>
        <v>5.7404971334328128</v>
      </c>
      <c r="H12" s="77">
        <f t="shared" ref="H12" si="43">100-G12</f>
        <v>94.259502866567189</v>
      </c>
    </row>
    <row r="13" spans="1:8" s="1" customFormat="1" x14ac:dyDescent="0.2">
      <c r="A13" s="10">
        <v>43927</v>
      </c>
      <c r="B13" s="50">
        <v>1345048</v>
      </c>
      <c r="C13" s="50">
        <v>74565</v>
      </c>
      <c r="D13" s="50">
        <v>276515</v>
      </c>
      <c r="E13" s="74">
        <f t="shared" ref="E13" si="44">B13-C13-D13</f>
        <v>993968</v>
      </c>
      <c r="F13" s="75">
        <f t="shared" ref="F13" si="45">SUM(E13/B13)</f>
        <v>0.73898329278955099</v>
      </c>
      <c r="G13" s="76">
        <f t="shared" ref="G13" si="46">C13/B13*100</f>
        <v>5.5436683300521619</v>
      </c>
      <c r="H13" s="77">
        <f t="shared" ref="H13" si="47">100-G13</f>
        <v>94.456331669947843</v>
      </c>
    </row>
    <row r="14" spans="1:8" s="1" customFormat="1" x14ac:dyDescent="0.2">
      <c r="A14" s="10">
        <v>43926</v>
      </c>
      <c r="B14" s="50">
        <v>1272115</v>
      </c>
      <c r="C14" s="50">
        <v>69374</v>
      </c>
      <c r="D14" s="50">
        <v>260012</v>
      </c>
      <c r="E14" s="74">
        <f t="shared" ref="E14" si="48">B14-C14-D14</f>
        <v>942729</v>
      </c>
      <c r="F14" s="75">
        <f t="shared" ref="F14" si="49">SUM(E14/B14)</f>
        <v>0.74107215149573746</v>
      </c>
      <c r="G14" s="76">
        <f t="shared" ref="G14" si="50">C14/B14*100</f>
        <v>5.4534377788171673</v>
      </c>
      <c r="H14" s="77">
        <f t="shared" ref="H14" si="51">100-G14</f>
        <v>94.546562221182839</v>
      </c>
    </row>
    <row r="15" spans="1:8" s="1" customFormat="1" x14ac:dyDescent="0.2">
      <c r="A15" s="10">
        <v>43925</v>
      </c>
      <c r="B15" s="50">
        <v>1197405</v>
      </c>
      <c r="C15" s="50">
        <v>64606</v>
      </c>
      <c r="D15" s="50">
        <v>246152</v>
      </c>
      <c r="E15" s="74">
        <f t="shared" ref="E15" si="52">B15-C15-D15</f>
        <v>886647</v>
      </c>
      <c r="F15" s="75">
        <f t="shared" ref="F15" si="53">SUM(E15/B15)</f>
        <v>0.74047377453743723</v>
      </c>
      <c r="G15" s="76">
        <f t="shared" ref="G15" si="54">C15/B15*100</f>
        <v>5.3955011044717534</v>
      </c>
      <c r="H15" s="77">
        <f t="shared" ref="H15" si="55">100-G15</f>
        <v>94.604498895528252</v>
      </c>
    </row>
    <row r="16" spans="1:8" s="1" customFormat="1" x14ac:dyDescent="0.2">
      <c r="A16" s="10">
        <v>43924</v>
      </c>
      <c r="B16" s="50">
        <v>1095917</v>
      </c>
      <c r="C16" s="50">
        <v>58787</v>
      </c>
      <c r="D16" s="50">
        <v>225796</v>
      </c>
      <c r="E16" s="74">
        <f t="shared" ref="E16" si="56">B16-C16-D16</f>
        <v>811334</v>
      </c>
      <c r="F16" s="75">
        <f t="shared" ref="F16" si="57">SUM(E16/B16)</f>
        <v>0.74032431288135869</v>
      </c>
      <c r="G16" s="76">
        <f t="shared" ref="G16" si="58">C16/B16*100</f>
        <v>5.3641836014953688</v>
      </c>
      <c r="H16" s="77">
        <f t="shared" ref="H16" si="59">100-G16</f>
        <v>94.63581639850463</v>
      </c>
    </row>
    <row r="17" spans="1:8" s="1" customFormat="1" x14ac:dyDescent="0.2">
      <c r="A17" s="10">
        <v>43923</v>
      </c>
      <c r="B17" s="50">
        <v>1013157</v>
      </c>
      <c r="C17" s="50">
        <v>52983</v>
      </c>
      <c r="D17" s="50">
        <v>210263</v>
      </c>
      <c r="E17" s="74">
        <f t="shared" ref="E17" si="60">B17-C17-D17</f>
        <v>749911</v>
      </c>
      <c r="F17" s="75">
        <f t="shared" ref="F17" si="61">SUM(E17/B17)</f>
        <v>0.74017254976277125</v>
      </c>
      <c r="G17" s="76">
        <f t="shared" ref="G17" si="62">C17/B17*100</f>
        <v>5.2294955273466996</v>
      </c>
      <c r="H17" s="77">
        <f t="shared" ref="H17" si="63">100-G17</f>
        <v>94.7705044726533</v>
      </c>
    </row>
    <row r="18" spans="1:8" s="1" customFormat="1" x14ac:dyDescent="0.2">
      <c r="A18" s="72">
        <v>43922</v>
      </c>
      <c r="B18" s="73">
        <v>932605</v>
      </c>
      <c r="C18" s="73">
        <v>46809</v>
      </c>
      <c r="D18" s="73">
        <v>193177</v>
      </c>
      <c r="E18" s="74">
        <f t="shared" ref="E18" si="64">B18-C18-D18</f>
        <v>692619</v>
      </c>
      <c r="F18" s="75">
        <f t="shared" ref="F18" si="65">SUM(E18/B18)</f>
        <v>0.74267133459503221</v>
      </c>
      <c r="G18" s="76">
        <f t="shared" ref="G18" si="66">C18/B18*100</f>
        <v>5.0191667426187934</v>
      </c>
      <c r="H18" s="77">
        <f t="shared" ref="H18" si="67">100-G18</f>
        <v>94.980833257381207</v>
      </c>
    </row>
    <row r="19" spans="1:8" s="1" customFormat="1" x14ac:dyDescent="0.2">
      <c r="A19" s="10">
        <v>43921</v>
      </c>
      <c r="B19" s="50">
        <v>857487</v>
      </c>
      <c r="C19" s="50">
        <v>42107</v>
      </c>
      <c r="D19" s="50">
        <v>178034</v>
      </c>
      <c r="E19" s="51">
        <f t="shared" ref="E19" si="68">B19-C19-D19</f>
        <v>637346</v>
      </c>
      <c r="F19" s="8">
        <f t="shared" ref="F19" si="69">SUM(E19/B19)</f>
        <v>0.74327190966160417</v>
      </c>
      <c r="G19" s="6">
        <f t="shared" ref="G19" si="70">C19/B19*100</f>
        <v>4.910511762860545</v>
      </c>
      <c r="H19" s="4">
        <f t="shared" ref="H19" si="71">100-G19</f>
        <v>95.089488237139449</v>
      </c>
    </row>
    <row r="20" spans="1:8" s="1" customFormat="1" x14ac:dyDescent="0.2">
      <c r="A20" s="10">
        <v>43920</v>
      </c>
      <c r="B20" s="50">
        <v>782365</v>
      </c>
      <c r="C20" s="50">
        <v>37582</v>
      </c>
      <c r="D20" s="50">
        <v>164566</v>
      </c>
      <c r="E20" s="51">
        <f t="shared" ref="E20" si="72">B20-C20-D20</f>
        <v>580217</v>
      </c>
      <c r="F20" s="8">
        <f t="shared" ref="F20" si="73">SUM(E20/B20)</f>
        <v>0.7416193209052041</v>
      </c>
      <c r="G20" s="6">
        <f t="shared" ref="G20" si="74">C20/B20*100</f>
        <v>4.8036402446428452</v>
      </c>
      <c r="H20" s="4">
        <f t="shared" ref="H20" si="75">100-G20</f>
        <v>95.19635975535715</v>
      </c>
    </row>
    <row r="21" spans="1:8" s="1" customFormat="1" x14ac:dyDescent="0.2">
      <c r="A21" s="10">
        <v>43919</v>
      </c>
      <c r="B21" s="50">
        <v>720117</v>
      </c>
      <c r="C21" s="50">
        <v>33925</v>
      </c>
      <c r="D21" s="50">
        <v>149082</v>
      </c>
      <c r="E21" s="51">
        <f t="shared" ref="E21" si="76">B21-C21-D21</f>
        <v>537110</v>
      </c>
      <c r="F21" s="8">
        <f t="shared" ref="F21" si="77">SUM(E21/B21)</f>
        <v>0.74586490806355077</v>
      </c>
      <c r="G21" s="6">
        <f t="shared" ref="G21" si="78">C21/B21*100</f>
        <v>4.7110400115536777</v>
      </c>
      <c r="H21" s="4">
        <f t="shared" ref="H21" si="79">100-G21</f>
        <v>95.288959988446322</v>
      </c>
    </row>
    <row r="22" spans="1:8" s="1" customFormat="1" x14ac:dyDescent="0.2">
      <c r="A22" s="10">
        <v>43918</v>
      </c>
      <c r="B22" s="50">
        <v>660706</v>
      </c>
      <c r="C22" s="50">
        <v>30652</v>
      </c>
      <c r="D22" s="50">
        <v>139415</v>
      </c>
      <c r="E22" s="51">
        <f t="shared" ref="E22" si="80">B22-C22-D22</f>
        <v>490639</v>
      </c>
      <c r="F22" s="8">
        <f t="shared" ref="F22" si="81">SUM(E22/B22)</f>
        <v>0.74259806933795058</v>
      </c>
      <c r="G22" s="6">
        <f t="shared" ref="G22" si="82">C22/B22*100</f>
        <v>4.6392798006980414</v>
      </c>
      <c r="H22" s="4">
        <f t="shared" ref="H22" si="83">100-G22</f>
        <v>95.360720199301966</v>
      </c>
    </row>
    <row r="23" spans="1:8" s="1" customFormat="1" x14ac:dyDescent="0.2">
      <c r="A23" s="10">
        <v>43917</v>
      </c>
      <c r="B23" s="50">
        <v>593291</v>
      </c>
      <c r="C23" s="50">
        <v>27198</v>
      </c>
      <c r="D23" s="50">
        <v>130915</v>
      </c>
      <c r="E23" s="51">
        <f t="shared" ref="E23" si="84">B23-C23-D23</f>
        <v>435178</v>
      </c>
      <c r="F23" s="8">
        <f t="shared" ref="F23" si="85">SUM(E23/B23)</f>
        <v>0.7334984012904292</v>
      </c>
      <c r="G23" s="6">
        <f t="shared" ref="G23" si="86">C23/B23*100</f>
        <v>4.5842596634703714</v>
      </c>
      <c r="H23" s="4">
        <f t="shared" ref="H23" si="87">100-G23</f>
        <v>95.415740336529623</v>
      </c>
    </row>
    <row r="24" spans="1:8" s="1" customFormat="1" x14ac:dyDescent="0.2">
      <c r="A24" s="10">
        <v>43916</v>
      </c>
      <c r="B24" s="50">
        <v>529591</v>
      </c>
      <c r="C24" s="50">
        <v>23970</v>
      </c>
      <c r="D24" s="50">
        <v>122150</v>
      </c>
      <c r="E24" s="51">
        <f t="shared" ref="E24" si="88">B24-C24-D24</f>
        <v>383471</v>
      </c>
      <c r="F24" s="8">
        <f t="shared" ref="F24" si="89">SUM(E24/B24)</f>
        <v>0.72408896676869505</v>
      </c>
      <c r="G24" s="6">
        <f t="shared" ref="G24" si="90">C24/B24*100</f>
        <v>4.5261343187478635</v>
      </c>
      <c r="H24" s="4">
        <f t="shared" ref="H24" si="91">100-G24</f>
        <v>95.473865681252136</v>
      </c>
    </row>
    <row r="25" spans="1:8" s="1" customFormat="1" x14ac:dyDescent="0.2">
      <c r="A25" s="10">
        <v>43915</v>
      </c>
      <c r="B25" s="50">
        <v>467594</v>
      </c>
      <c r="C25" s="50">
        <v>21181</v>
      </c>
      <c r="D25" s="50">
        <v>113770</v>
      </c>
      <c r="E25" s="51">
        <f t="shared" ref="E25" si="92">B25-C25-D25</f>
        <v>332643</v>
      </c>
      <c r="F25" s="8">
        <f t="shared" ref="F25" si="93">SUM(E25/B25)</f>
        <v>0.71139278947120788</v>
      </c>
      <c r="G25" s="6">
        <f t="shared" ref="G25" si="94">C25/B25*100</f>
        <v>4.5297843855994735</v>
      </c>
      <c r="H25" s="4">
        <f t="shared" ref="H25" si="95">100-G25</f>
        <v>95.47021561440053</v>
      </c>
    </row>
    <row r="26" spans="1:8" s="1" customFormat="1" x14ac:dyDescent="0.2">
      <c r="A26" s="10">
        <v>43914</v>
      </c>
      <c r="B26" s="50">
        <v>417966</v>
      </c>
      <c r="C26" s="50">
        <v>18615</v>
      </c>
      <c r="D26" s="50">
        <v>107705</v>
      </c>
      <c r="E26" s="51">
        <f t="shared" ref="E26" si="96">B26-C26-D26</f>
        <v>291646</v>
      </c>
      <c r="F26" s="8">
        <f t="shared" ref="F26" si="97">SUM(E26/B26)</f>
        <v>0.69777446012355071</v>
      </c>
      <c r="G26" s="6">
        <f t="shared" ref="G26" si="98">C26/B26*100</f>
        <v>4.4537115459152172</v>
      </c>
      <c r="H26" s="4">
        <f t="shared" ref="H26" si="99">100-G26</f>
        <v>95.546288454084788</v>
      </c>
    </row>
    <row r="27" spans="1:8" s="1" customFormat="1" x14ac:dyDescent="0.2">
      <c r="A27" s="10">
        <v>43913</v>
      </c>
      <c r="B27" s="50">
        <v>336004</v>
      </c>
      <c r="C27" s="50">
        <v>14643</v>
      </c>
      <c r="D27" s="50">
        <v>98334</v>
      </c>
      <c r="E27" s="51">
        <f t="shared" ref="E27" si="100">B27-C27-D27</f>
        <v>223027</v>
      </c>
      <c r="F27" s="8">
        <f t="shared" ref="F27" si="101">SUM(E27/B27)</f>
        <v>0.66376293139367393</v>
      </c>
      <c r="G27" s="6">
        <f t="shared" ref="G27" si="102">C27/B27*100</f>
        <v>4.3579838335257914</v>
      </c>
      <c r="H27" s="4">
        <f t="shared" ref="H27" si="103">100-G27</f>
        <v>95.642016166474207</v>
      </c>
    </row>
    <row r="28" spans="1:8" s="1" customFormat="1" x14ac:dyDescent="0.2">
      <c r="A28" s="10">
        <v>43912</v>
      </c>
      <c r="B28" s="50">
        <v>335957</v>
      </c>
      <c r="C28" s="50">
        <v>14634</v>
      </c>
      <c r="D28" s="50">
        <v>97882</v>
      </c>
      <c r="E28" s="51">
        <f t="shared" ref="E28" si="104">B28-C28-D28</f>
        <v>223441</v>
      </c>
      <c r="F28" s="8">
        <f t="shared" ref="F28" si="105">SUM(E28/B28)</f>
        <v>0.6650880916307742</v>
      </c>
      <c r="G28" s="6">
        <f t="shared" ref="G28" si="106">C28/B28*100</f>
        <v>4.3559145962132062</v>
      </c>
      <c r="H28" s="4">
        <f t="shared" ref="H28" si="107">100-G28</f>
        <v>95.644085403786789</v>
      </c>
    </row>
    <row r="29" spans="1:8" s="1" customFormat="1" x14ac:dyDescent="0.2">
      <c r="A29" s="10">
        <v>43911</v>
      </c>
      <c r="B29" s="50">
        <v>304528</v>
      </c>
      <c r="C29" s="50">
        <v>12973</v>
      </c>
      <c r="D29" s="50">
        <v>91676</v>
      </c>
      <c r="E29" s="51">
        <f t="shared" ref="E29" si="108">B29-C29-D29</f>
        <v>199879</v>
      </c>
      <c r="F29" s="8">
        <f t="shared" ref="F29" si="109">SUM(E29/B29)</f>
        <v>0.65635672253454524</v>
      </c>
      <c r="G29" s="6">
        <f t="shared" ref="G29" si="110">C29/B29*100</f>
        <v>4.2600352020175487</v>
      </c>
      <c r="H29" s="4">
        <f t="shared" ref="H29" si="111">100-G29</f>
        <v>95.739964797982452</v>
      </c>
    </row>
    <row r="30" spans="1:8" s="1" customFormat="1" x14ac:dyDescent="0.2">
      <c r="A30" s="10">
        <v>43910</v>
      </c>
      <c r="B30" s="50">
        <v>272167</v>
      </c>
      <c r="C30" s="50">
        <v>11299</v>
      </c>
      <c r="D30" s="50">
        <v>87403</v>
      </c>
      <c r="E30" s="51">
        <f t="shared" ref="E30" si="112">B30-C30-D30</f>
        <v>173465</v>
      </c>
      <c r="F30" s="8">
        <f t="shared" ref="F30" si="113">SUM(E30/B30)</f>
        <v>0.63734765787182135</v>
      </c>
      <c r="G30" s="6">
        <f t="shared" ref="G30" si="114">C30/B30*100</f>
        <v>4.1514952216837457</v>
      </c>
      <c r="H30" s="4">
        <f t="shared" ref="H30" si="115">100-G30</f>
        <v>95.848504778316254</v>
      </c>
    </row>
    <row r="31" spans="1:8" s="1" customFormat="1" x14ac:dyDescent="0.2">
      <c r="A31" s="10">
        <v>43909</v>
      </c>
      <c r="B31" s="50">
        <v>242713</v>
      </c>
      <c r="C31" s="50">
        <v>9867</v>
      </c>
      <c r="D31" s="50">
        <v>84962</v>
      </c>
      <c r="E31" s="51">
        <f t="shared" ref="E31" si="116">B31-C31-D31</f>
        <v>147884</v>
      </c>
      <c r="F31" s="8">
        <f t="shared" ref="F31" si="117">SUM(E31/B31)</f>
        <v>0.60929575259668822</v>
      </c>
      <c r="G31" s="6">
        <f t="shared" ref="G31" si="118">C31/B31*100</f>
        <v>4.0652952252248538</v>
      </c>
      <c r="H31" s="4">
        <f t="shared" ref="H31" si="119">100-G31</f>
        <v>95.934704774775142</v>
      </c>
    </row>
    <row r="32" spans="1:8" s="1" customFormat="1" x14ac:dyDescent="0.2">
      <c r="A32" s="10">
        <v>43908</v>
      </c>
      <c r="B32" s="50">
        <v>214915</v>
      </c>
      <c r="C32" s="50">
        <v>8733</v>
      </c>
      <c r="D32" s="50">
        <v>83313</v>
      </c>
      <c r="E32" s="51">
        <f t="shared" ref="E32" si="120">B32-C32-D32</f>
        <v>122869</v>
      </c>
      <c r="F32" s="8">
        <f t="shared" ref="F32" si="121">SUM(E32/B32)</f>
        <v>0.57170974571342159</v>
      </c>
      <c r="G32" s="6">
        <f t="shared" ref="G32" si="122">C32/B32*100</f>
        <v>4.0634669520508107</v>
      </c>
      <c r="H32" s="4">
        <f t="shared" ref="H32" si="123">100-G32</f>
        <v>95.936533047949183</v>
      </c>
    </row>
    <row r="33" spans="1:8" s="1" customFormat="1" x14ac:dyDescent="0.2">
      <c r="A33" s="10">
        <v>43907</v>
      </c>
      <c r="B33" s="50">
        <v>197168</v>
      </c>
      <c r="C33" s="50">
        <v>7905</v>
      </c>
      <c r="D33" s="50">
        <v>80840</v>
      </c>
      <c r="E33" s="51">
        <f t="shared" ref="E33" si="124">B33-C33-D33</f>
        <v>108423</v>
      </c>
      <c r="F33" s="8">
        <f t="shared" ref="F33" si="125">SUM(E33/B33)</f>
        <v>0.54990160675160271</v>
      </c>
      <c r="G33" s="6">
        <f t="shared" ref="G33" si="126">C33/B33*100</f>
        <v>4.0092712813438283</v>
      </c>
      <c r="H33" s="4">
        <f t="shared" ref="H33" si="127">100-G33</f>
        <v>95.990728718656172</v>
      </c>
    </row>
    <row r="34" spans="1:8" s="1" customFormat="1" x14ac:dyDescent="0.2">
      <c r="A34" s="10">
        <v>43906</v>
      </c>
      <c r="B34" s="50">
        <v>181546</v>
      </c>
      <c r="C34" s="50">
        <v>7126</v>
      </c>
      <c r="D34" s="50">
        <v>78088</v>
      </c>
      <c r="E34" s="51">
        <f t="shared" ref="E34:E47" si="128">B34-C34-D34</f>
        <v>96332</v>
      </c>
      <c r="F34" s="8">
        <f t="shared" ref="F34" si="129">SUM(E34/B34)</f>
        <v>0.53062033864695446</v>
      </c>
      <c r="G34" s="6">
        <f t="shared" ref="G34" si="130">C34/B34*100</f>
        <v>3.925175988454717</v>
      </c>
      <c r="H34" s="4">
        <f t="shared" ref="H34:H54" si="131">100-G34</f>
        <v>96.074824011545289</v>
      </c>
    </row>
    <row r="35" spans="1:8" s="1" customFormat="1" x14ac:dyDescent="0.2">
      <c r="A35" s="10">
        <v>43905</v>
      </c>
      <c r="B35" s="50">
        <v>162719</v>
      </c>
      <c r="C35" s="50">
        <v>6066</v>
      </c>
      <c r="D35" s="50">
        <v>75620</v>
      </c>
      <c r="E35" s="51">
        <f t="shared" si="128"/>
        <v>81033</v>
      </c>
      <c r="F35" s="8">
        <f t="shared" ref="F35" si="132">SUM(E35/B35)</f>
        <v>0.49799347341121813</v>
      </c>
      <c r="G35" s="6">
        <f t="shared" ref="G35" si="133">C35/B35*100</f>
        <v>3.7278990160952317</v>
      </c>
      <c r="H35" s="4">
        <f t="shared" si="131"/>
        <v>96.272100983904764</v>
      </c>
    </row>
    <row r="36" spans="1:8" s="1" customFormat="1" x14ac:dyDescent="0.2">
      <c r="A36" s="10">
        <v>43904</v>
      </c>
      <c r="B36" s="50">
        <v>156099</v>
      </c>
      <c r="C36" s="50">
        <v>5819</v>
      </c>
      <c r="D36" s="50">
        <v>72624</v>
      </c>
      <c r="E36" s="51">
        <f t="shared" si="128"/>
        <v>77656</v>
      </c>
      <c r="F36" s="8">
        <f t="shared" ref="F36" si="134">SUM(E36/B36)</f>
        <v>0.49747916386395813</v>
      </c>
      <c r="G36" s="6">
        <f t="shared" ref="G36" si="135">C36/B36*100</f>
        <v>3.7277625096893638</v>
      </c>
      <c r="H36" s="4">
        <f t="shared" si="131"/>
        <v>96.27223749031063</v>
      </c>
    </row>
    <row r="37" spans="1:8" s="1" customFormat="1" x14ac:dyDescent="0.2">
      <c r="A37" s="10">
        <v>43903</v>
      </c>
      <c r="B37" s="50">
        <v>144514</v>
      </c>
      <c r="C37" s="50">
        <v>5397</v>
      </c>
      <c r="D37" s="50">
        <v>70217</v>
      </c>
      <c r="E37" s="51">
        <f t="shared" si="128"/>
        <v>68900</v>
      </c>
      <c r="F37" s="8">
        <f t="shared" ref="F37" si="136">SUM(E37/B37)</f>
        <v>0.47677041670703185</v>
      </c>
      <c r="G37" s="6">
        <f t="shared" ref="G37" si="137">C37/B37*100</f>
        <v>3.7345862684584197</v>
      </c>
      <c r="H37" s="4">
        <f t="shared" si="131"/>
        <v>96.265413731541585</v>
      </c>
    </row>
    <row r="38" spans="1:8" s="1" customFormat="1" x14ac:dyDescent="0.2">
      <c r="A38" s="10">
        <v>43902</v>
      </c>
      <c r="B38" s="50">
        <v>128343</v>
      </c>
      <c r="C38" s="50">
        <v>4720</v>
      </c>
      <c r="D38" s="50">
        <v>68324</v>
      </c>
      <c r="E38" s="51">
        <f t="shared" si="128"/>
        <v>55299</v>
      </c>
      <c r="F38" s="8">
        <f t="shared" ref="F38" si="138">SUM(E38/B38)</f>
        <v>0.43086884364554356</v>
      </c>
      <c r="G38" s="6">
        <f t="shared" ref="G38" si="139">C38/B38*100</f>
        <v>3.6776450605019364</v>
      </c>
      <c r="H38" s="4">
        <f t="shared" si="131"/>
        <v>96.322354939498069</v>
      </c>
    </row>
    <row r="39" spans="1:8" s="1" customFormat="1" x14ac:dyDescent="0.2">
      <c r="A39" s="10">
        <v>43901</v>
      </c>
      <c r="B39" s="50">
        <v>125865</v>
      </c>
      <c r="C39" s="50">
        <v>4615</v>
      </c>
      <c r="D39" s="50">
        <v>67003</v>
      </c>
      <c r="E39" s="51">
        <f t="shared" si="128"/>
        <v>54247</v>
      </c>
      <c r="F39" s="8">
        <f t="shared" ref="F39" si="140">SUM(E39/B39)</f>
        <v>0.43099352480832637</v>
      </c>
      <c r="G39" s="6">
        <f t="shared" ref="G39" si="141">C39/B39*100</f>
        <v>3.6666269415643744</v>
      </c>
      <c r="H39" s="4">
        <f t="shared" si="131"/>
        <v>96.333373058435626</v>
      </c>
    </row>
    <row r="40" spans="1:8" s="1" customFormat="1" x14ac:dyDescent="0.2">
      <c r="A40" s="10">
        <v>43900</v>
      </c>
      <c r="B40" s="50">
        <v>118582</v>
      </c>
      <c r="C40" s="50">
        <v>4262</v>
      </c>
      <c r="D40" s="50">
        <v>64404</v>
      </c>
      <c r="E40" s="51">
        <f t="shared" si="128"/>
        <v>49916</v>
      </c>
      <c r="F40" s="8">
        <f t="shared" ref="F40" si="142">SUM(E40/B40)</f>
        <v>0.42094078359278814</v>
      </c>
      <c r="G40" s="6">
        <f t="shared" ref="G40" si="143">C40/B40*100</f>
        <v>3.5941373901603955</v>
      </c>
      <c r="H40" s="4">
        <f t="shared" si="131"/>
        <v>96.405862609839602</v>
      </c>
    </row>
    <row r="41" spans="1:8" s="1" customFormat="1" x14ac:dyDescent="0.2">
      <c r="A41" s="10">
        <v>43899</v>
      </c>
      <c r="B41" s="50">
        <v>113582</v>
      </c>
      <c r="C41" s="50">
        <v>3996</v>
      </c>
      <c r="D41" s="50">
        <v>62512</v>
      </c>
      <c r="E41" s="51">
        <f t="shared" si="128"/>
        <v>47074</v>
      </c>
      <c r="F41" s="8">
        <f t="shared" ref="F41" si="144">SUM(E41/B41)</f>
        <v>0.4144494726277051</v>
      </c>
      <c r="G41" s="6">
        <f t="shared" ref="G41" si="145">C41/B41*100</f>
        <v>3.518163089221884</v>
      </c>
      <c r="H41" s="4">
        <f t="shared" si="131"/>
        <v>96.481836910778114</v>
      </c>
    </row>
    <row r="42" spans="1:8" s="1" customFormat="1" x14ac:dyDescent="0.2">
      <c r="A42" s="10">
        <v>43898</v>
      </c>
      <c r="B42" s="50">
        <v>109835</v>
      </c>
      <c r="C42" s="50">
        <v>3803</v>
      </c>
      <c r="D42" s="50">
        <v>60695</v>
      </c>
      <c r="E42" s="51">
        <f t="shared" si="128"/>
        <v>45337</v>
      </c>
      <c r="F42" s="8">
        <f t="shared" ref="F42:F43" si="146">SUM(E42/B42)</f>
        <v>0.41277370601356578</v>
      </c>
      <c r="G42" s="6">
        <f t="shared" ref="G42" si="147">C42/B42*100</f>
        <v>3.4624664269130969</v>
      </c>
      <c r="H42" s="4">
        <f t="shared" si="131"/>
        <v>96.537533573086904</v>
      </c>
    </row>
    <row r="43" spans="1:8" s="1" customFormat="1" x14ac:dyDescent="0.2">
      <c r="A43" s="10">
        <v>43897</v>
      </c>
      <c r="B43" s="50">
        <v>105836</v>
      </c>
      <c r="C43" s="50">
        <v>3558</v>
      </c>
      <c r="D43" s="50">
        <v>58359</v>
      </c>
      <c r="E43" s="51">
        <f t="shared" si="128"/>
        <v>43919</v>
      </c>
      <c r="F43" s="8">
        <f t="shared" si="146"/>
        <v>0.41497222117237992</v>
      </c>
      <c r="G43" s="6">
        <f t="shared" ref="G43" si="148">C43/B43*100</f>
        <v>3.3618050568804563</v>
      </c>
      <c r="H43" s="4">
        <f t="shared" si="131"/>
        <v>96.638194943119544</v>
      </c>
    </row>
    <row r="44" spans="1:8" s="1" customFormat="1" x14ac:dyDescent="0.2">
      <c r="A44" s="10">
        <v>43896</v>
      </c>
      <c r="B44" s="50">
        <v>101800</v>
      </c>
      <c r="C44" s="50">
        <v>3460</v>
      </c>
      <c r="D44" s="50">
        <v>55866</v>
      </c>
      <c r="E44" s="51">
        <f t="shared" si="128"/>
        <v>42474</v>
      </c>
      <c r="F44" s="8">
        <f t="shared" ref="F44" si="149">SUM(E44/B44)</f>
        <v>0.41722986247544203</v>
      </c>
      <c r="G44" s="6">
        <f t="shared" ref="G44" si="150">C44/B44*100</f>
        <v>3.398821218074656</v>
      </c>
      <c r="H44" s="4">
        <f t="shared" si="131"/>
        <v>96.601178781925341</v>
      </c>
    </row>
    <row r="45" spans="1:8" s="1" customFormat="1" x14ac:dyDescent="0.2">
      <c r="A45" s="10">
        <v>43895</v>
      </c>
      <c r="B45" s="50">
        <v>97886</v>
      </c>
      <c r="C45" s="50">
        <v>3348</v>
      </c>
      <c r="D45" s="50">
        <v>53797</v>
      </c>
      <c r="E45" s="51">
        <f t="shared" si="128"/>
        <v>40741</v>
      </c>
      <c r="F45" s="8">
        <f t="shared" ref="F45" si="151">SUM(E45/B45)</f>
        <v>0.41620865087959463</v>
      </c>
      <c r="G45" s="6">
        <f t="shared" ref="G45" si="152">C45/B45*100</f>
        <v>3.4203052530494658</v>
      </c>
      <c r="H45" s="4">
        <f t="shared" si="131"/>
        <v>96.579694746950537</v>
      </c>
    </row>
    <row r="46" spans="1:8" x14ac:dyDescent="0.2">
      <c r="A46" s="5">
        <v>43894</v>
      </c>
      <c r="B46" s="51">
        <v>95124</v>
      </c>
      <c r="C46" s="51">
        <v>3254</v>
      </c>
      <c r="D46" s="51">
        <v>51171</v>
      </c>
      <c r="E46" s="51">
        <f t="shared" si="128"/>
        <v>40699</v>
      </c>
      <c r="F46" s="8">
        <f t="shared" ref="F46:F88" si="153">SUM(E46/B46)</f>
        <v>0.42785206677599763</v>
      </c>
      <c r="G46" s="6">
        <f t="shared" ref="G46:G88" si="154">C46/B46*100</f>
        <v>3.4207981161431396</v>
      </c>
      <c r="H46" s="4">
        <f t="shared" si="131"/>
        <v>96.579201883856854</v>
      </c>
    </row>
    <row r="47" spans="1:8" x14ac:dyDescent="0.2">
      <c r="A47" s="5">
        <v>43893</v>
      </c>
      <c r="B47" s="51">
        <v>92844</v>
      </c>
      <c r="C47" s="51">
        <v>3160</v>
      </c>
      <c r="D47" s="51">
        <v>48229</v>
      </c>
      <c r="E47" s="51">
        <f t="shared" si="128"/>
        <v>41455</v>
      </c>
      <c r="F47" s="8">
        <f t="shared" si="153"/>
        <v>0.44650165869630781</v>
      </c>
      <c r="G47" s="6">
        <f t="shared" si="154"/>
        <v>3.4035586575330665</v>
      </c>
      <c r="H47" s="4">
        <f t="shared" si="131"/>
        <v>96.596441342466932</v>
      </c>
    </row>
    <row r="48" spans="1:8" x14ac:dyDescent="0.2">
      <c r="A48" s="5">
        <v>43892</v>
      </c>
      <c r="B48" s="51">
        <v>90309</v>
      </c>
      <c r="C48" s="51">
        <v>3085</v>
      </c>
      <c r="D48" s="51">
        <v>45602</v>
      </c>
      <c r="E48" s="51">
        <f t="shared" ref="E48:E87" si="155">B48-C48-D48</f>
        <v>41622</v>
      </c>
      <c r="F48" s="7">
        <f t="shared" si="153"/>
        <v>0.46088429724612162</v>
      </c>
      <c r="G48" s="6">
        <f t="shared" si="154"/>
        <v>3.4160493417045918</v>
      </c>
      <c r="H48" s="4">
        <f t="shared" si="131"/>
        <v>96.583950658295407</v>
      </c>
    </row>
    <row r="49" spans="1:8" x14ac:dyDescent="0.2">
      <c r="A49" s="5">
        <v>43891</v>
      </c>
      <c r="B49" s="51">
        <v>88371</v>
      </c>
      <c r="C49" s="51">
        <v>2996</v>
      </c>
      <c r="D49" s="51">
        <v>42716</v>
      </c>
      <c r="E49" s="51">
        <f t="shared" si="155"/>
        <v>42659</v>
      </c>
      <c r="F49" s="7">
        <f t="shared" si="153"/>
        <v>0.48272623371920653</v>
      </c>
      <c r="G49" s="4">
        <f t="shared" si="154"/>
        <v>3.3902524583856697</v>
      </c>
      <c r="H49" s="4">
        <f t="shared" si="131"/>
        <v>96.609747541614325</v>
      </c>
    </row>
    <row r="50" spans="1:8" x14ac:dyDescent="0.2">
      <c r="A50" s="5">
        <v>43890</v>
      </c>
      <c r="B50" s="51">
        <v>86013</v>
      </c>
      <c r="C50" s="51">
        <v>2941</v>
      </c>
      <c r="D50" s="51">
        <v>42716</v>
      </c>
      <c r="E50" s="51">
        <f t="shared" si="155"/>
        <v>40356</v>
      </c>
      <c r="F50" s="7">
        <f t="shared" si="153"/>
        <v>0.46918489065606361</v>
      </c>
      <c r="G50" s="4">
        <f t="shared" si="154"/>
        <v>3.4192505784009395</v>
      </c>
      <c r="H50" s="4">
        <f t="shared" si="131"/>
        <v>96.580749421599066</v>
      </c>
    </row>
    <row r="51" spans="1:8" x14ac:dyDescent="0.2">
      <c r="A51" s="5">
        <v>43889</v>
      </c>
      <c r="B51" s="51">
        <v>84124</v>
      </c>
      <c r="C51" s="51">
        <v>3872</v>
      </c>
      <c r="D51" s="51">
        <v>36711</v>
      </c>
      <c r="E51" s="51">
        <f t="shared" si="155"/>
        <v>43541</v>
      </c>
      <c r="F51" s="7">
        <f t="shared" si="153"/>
        <v>0.51758118967238842</v>
      </c>
      <c r="G51" s="4">
        <f t="shared" si="154"/>
        <v>4.6027293043602295</v>
      </c>
      <c r="H51" s="4">
        <f t="shared" si="131"/>
        <v>95.397270695639776</v>
      </c>
    </row>
    <row r="52" spans="1:8" x14ac:dyDescent="0.2">
      <c r="A52" s="5">
        <v>43888</v>
      </c>
      <c r="B52" s="51">
        <v>82756</v>
      </c>
      <c r="C52" s="51">
        <v>2814</v>
      </c>
      <c r="D52" s="51">
        <v>33277</v>
      </c>
      <c r="E52" s="51">
        <f t="shared" si="155"/>
        <v>46665</v>
      </c>
      <c r="F52" s="7">
        <f t="shared" si="153"/>
        <v>0.56388660640920296</v>
      </c>
      <c r="G52" s="4">
        <f t="shared" si="154"/>
        <v>3.4003576779931364</v>
      </c>
      <c r="H52" s="4">
        <f t="shared" si="131"/>
        <v>96.599642322006858</v>
      </c>
    </row>
    <row r="53" spans="1:8" x14ac:dyDescent="0.2">
      <c r="A53" s="5">
        <v>43887</v>
      </c>
      <c r="B53" s="51">
        <v>81397</v>
      </c>
      <c r="C53" s="51">
        <v>2770</v>
      </c>
      <c r="D53" s="51">
        <v>30384</v>
      </c>
      <c r="E53" s="51">
        <f t="shared" si="155"/>
        <v>48243</v>
      </c>
      <c r="F53" s="7">
        <f t="shared" si="153"/>
        <v>0.59268769119255005</v>
      </c>
      <c r="G53" s="4">
        <f t="shared" si="154"/>
        <v>3.4030738233595836</v>
      </c>
      <c r="H53" s="4">
        <f t="shared" si="131"/>
        <v>96.596926176640423</v>
      </c>
    </row>
    <row r="54" spans="1:8" x14ac:dyDescent="0.2">
      <c r="A54" s="5">
        <v>43886</v>
      </c>
      <c r="B54" s="51">
        <v>80415</v>
      </c>
      <c r="C54" s="51">
        <v>2708</v>
      </c>
      <c r="D54" s="51">
        <v>27905</v>
      </c>
      <c r="E54" s="51">
        <f t="shared" si="155"/>
        <v>49802</v>
      </c>
      <c r="F54" s="7">
        <f t="shared" si="153"/>
        <v>0.61931231735372749</v>
      </c>
      <c r="G54" s="4">
        <f t="shared" si="154"/>
        <v>3.3675309332835912</v>
      </c>
      <c r="H54" s="4">
        <f t="shared" si="131"/>
        <v>96.632469066716411</v>
      </c>
    </row>
    <row r="55" spans="1:8" x14ac:dyDescent="0.2">
      <c r="A55" s="5">
        <v>43885</v>
      </c>
      <c r="B55" s="51">
        <v>79570</v>
      </c>
      <c r="C55" s="51">
        <v>2629</v>
      </c>
      <c r="D55" s="51">
        <v>25227</v>
      </c>
      <c r="E55" s="51">
        <f t="shared" si="155"/>
        <v>51714</v>
      </c>
      <c r="F55" s="7">
        <f t="shared" si="153"/>
        <v>0.64991831092120145</v>
      </c>
      <c r="G55" s="4">
        <f t="shared" si="154"/>
        <v>3.3040090486364209</v>
      </c>
      <c r="H55" s="4">
        <f t="shared" ref="H55:H88" si="156">100-G55</f>
        <v>96.695990951363584</v>
      </c>
    </row>
    <row r="56" spans="1:8" x14ac:dyDescent="0.2">
      <c r="A56" s="5">
        <v>43884</v>
      </c>
      <c r="B56" s="51">
        <v>78985</v>
      </c>
      <c r="C56" s="51">
        <v>2469</v>
      </c>
      <c r="D56" s="51">
        <v>23394</v>
      </c>
      <c r="E56" s="51">
        <f t="shared" si="155"/>
        <v>53122</v>
      </c>
      <c r="F56" s="7">
        <f t="shared" si="153"/>
        <v>0.67255808064822431</v>
      </c>
      <c r="G56" s="4">
        <f t="shared" si="154"/>
        <v>3.1259099829081469</v>
      </c>
      <c r="H56" s="4">
        <f t="shared" si="156"/>
        <v>96.874090017091859</v>
      </c>
    </row>
    <row r="57" spans="1:8" x14ac:dyDescent="0.2">
      <c r="A57" s="5">
        <v>43883</v>
      </c>
      <c r="B57" s="51">
        <v>78599</v>
      </c>
      <c r="C57" s="51">
        <v>2458</v>
      </c>
      <c r="D57" s="51">
        <v>22886</v>
      </c>
      <c r="E57" s="51">
        <f t="shared" si="155"/>
        <v>53255</v>
      </c>
      <c r="F57" s="7">
        <f t="shared" si="153"/>
        <v>0.67755314953116452</v>
      </c>
      <c r="G57" s="4">
        <f t="shared" si="154"/>
        <v>3.1272662502067456</v>
      </c>
      <c r="H57" s="4">
        <f t="shared" si="156"/>
        <v>96.872733749793255</v>
      </c>
    </row>
    <row r="58" spans="1:8" x14ac:dyDescent="0.2">
      <c r="A58" s="5">
        <v>43882</v>
      </c>
      <c r="B58" s="51">
        <v>76843</v>
      </c>
      <c r="C58" s="51">
        <v>2251</v>
      </c>
      <c r="D58" s="51">
        <v>18890</v>
      </c>
      <c r="E58" s="51">
        <f t="shared" si="155"/>
        <v>55702</v>
      </c>
      <c r="F58" s="7">
        <f t="shared" si="153"/>
        <v>0.72488060070533422</v>
      </c>
      <c r="G58" s="4">
        <f t="shared" si="154"/>
        <v>2.9293494527803441</v>
      </c>
      <c r="H58" s="4">
        <f t="shared" si="156"/>
        <v>97.070650547219657</v>
      </c>
    </row>
    <row r="59" spans="1:8" x14ac:dyDescent="0.2">
      <c r="A59" s="5">
        <v>43881</v>
      </c>
      <c r="B59" s="51">
        <v>76199</v>
      </c>
      <c r="C59" s="51">
        <v>2247</v>
      </c>
      <c r="D59" s="51">
        <v>18177</v>
      </c>
      <c r="E59" s="51">
        <f t="shared" si="155"/>
        <v>55775</v>
      </c>
      <c r="F59" s="7">
        <f t="shared" si="153"/>
        <v>0.73196498641714458</v>
      </c>
      <c r="G59" s="4">
        <f t="shared" si="154"/>
        <v>2.9488575965563855</v>
      </c>
      <c r="H59" s="4">
        <f t="shared" si="156"/>
        <v>97.05114240344362</v>
      </c>
    </row>
    <row r="60" spans="1:8" x14ac:dyDescent="0.2">
      <c r="A60" s="5">
        <v>43880</v>
      </c>
      <c r="B60" s="51">
        <v>75641</v>
      </c>
      <c r="C60" s="51">
        <v>2122</v>
      </c>
      <c r="D60" s="51">
        <v>16121</v>
      </c>
      <c r="E60" s="51">
        <f t="shared" si="155"/>
        <v>57398</v>
      </c>
      <c r="F60" s="7">
        <f t="shared" si="153"/>
        <v>0.75882127417670309</v>
      </c>
      <c r="G60" s="4">
        <f t="shared" si="154"/>
        <v>2.8053568831718247</v>
      </c>
      <c r="H60" s="4">
        <f t="shared" si="156"/>
        <v>97.194643116828175</v>
      </c>
    </row>
    <row r="61" spans="1:8" x14ac:dyDescent="0.2">
      <c r="A61" s="5">
        <v>43879</v>
      </c>
      <c r="B61" s="51">
        <v>75138</v>
      </c>
      <c r="C61" s="51">
        <v>2007</v>
      </c>
      <c r="D61" s="51">
        <v>14352</v>
      </c>
      <c r="E61" s="51">
        <f t="shared" si="155"/>
        <v>58779</v>
      </c>
      <c r="F61" s="7">
        <f t="shared" si="153"/>
        <v>0.78228060368921182</v>
      </c>
      <c r="G61" s="4">
        <f t="shared" si="154"/>
        <v>2.6710852032260637</v>
      </c>
      <c r="H61" s="4">
        <f t="shared" si="156"/>
        <v>97.32891479677393</v>
      </c>
    </row>
    <row r="62" spans="1:8" x14ac:dyDescent="0.2">
      <c r="A62" s="5">
        <v>43878</v>
      </c>
      <c r="B62" s="51">
        <v>73260</v>
      </c>
      <c r="C62" s="51">
        <v>1868</v>
      </c>
      <c r="D62" s="51">
        <v>12583</v>
      </c>
      <c r="E62" s="51">
        <f t="shared" si="155"/>
        <v>58809</v>
      </c>
      <c r="F62" s="7">
        <f t="shared" si="153"/>
        <v>0.80274365274365278</v>
      </c>
      <c r="G62" s="4">
        <f t="shared" si="154"/>
        <v>2.54982254982255</v>
      </c>
      <c r="H62" s="4">
        <f t="shared" si="156"/>
        <v>97.450177450177449</v>
      </c>
    </row>
    <row r="63" spans="1:8" x14ac:dyDescent="0.2">
      <c r="A63" s="5">
        <v>43877</v>
      </c>
      <c r="B63" s="51">
        <v>71226</v>
      </c>
      <c r="C63" s="51">
        <v>1770</v>
      </c>
      <c r="D63" s="51">
        <v>10865</v>
      </c>
      <c r="E63" s="51">
        <f t="shared" si="155"/>
        <v>58591</v>
      </c>
      <c r="F63" s="7">
        <f t="shared" si="153"/>
        <v>0.82260691320585178</v>
      </c>
      <c r="G63" s="4">
        <f t="shared" si="154"/>
        <v>2.4850475949793616</v>
      </c>
      <c r="H63" s="4">
        <f t="shared" si="156"/>
        <v>97.514952405020637</v>
      </c>
    </row>
    <row r="64" spans="1:8" x14ac:dyDescent="0.2">
      <c r="A64" s="5">
        <v>43876</v>
      </c>
      <c r="B64" s="51">
        <v>69032</v>
      </c>
      <c r="C64" s="51">
        <v>1666</v>
      </c>
      <c r="D64" s="51">
        <v>9395</v>
      </c>
      <c r="E64" s="51">
        <f t="shared" si="155"/>
        <v>57971</v>
      </c>
      <c r="F64" s="7">
        <f t="shared" si="153"/>
        <v>0.83976996175686636</v>
      </c>
      <c r="G64" s="4">
        <f t="shared" si="154"/>
        <v>2.4133735079383474</v>
      </c>
      <c r="H64" s="4">
        <f t="shared" si="156"/>
        <v>97.586626492061654</v>
      </c>
    </row>
    <row r="65" spans="1:8" x14ac:dyDescent="0.2">
      <c r="A65" s="5">
        <v>43875</v>
      </c>
      <c r="B65" s="51">
        <v>66887</v>
      </c>
      <c r="C65" s="51">
        <v>1523</v>
      </c>
      <c r="D65" s="51">
        <v>8058</v>
      </c>
      <c r="E65" s="51">
        <f t="shared" si="155"/>
        <v>57306</v>
      </c>
      <c r="F65" s="7">
        <f t="shared" si="153"/>
        <v>0.85675841344356896</v>
      </c>
      <c r="G65" s="4">
        <f t="shared" si="154"/>
        <v>2.2769745989504688</v>
      </c>
      <c r="H65" s="4">
        <f t="shared" si="156"/>
        <v>97.723025401049526</v>
      </c>
    </row>
    <row r="66" spans="1:8" x14ac:dyDescent="0.2">
      <c r="A66" s="5">
        <v>43874</v>
      </c>
      <c r="B66" s="51">
        <v>60370</v>
      </c>
      <c r="C66" s="51">
        <v>1371</v>
      </c>
      <c r="D66" s="51">
        <v>6295</v>
      </c>
      <c r="E66" s="51">
        <f t="shared" si="155"/>
        <v>52704</v>
      </c>
      <c r="F66" s="7">
        <f t="shared" si="153"/>
        <v>0.87301639887361271</v>
      </c>
      <c r="G66" s="4">
        <f t="shared" si="154"/>
        <v>2.2709955275799238</v>
      </c>
      <c r="H66" s="4">
        <f t="shared" si="156"/>
        <v>97.729004472420073</v>
      </c>
    </row>
    <row r="67" spans="1:8" x14ac:dyDescent="0.2">
      <c r="A67" s="5">
        <v>43873</v>
      </c>
      <c r="B67" s="51">
        <v>45222</v>
      </c>
      <c r="C67" s="51">
        <v>1118</v>
      </c>
      <c r="D67" s="51">
        <v>5150</v>
      </c>
      <c r="E67" s="51">
        <f t="shared" si="155"/>
        <v>38954</v>
      </c>
      <c r="F67" s="7">
        <f t="shared" si="153"/>
        <v>0.86139489628941668</v>
      </c>
      <c r="G67" s="4">
        <f t="shared" si="154"/>
        <v>2.4722480208747957</v>
      </c>
      <c r="H67" s="4">
        <f t="shared" si="156"/>
        <v>97.527751979125199</v>
      </c>
    </row>
    <row r="68" spans="1:8" x14ac:dyDescent="0.2">
      <c r="A68" s="5">
        <v>43872</v>
      </c>
      <c r="B68" s="51">
        <v>44803</v>
      </c>
      <c r="C68" s="51">
        <v>1113</v>
      </c>
      <c r="D68" s="51">
        <v>4683</v>
      </c>
      <c r="E68" s="51">
        <f t="shared" si="155"/>
        <v>39007</v>
      </c>
      <c r="F68" s="7">
        <f t="shared" si="153"/>
        <v>0.87063366292435773</v>
      </c>
      <c r="G68" s="4">
        <f t="shared" si="154"/>
        <v>2.4842086467424056</v>
      </c>
      <c r="H68" s="4">
        <f t="shared" si="156"/>
        <v>97.515791353257598</v>
      </c>
    </row>
    <row r="69" spans="1:8" x14ac:dyDescent="0.2">
      <c r="A69" s="5">
        <v>43871</v>
      </c>
      <c r="B69" s="51">
        <v>42763</v>
      </c>
      <c r="C69" s="51">
        <v>1013</v>
      </c>
      <c r="D69" s="51">
        <v>3946</v>
      </c>
      <c r="E69" s="51">
        <f t="shared" si="155"/>
        <v>37804</v>
      </c>
      <c r="F69" s="7">
        <f t="shared" si="153"/>
        <v>0.88403526413020606</v>
      </c>
      <c r="G69" s="4">
        <f t="shared" si="154"/>
        <v>2.368870285059514</v>
      </c>
      <c r="H69" s="4">
        <f t="shared" si="156"/>
        <v>97.631129714940485</v>
      </c>
    </row>
    <row r="70" spans="1:8" x14ac:dyDescent="0.2">
      <c r="A70" s="5">
        <v>43870</v>
      </c>
      <c r="B70" s="51">
        <v>40151</v>
      </c>
      <c r="C70" s="51">
        <v>906</v>
      </c>
      <c r="D70" s="51">
        <v>3244</v>
      </c>
      <c r="E70" s="51">
        <f t="shared" ref="E70" si="157">B70-C70-D70</f>
        <v>36001</v>
      </c>
      <c r="F70" s="7">
        <f t="shared" si="153"/>
        <v>0.89664018330801221</v>
      </c>
      <c r="G70" s="4">
        <f t="shared" si="154"/>
        <v>2.2564817812756841</v>
      </c>
      <c r="H70" s="4">
        <f t="shared" si="156"/>
        <v>97.743518218724319</v>
      </c>
    </row>
    <row r="71" spans="1:8" x14ac:dyDescent="0.2">
      <c r="A71" s="5">
        <v>43869</v>
      </c>
      <c r="B71" s="51">
        <v>37121</v>
      </c>
      <c r="C71" s="51">
        <v>806</v>
      </c>
      <c r="D71" s="51">
        <v>2616</v>
      </c>
      <c r="E71" s="51">
        <f t="shared" si="155"/>
        <v>33699</v>
      </c>
      <c r="F71" s="7">
        <f t="shared" si="153"/>
        <v>0.9078149834325584</v>
      </c>
      <c r="G71" s="4">
        <f t="shared" si="154"/>
        <v>2.1712777134236685</v>
      </c>
      <c r="H71" s="4">
        <f t="shared" si="156"/>
        <v>97.828722286576337</v>
      </c>
    </row>
    <row r="72" spans="1:8" x14ac:dyDescent="0.2">
      <c r="A72" s="5">
        <v>43868</v>
      </c>
      <c r="B72" s="51">
        <v>34392</v>
      </c>
      <c r="C72" s="51">
        <v>719</v>
      </c>
      <c r="D72" s="51">
        <v>2011</v>
      </c>
      <c r="E72" s="51">
        <f t="shared" si="155"/>
        <v>31662</v>
      </c>
      <c r="F72" s="7">
        <f t="shared" si="153"/>
        <v>0.92062107466852761</v>
      </c>
      <c r="G72" s="4">
        <f t="shared" si="154"/>
        <v>2.0906024656896953</v>
      </c>
      <c r="H72" s="4">
        <f t="shared" si="156"/>
        <v>97.909397534310301</v>
      </c>
    </row>
    <row r="73" spans="1:8" x14ac:dyDescent="0.2">
      <c r="A73" s="5">
        <v>43867</v>
      </c>
      <c r="B73" s="51">
        <v>30818</v>
      </c>
      <c r="C73" s="51">
        <v>634</v>
      </c>
      <c r="D73" s="51">
        <v>1487</v>
      </c>
      <c r="E73" s="51">
        <f t="shared" ref="E73" si="158">B73-C73-D73</f>
        <v>28697</v>
      </c>
      <c r="F73" s="7">
        <f t="shared" si="153"/>
        <v>0.93117658511259649</v>
      </c>
      <c r="G73" s="4">
        <f t="shared" si="154"/>
        <v>2.0572392757479392</v>
      </c>
      <c r="H73" s="4">
        <f t="shared" si="156"/>
        <v>97.942760724252054</v>
      </c>
    </row>
    <row r="74" spans="1:8" x14ac:dyDescent="0.2">
      <c r="A74" s="5">
        <v>43866</v>
      </c>
      <c r="B74" s="51">
        <v>27636</v>
      </c>
      <c r="C74" s="51">
        <v>564</v>
      </c>
      <c r="D74" s="51">
        <v>1124</v>
      </c>
      <c r="E74" s="51">
        <f t="shared" si="155"/>
        <v>25948</v>
      </c>
      <c r="F74" s="7">
        <f t="shared" si="153"/>
        <v>0.93892024895064408</v>
      </c>
      <c r="G74" s="4">
        <f t="shared" si="154"/>
        <v>2.0408163265306123</v>
      </c>
      <c r="H74" s="4">
        <f t="shared" si="156"/>
        <v>97.959183673469383</v>
      </c>
    </row>
    <row r="75" spans="1:8" x14ac:dyDescent="0.2">
      <c r="A75" s="5">
        <v>43865</v>
      </c>
      <c r="B75" s="51">
        <v>23892</v>
      </c>
      <c r="C75" s="51">
        <v>492</v>
      </c>
      <c r="D75" s="51">
        <v>852</v>
      </c>
      <c r="E75" s="51">
        <f t="shared" si="155"/>
        <v>22548</v>
      </c>
      <c r="F75" s="7">
        <f t="shared" si="153"/>
        <v>0.94374686087393267</v>
      </c>
      <c r="G75" s="4">
        <f t="shared" si="154"/>
        <v>2.0592667001506779</v>
      </c>
      <c r="H75" s="4">
        <f t="shared" si="156"/>
        <v>97.940733299849327</v>
      </c>
    </row>
    <row r="76" spans="1:8" x14ac:dyDescent="0.2">
      <c r="A76" s="5">
        <v>43864</v>
      </c>
      <c r="B76" s="51">
        <v>19881</v>
      </c>
      <c r="C76" s="51">
        <v>426</v>
      </c>
      <c r="D76" s="51">
        <v>623</v>
      </c>
      <c r="E76" s="51">
        <f t="shared" si="155"/>
        <v>18832</v>
      </c>
      <c r="F76" s="7">
        <f t="shared" si="153"/>
        <v>0.94723605452442028</v>
      </c>
      <c r="G76" s="4">
        <f t="shared" si="154"/>
        <v>2.142749358684171</v>
      </c>
      <c r="H76" s="4">
        <f t="shared" si="156"/>
        <v>97.857250641315829</v>
      </c>
    </row>
    <row r="77" spans="1:8" x14ac:dyDescent="0.2">
      <c r="A77" s="5">
        <v>43863</v>
      </c>
      <c r="B77" s="51">
        <v>16787</v>
      </c>
      <c r="C77" s="51">
        <v>362</v>
      </c>
      <c r="D77" s="51">
        <v>472</v>
      </c>
      <c r="E77" s="51">
        <f t="shared" ref="E77" si="159">B77-C77-D77</f>
        <v>15953</v>
      </c>
      <c r="F77" s="7">
        <f t="shared" si="153"/>
        <v>0.9503186989932686</v>
      </c>
      <c r="G77" s="4">
        <f t="shared" si="154"/>
        <v>2.1564305712753917</v>
      </c>
      <c r="H77" s="4">
        <f t="shared" si="156"/>
        <v>97.843569428724606</v>
      </c>
    </row>
    <row r="78" spans="1:8" x14ac:dyDescent="0.2">
      <c r="A78" s="5">
        <v>43862</v>
      </c>
      <c r="B78" s="51">
        <v>12038</v>
      </c>
      <c r="C78" s="51">
        <v>259</v>
      </c>
      <c r="D78" s="51">
        <v>284</v>
      </c>
      <c r="E78" s="51">
        <f t="shared" si="155"/>
        <v>11495</v>
      </c>
      <c r="F78" s="7">
        <f t="shared" si="153"/>
        <v>0.95489283934208335</v>
      </c>
      <c r="G78" s="4">
        <f t="shared" si="154"/>
        <v>2.1515201860774216</v>
      </c>
      <c r="H78" s="4">
        <f t="shared" si="156"/>
        <v>97.84847981392258</v>
      </c>
    </row>
    <row r="79" spans="1:8" x14ac:dyDescent="0.2">
      <c r="A79" s="5">
        <v>43861</v>
      </c>
      <c r="B79" s="51">
        <v>9925</v>
      </c>
      <c r="C79" s="51">
        <v>213</v>
      </c>
      <c r="D79" s="51">
        <v>222</v>
      </c>
      <c r="E79" s="51">
        <f t="shared" si="155"/>
        <v>9490</v>
      </c>
      <c r="F79" s="7">
        <f t="shared" si="153"/>
        <v>0.95617128463476075</v>
      </c>
      <c r="G79" s="4">
        <f t="shared" si="154"/>
        <v>2.1460957178841311</v>
      </c>
      <c r="H79" s="4">
        <f t="shared" si="156"/>
        <v>97.853904282115863</v>
      </c>
    </row>
    <row r="80" spans="1:8" x14ac:dyDescent="0.2">
      <c r="A80" s="5">
        <v>43860</v>
      </c>
      <c r="B80" s="51">
        <v>8235</v>
      </c>
      <c r="C80" s="51">
        <v>171</v>
      </c>
      <c r="D80" s="51">
        <v>143</v>
      </c>
      <c r="E80" s="51">
        <f t="shared" si="155"/>
        <v>7921</v>
      </c>
      <c r="F80" s="7">
        <f t="shared" si="153"/>
        <v>0.96187006678809961</v>
      </c>
      <c r="G80" s="4">
        <f t="shared" si="154"/>
        <v>2.0765027322404372</v>
      </c>
      <c r="H80" s="4">
        <f t="shared" si="156"/>
        <v>97.923497267759558</v>
      </c>
    </row>
    <row r="81" spans="1:8" x14ac:dyDescent="0.2">
      <c r="A81" s="5">
        <v>43859</v>
      </c>
      <c r="B81" s="51">
        <v>6165</v>
      </c>
      <c r="C81" s="51">
        <v>133</v>
      </c>
      <c r="D81" s="51">
        <v>126</v>
      </c>
      <c r="E81" s="51">
        <f t="shared" si="155"/>
        <v>5906</v>
      </c>
      <c r="F81" s="7">
        <f t="shared" si="153"/>
        <v>0.9579886455798865</v>
      </c>
      <c r="G81" s="4">
        <f t="shared" si="154"/>
        <v>2.1573398215733985</v>
      </c>
      <c r="H81" s="4">
        <f t="shared" si="156"/>
        <v>97.842660178426598</v>
      </c>
    </row>
    <row r="82" spans="1:8" x14ac:dyDescent="0.2">
      <c r="A82" s="5">
        <v>43858</v>
      </c>
      <c r="B82" s="51">
        <v>4690</v>
      </c>
      <c r="C82" s="51">
        <v>106</v>
      </c>
      <c r="D82" s="51">
        <v>79</v>
      </c>
      <c r="E82" s="51">
        <f t="shared" si="155"/>
        <v>4505</v>
      </c>
      <c r="F82" s="7">
        <f t="shared" si="153"/>
        <v>0.96055437100213215</v>
      </c>
      <c r="G82" s="4">
        <f t="shared" si="154"/>
        <v>2.2601279317697229</v>
      </c>
      <c r="H82" s="4">
        <f t="shared" si="156"/>
        <v>97.739872068230284</v>
      </c>
    </row>
    <row r="83" spans="1:8" x14ac:dyDescent="0.2">
      <c r="A83" s="5">
        <v>43857</v>
      </c>
      <c r="B83" s="51">
        <v>2927</v>
      </c>
      <c r="C83" s="51">
        <v>82</v>
      </c>
      <c r="D83" s="51">
        <v>61</v>
      </c>
      <c r="E83" s="51">
        <f t="shared" si="155"/>
        <v>2784</v>
      </c>
      <c r="F83" s="7">
        <f t="shared" si="153"/>
        <v>0.95114451656986676</v>
      </c>
      <c r="G83" s="4">
        <f t="shared" si="154"/>
        <v>2.8015032456440041</v>
      </c>
      <c r="H83" s="4">
        <f t="shared" si="156"/>
        <v>97.198496754356</v>
      </c>
    </row>
    <row r="84" spans="1:8" x14ac:dyDescent="0.2">
      <c r="A84" s="5">
        <v>43856</v>
      </c>
      <c r="B84" s="51">
        <v>2118</v>
      </c>
      <c r="C84" s="51">
        <v>56</v>
      </c>
      <c r="D84" s="51">
        <v>52</v>
      </c>
      <c r="E84" s="51">
        <f t="shared" ref="E84" si="160">B84-C84-D84</f>
        <v>2010</v>
      </c>
      <c r="F84" s="7">
        <f t="shared" si="153"/>
        <v>0.94900849858356939</v>
      </c>
      <c r="G84" s="4">
        <f t="shared" si="154"/>
        <v>2.644003777148253</v>
      </c>
      <c r="H84" s="4">
        <f t="shared" si="156"/>
        <v>97.355996222851743</v>
      </c>
    </row>
    <row r="85" spans="1:8" x14ac:dyDescent="0.2">
      <c r="A85" s="5">
        <v>43855</v>
      </c>
      <c r="B85" s="51">
        <v>1438</v>
      </c>
      <c r="C85" s="51">
        <v>42</v>
      </c>
      <c r="D85" s="51">
        <v>39</v>
      </c>
      <c r="E85" s="51">
        <f t="shared" si="155"/>
        <v>1357</v>
      </c>
      <c r="F85" s="7">
        <f t="shared" si="153"/>
        <v>0.94367176634214189</v>
      </c>
      <c r="G85" s="4">
        <f t="shared" si="154"/>
        <v>2.9207232267037551</v>
      </c>
      <c r="H85" s="4">
        <f t="shared" si="156"/>
        <v>97.079276773296243</v>
      </c>
    </row>
    <row r="86" spans="1:8" x14ac:dyDescent="0.2">
      <c r="A86" s="5">
        <v>43854</v>
      </c>
      <c r="B86" s="51">
        <v>939</v>
      </c>
      <c r="C86" s="51">
        <v>26</v>
      </c>
      <c r="D86" s="51">
        <v>34</v>
      </c>
      <c r="E86" s="51">
        <f t="shared" si="155"/>
        <v>879</v>
      </c>
      <c r="F86" s="7">
        <f t="shared" si="153"/>
        <v>0.93610223642172519</v>
      </c>
      <c r="G86" s="4">
        <f t="shared" si="154"/>
        <v>2.7689030883919061</v>
      </c>
      <c r="H86" s="4">
        <f t="shared" si="156"/>
        <v>97.231096911608091</v>
      </c>
    </row>
    <row r="87" spans="1:8" x14ac:dyDescent="0.2">
      <c r="A87" s="5">
        <v>43853</v>
      </c>
      <c r="B87" s="51">
        <v>653</v>
      </c>
      <c r="C87" s="51">
        <v>18</v>
      </c>
      <c r="D87" s="51">
        <v>30</v>
      </c>
      <c r="E87" s="51">
        <f t="shared" si="155"/>
        <v>605</v>
      </c>
      <c r="F87" s="7">
        <f t="shared" si="153"/>
        <v>0.9264931087289433</v>
      </c>
      <c r="G87" s="4">
        <f t="shared" si="154"/>
        <v>2.7565084226646248</v>
      </c>
      <c r="H87" s="4">
        <f t="shared" si="156"/>
        <v>97.243491577335377</v>
      </c>
    </row>
    <row r="88" spans="1:8" x14ac:dyDescent="0.2">
      <c r="A88" s="5">
        <v>43852</v>
      </c>
      <c r="B88" s="51">
        <v>555</v>
      </c>
      <c r="C88" s="51">
        <v>17</v>
      </c>
      <c r="D88" s="51">
        <v>28</v>
      </c>
      <c r="E88" s="51">
        <f t="shared" ref="E88" si="161">B88-C88-D88</f>
        <v>510</v>
      </c>
      <c r="F88" s="7">
        <f t="shared" si="153"/>
        <v>0.91891891891891897</v>
      </c>
      <c r="G88" s="4">
        <f t="shared" si="154"/>
        <v>3.0630630630630629</v>
      </c>
      <c r="H88" s="4">
        <f t="shared" si="156"/>
        <v>96.936936936936931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37FA-A914-8447-94D5-3E0CD69DDCA2}">
  <dimension ref="A1:O53"/>
  <sheetViews>
    <sheetView topLeftCell="A22" zoomScaleNormal="100" workbookViewId="0">
      <selection activeCell="C41" sqref="C41"/>
    </sheetView>
  </sheetViews>
  <sheetFormatPr baseColWidth="10" defaultRowHeight="16" x14ac:dyDescent="0.2"/>
  <cols>
    <col min="3" max="3" width="11.1640625" style="67" customWidth="1"/>
    <col min="4" max="4" width="3" style="66" bestFit="1" customWidth="1"/>
  </cols>
  <sheetData>
    <row r="1" spans="1:15" x14ac:dyDescent="0.2">
      <c r="A1" s="11">
        <v>43897</v>
      </c>
      <c r="B1" s="20">
        <v>25</v>
      </c>
      <c r="C1" s="67">
        <v>0.15</v>
      </c>
      <c r="D1" t="s">
        <v>74</v>
      </c>
      <c r="E1" s="16">
        <f t="shared" ref="E1:E41" si="0">B1*EXP(C1)</f>
        <v>29.045856068207076</v>
      </c>
      <c r="L1" s="11">
        <v>43897</v>
      </c>
      <c r="M1" s="20">
        <v>25</v>
      </c>
      <c r="N1" t="s">
        <v>76</v>
      </c>
    </row>
    <row r="2" spans="1:15" x14ac:dyDescent="0.2">
      <c r="A2" s="11">
        <v>43898</v>
      </c>
      <c r="B2" s="20">
        <v>29</v>
      </c>
      <c r="C2" s="67">
        <v>0.18</v>
      </c>
      <c r="D2" t="s">
        <v>74</v>
      </c>
      <c r="E2" s="16">
        <f t="shared" si="0"/>
        <v>34.719303530532493</v>
      </c>
      <c r="L2" s="11">
        <v>43898</v>
      </c>
      <c r="M2" s="20">
        <v>29</v>
      </c>
      <c r="N2" s="45">
        <f>M2-M1</f>
        <v>4</v>
      </c>
    </row>
    <row r="3" spans="1:15" x14ac:dyDescent="0.2">
      <c r="A3" s="11">
        <v>43899</v>
      </c>
      <c r="B3" s="20">
        <v>35</v>
      </c>
      <c r="C3" s="67">
        <v>0.04</v>
      </c>
      <c r="D3" t="s">
        <v>74</v>
      </c>
      <c r="E3" s="16">
        <f t="shared" si="0"/>
        <v>36.428377096733584</v>
      </c>
      <c r="L3" s="11">
        <v>43899</v>
      </c>
      <c r="M3" s="20">
        <v>35</v>
      </c>
      <c r="N3" s="45">
        <f t="shared" ref="N3:N28" si="1">M3-M2</f>
        <v>6</v>
      </c>
      <c r="O3" s="43">
        <f>N3/N2</f>
        <v>1.5</v>
      </c>
    </row>
    <row r="4" spans="1:15" x14ac:dyDescent="0.2">
      <c r="A4" s="11">
        <v>43900</v>
      </c>
      <c r="B4" s="20">
        <v>36</v>
      </c>
      <c r="C4" s="67">
        <v>0.16</v>
      </c>
      <c r="D4" t="s">
        <v>74</v>
      </c>
      <c r="E4" s="16">
        <f t="shared" si="0"/>
        <v>42.246391355705171</v>
      </c>
      <c r="L4" s="11">
        <v>43900</v>
      </c>
      <c r="M4" s="20">
        <v>36</v>
      </c>
      <c r="N4" s="45">
        <f t="shared" si="1"/>
        <v>1</v>
      </c>
      <c r="O4" s="43">
        <f t="shared" ref="O4:O28" si="2">N4/N3</f>
        <v>0.16666666666666666</v>
      </c>
    </row>
    <row r="5" spans="1:15" x14ac:dyDescent="0.2">
      <c r="A5" s="11">
        <v>43901</v>
      </c>
      <c r="B5" s="20">
        <v>42</v>
      </c>
      <c r="C5" s="67">
        <v>0.36</v>
      </c>
      <c r="D5" t="s">
        <v>74</v>
      </c>
      <c r="E5" s="16">
        <f t="shared" si="0"/>
        <v>60.199835411534288</v>
      </c>
      <c r="L5" s="11">
        <v>43901</v>
      </c>
      <c r="M5" s="20">
        <v>42</v>
      </c>
      <c r="N5" s="45">
        <f t="shared" si="1"/>
        <v>6</v>
      </c>
      <c r="O5" s="43">
        <f t="shared" si="2"/>
        <v>6</v>
      </c>
    </row>
    <row r="6" spans="1:15" x14ac:dyDescent="0.2">
      <c r="A6" s="11">
        <v>43902</v>
      </c>
      <c r="B6" s="20">
        <v>60</v>
      </c>
      <c r="C6" s="67">
        <v>0.28000000000000003</v>
      </c>
      <c r="D6" t="s">
        <v>74</v>
      </c>
      <c r="E6" s="16">
        <f t="shared" si="0"/>
        <v>79.387788740246208</v>
      </c>
      <c r="L6" s="11">
        <v>43902</v>
      </c>
      <c r="M6" s="20">
        <v>60</v>
      </c>
      <c r="N6" s="45">
        <f t="shared" si="1"/>
        <v>18</v>
      </c>
      <c r="O6" s="43">
        <f t="shared" si="2"/>
        <v>3</v>
      </c>
    </row>
    <row r="7" spans="1:15" x14ac:dyDescent="0.2">
      <c r="A7" s="11">
        <v>43903</v>
      </c>
      <c r="B7" s="20">
        <v>79</v>
      </c>
      <c r="C7" s="67">
        <v>0.25</v>
      </c>
      <c r="D7" t="s">
        <v>74</v>
      </c>
      <c r="E7" s="16">
        <f t="shared" si="0"/>
        <v>101.43800791833156</v>
      </c>
      <c r="L7" s="11">
        <v>43903</v>
      </c>
      <c r="M7" s="20">
        <v>79</v>
      </c>
      <c r="N7" s="45">
        <f t="shared" si="1"/>
        <v>19</v>
      </c>
      <c r="O7" s="43">
        <f t="shared" si="2"/>
        <v>1.0555555555555556</v>
      </c>
    </row>
    <row r="8" spans="1:15" x14ac:dyDescent="0.2">
      <c r="A8" s="11">
        <v>43904</v>
      </c>
      <c r="B8" s="20">
        <v>101</v>
      </c>
      <c r="C8" s="67">
        <v>0.37</v>
      </c>
      <c r="D8" t="s">
        <v>74</v>
      </c>
      <c r="E8" s="16">
        <f t="shared" si="0"/>
        <v>146.22119608099578</v>
      </c>
      <c r="L8" s="11">
        <v>43904</v>
      </c>
      <c r="M8" s="20">
        <v>101</v>
      </c>
      <c r="N8" s="45">
        <f t="shared" si="1"/>
        <v>22</v>
      </c>
      <c r="O8" s="43">
        <f t="shared" si="2"/>
        <v>1.1578947368421053</v>
      </c>
    </row>
    <row r="9" spans="1:15" x14ac:dyDescent="0.2">
      <c r="A9" s="11">
        <v>43905</v>
      </c>
      <c r="B9" s="20">
        <v>146</v>
      </c>
      <c r="C9" s="67">
        <v>0.16500000000000001</v>
      </c>
      <c r="D9" t="s">
        <v>74</v>
      </c>
      <c r="E9" s="16">
        <f t="shared" si="0"/>
        <v>172.19139533186302</v>
      </c>
      <c r="L9" s="11">
        <v>43905</v>
      </c>
      <c r="M9" s="20">
        <v>146</v>
      </c>
      <c r="N9" s="45">
        <f t="shared" si="1"/>
        <v>45</v>
      </c>
      <c r="O9" s="43">
        <f t="shared" si="2"/>
        <v>2.0454545454545454</v>
      </c>
    </row>
    <row r="10" spans="1:15" x14ac:dyDescent="0.2">
      <c r="A10" s="11">
        <v>43906</v>
      </c>
      <c r="B10" s="20">
        <v>172</v>
      </c>
      <c r="C10" s="67">
        <v>0.1</v>
      </c>
      <c r="D10" t="s">
        <v>74</v>
      </c>
      <c r="E10" s="16">
        <f t="shared" si="0"/>
        <v>190.08939790901141</v>
      </c>
      <c r="L10" s="11">
        <v>43906</v>
      </c>
      <c r="M10" s="20">
        <v>172</v>
      </c>
      <c r="N10" s="45">
        <f t="shared" si="1"/>
        <v>26</v>
      </c>
      <c r="O10" s="43">
        <f t="shared" si="2"/>
        <v>0.57777777777777772</v>
      </c>
    </row>
    <row r="11" spans="1:15" x14ac:dyDescent="0.2">
      <c r="A11" s="11">
        <v>43907</v>
      </c>
      <c r="B11" s="20">
        <v>190</v>
      </c>
      <c r="C11" s="67">
        <v>0.15</v>
      </c>
      <c r="D11" t="s">
        <v>74</v>
      </c>
      <c r="E11" s="16">
        <f t="shared" si="0"/>
        <v>220.74850611837377</v>
      </c>
      <c r="L11" s="11">
        <v>43907</v>
      </c>
      <c r="M11" s="20">
        <v>190</v>
      </c>
      <c r="N11" s="45">
        <f t="shared" si="1"/>
        <v>18</v>
      </c>
      <c r="O11" s="43">
        <f>N11/N10</f>
        <v>0.69230769230769229</v>
      </c>
    </row>
    <row r="12" spans="1:15" x14ac:dyDescent="0.2">
      <c r="A12" s="11">
        <v>43908</v>
      </c>
      <c r="B12" s="30">
        <v>221</v>
      </c>
      <c r="C12" s="67">
        <v>0.15</v>
      </c>
      <c r="D12" t="s">
        <v>74</v>
      </c>
      <c r="E12" s="16">
        <f t="shared" si="0"/>
        <v>256.76536764295054</v>
      </c>
      <c r="L12" s="11">
        <v>43908</v>
      </c>
      <c r="M12" s="30">
        <v>221</v>
      </c>
      <c r="N12" s="45">
        <f t="shared" si="1"/>
        <v>31</v>
      </c>
      <c r="O12" s="43">
        <f t="shared" si="2"/>
        <v>1.7222222222222223</v>
      </c>
    </row>
    <row r="13" spans="1:15" x14ac:dyDescent="0.2">
      <c r="A13" s="11">
        <v>43909</v>
      </c>
      <c r="B13" s="20">
        <v>257</v>
      </c>
      <c r="C13" s="67">
        <v>0.214</v>
      </c>
      <c r="D13" t="s">
        <v>74</v>
      </c>
      <c r="E13" s="16">
        <f t="shared" si="0"/>
        <v>318.32602228191723</v>
      </c>
      <c r="L13" s="11">
        <v>43909</v>
      </c>
      <c r="M13" s="20">
        <v>257</v>
      </c>
      <c r="N13" s="45">
        <f t="shared" si="1"/>
        <v>36</v>
      </c>
      <c r="O13" s="43">
        <f t="shared" si="2"/>
        <v>1.1612903225806452</v>
      </c>
    </row>
    <row r="14" spans="1:15" x14ac:dyDescent="0.2">
      <c r="A14" s="11">
        <v>43910</v>
      </c>
      <c r="B14" s="20">
        <v>318</v>
      </c>
      <c r="C14" s="67">
        <v>0.17</v>
      </c>
      <c r="D14" t="s">
        <v>74</v>
      </c>
      <c r="E14" s="16">
        <f t="shared" si="0"/>
        <v>376.92694271987619</v>
      </c>
      <c r="L14" s="11">
        <v>43910</v>
      </c>
      <c r="M14" s="20">
        <v>318</v>
      </c>
      <c r="N14" s="45">
        <f t="shared" si="1"/>
        <v>61</v>
      </c>
      <c r="O14" s="43">
        <f t="shared" si="2"/>
        <v>1.6944444444444444</v>
      </c>
    </row>
    <row r="15" spans="1:15" x14ac:dyDescent="0.2">
      <c r="A15" s="11">
        <v>43911</v>
      </c>
      <c r="B15" s="20">
        <v>377</v>
      </c>
      <c r="C15" s="67">
        <v>0.12</v>
      </c>
      <c r="D15" t="s">
        <v>74</v>
      </c>
      <c r="E15" s="16">
        <f t="shared" si="0"/>
        <v>425.06631304542464</v>
      </c>
      <c r="L15" s="11">
        <v>43911</v>
      </c>
      <c r="M15" s="20">
        <v>377</v>
      </c>
      <c r="N15" s="45">
        <f t="shared" si="1"/>
        <v>59</v>
      </c>
      <c r="O15" s="43">
        <f t="shared" si="2"/>
        <v>0.96721311475409832</v>
      </c>
    </row>
    <row r="16" spans="1:15" x14ac:dyDescent="0.2">
      <c r="A16" s="11">
        <v>43912</v>
      </c>
      <c r="B16" s="20">
        <v>425</v>
      </c>
      <c r="C16" s="67">
        <v>0.17</v>
      </c>
      <c r="D16" t="s">
        <v>74</v>
      </c>
      <c r="E16" s="16">
        <f t="shared" si="0"/>
        <v>503.75456181115533</v>
      </c>
      <c r="L16" s="11">
        <v>43912</v>
      </c>
      <c r="M16" s="20">
        <v>425</v>
      </c>
      <c r="N16" s="45">
        <f t="shared" si="1"/>
        <v>48</v>
      </c>
      <c r="O16" s="43">
        <f t="shared" si="2"/>
        <v>0.81355932203389836</v>
      </c>
    </row>
    <row r="17" spans="1:15" x14ac:dyDescent="0.2">
      <c r="A17" s="11">
        <v>43913</v>
      </c>
      <c r="B17" s="20">
        <v>504</v>
      </c>
      <c r="C17" s="67">
        <v>0.154</v>
      </c>
      <c r="D17" t="s">
        <v>74</v>
      </c>
      <c r="E17" s="16">
        <f t="shared" si="0"/>
        <v>587.91140693633361</v>
      </c>
      <c r="L17" s="11">
        <v>43913</v>
      </c>
      <c r="M17" s="20">
        <v>504</v>
      </c>
      <c r="N17" s="45">
        <f t="shared" si="1"/>
        <v>79</v>
      </c>
      <c r="O17" s="43">
        <f t="shared" si="2"/>
        <v>1.6458333333333333</v>
      </c>
    </row>
    <row r="18" spans="1:15" x14ac:dyDescent="0.2">
      <c r="A18" s="11">
        <v>43914</v>
      </c>
      <c r="B18" s="20">
        <v>588</v>
      </c>
      <c r="C18" s="67">
        <v>0.157</v>
      </c>
      <c r="D18" t="s">
        <v>74</v>
      </c>
      <c r="E18" s="16">
        <f t="shared" si="0"/>
        <v>687.95742097373716</v>
      </c>
      <c r="L18" s="11">
        <v>43914</v>
      </c>
      <c r="M18" s="20">
        <v>588</v>
      </c>
      <c r="N18" s="45">
        <f t="shared" si="1"/>
        <v>84</v>
      </c>
      <c r="O18" s="43">
        <f t="shared" si="2"/>
        <v>1.0632911392405062</v>
      </c>
    </row>
    <row r="19" spans="1:15" x14ac:dyDescent="0.2">
      <c r="A19" s="11">
        <v>43915</v>
      </c>
      <c r="B19" s="20">
        <v>688</v>
      </c>
      <c r="C19" s="67">
        <v>0.221</v>
      </c>
      <c r="D19" t="s">
        <v>74</v>
      </c>
      <c r="E19" s="16">
        <f t="shared" si="0"/>
        <v>858.15852022807655</v>
      </c>
      <c r="L19" s="11">
        <v>43915</v>
      </c>
      <c r="M19" s="20">
        <v>688</v>
      </c>
      <c r="N19" s="45">
        <f t="shared" si="1"/>
        <v>100</v>
      </c>
      <c r="O19" s="43">
        <f t="shared" si="2"/>
        <v>1.1904761904761905</v>
      </c>
    </row>
    <row r="20" spans="1:15" x14ac:dyDescent="0.2">
      <c r="A20" s="11">
        <v>43916</v>
      </c>
      <c r="B20" s="20">
        <v>858</v>
      </c>
      <c r="C20" s="67">
        <v>0.14599999999999999</v>
      </c>
      <c r="D20" t="s">
        <v>74</v>
      </c>
      <c r="E20" s="16">
        <f t="shared" si="0"/>
        <v>992.87432934758306</v>
      </c>
      <c r="L20" s="11">
        <v>43916</v>
      </c>
      <c r="M20" s="20">
        <v>858</v>
      </c>
      <c r="N20" s="45">
        <f t="shared" si="1"/>
        <v>170</v>
      </c>
      <c r="O20" s="43">
        <f t="shared" si="2"/>
        <v>1.7</v>
      </c>
    </row>
    <row r="21" spans="1:15" x14ac:dyDescent="0.2">
      <c r="A21" s="11">
        <v>43917</v>
      </c>
      <c r="B21" s="20">
        <v>993</v>
      </c>
      <c r="C21" s="67">
        <v>0.14149999999999999</v>
      </c>
      <c r="D21" t="s">
        <v>74</v>
      </c>
      <c r="E21" s="16">
        <f t="shared" si="0"/>
        <v>1143.936500730983</v>
      </c>
      <c r="L21" s="11">
        <v>43917</v>
      </c>
      <c r="M21" s="20">
        <v>993</v>
      </c>
      <c r="N21" s="45">
        <f t="shared" si="1"/>
        <v>135</v>
      </c>
      <c r="O21" s="43">
        <f t="shared" si="2"/>
        <v>0.79411764705882348</v>
      </c>
    </row>
    <row r="22" spans="1:15" x14ac:dyDescent="0.2">
      <c r="A22" s="11">
        <v>43918</v>
      </c>
      <c r="B22" s="20">
        <v>1144</v>
      </c>
      <c r="C22" s="67">
        <v>0.16900000000000001</v>
      </c>
      <c r="D22" t="s">
        <v>74</v>
      </c>
      <c r="E22" s="16">
        <f t="shared" si="0"/>
        <v>1354.6334389290212</v>
      </c>
      <c r="L22" s="11">
        <v>43918</v>
      </c>
      <c r="M22" s="20">
        <v>1144</v>
      </c>
      <c r="N22" s="45">
        <f t="shared" si="1"/>
        <v>151</v>
      </c>
      <c r="O22" s="43">
        <f t="shared" si="2"/>
        <v>1.1185185185185185</v>
      </c>
    </row>
    <row r="23" spans="1:15" x14ac:dyDescent="0.2">
      <c r="A23" s="11">
        <v>43919</v>
      </c>
      <c r="B23" s="20">
        <v>1355</v>
      </c>
      <c r="C23" s="67">
        <v>0.2455</v>
      </c>
      <c r="D23" t="s">
        <v>74</v>
      </c>
      <c r="E23" s="16">
        <f t="shared" si="0"/>
        <v>1732.0426842654983</v>
      </c>
      <c r="L23" s="11">
        <v>43919</v>
      </c>
      <c r="M23" s="20">
        <v>1355</v>
      </c>
      <c r="N23" s="45">
        <f t="shared" si="1"/>
        <v>211</v>
      </c>
      <c r="O23" s="43">
        <f t="shared" si="2"/>
        <v>1.3973509933774835</v>
      </c>
    </row>
    <row r="24" spans="1:15" x14ac:dyDescent="0.2">
      <c r="A24" s="11">
        <v>43920</v>
      </c>
      <c r="B24" s="20">
        <v>1732</v>
      </c>
      <c r="C24" s="67">
        <v>0.13750000000000001</v>
      </c>
      <c r="D24" t="s">
        <v>74</v>
      </c>
      <c r="E24" s="16">
        <f t="shared" si="0"/>
        <v>1987.2997547436291</v>
      </c>
      <c r="L24" s="11">
        <v>43920</v>
      </c>
      <c r="M24" s="20">
        <v>1732</v>
      </c>
      <c r="N24" s="45">
        <f t="shared" si="1"/>
        <v>377</v>
      </c>
      <c r="O24" s="43">
        <f t="shared" si="2"/>
        <v>1.7867298578199051</v>
      </c>
    </row>
    <row r="25" spans="1:15" x14ac:dyDescent="0.2">
      <c r="A25" s="11">
        <v>43921</v>
      </c>
      <c r="B25" s="20">
        <v>1987</v>
      </c>
      <c r="C25" s="67">
        <v>0.18562999999999999</v>
      </c>
      <c r="D25" t="s">
        <v>74</v>
      </c>
      <c r="E25" s="16">
        <f t="shared" si="0"/>
        <v>2392.3017159621936</v>
      </c>
      <c r="L25" s="11">
        <v>43921</v>
      </c>
      <c r="M25" s="20">
        <v>1987</v>
      </c>
      <c r="N25" s="45">
        <f t="shared" si="1"/>
        <v>255</v>
      </c>
      <c r="O25" s="43">
        <f t="shared" si="2"/>
        <v>0.67639257294429711</v>
      </c>
    </row>
    <row r="26" spans="1:15" x14ac:dyDescent="0.2">
      <c r="A26" s="11">
        <v>43922</v>
      </c>
      <c r="B26" s="20">
        <v>2392</v>
      </c>
      <c r="C26" s="67">
        <v>0.155</v>
      </c>
      <c r="D26" t="s">
        <v>74</v>
      </c>
      <c r="E26" s="16">
        <f t="shared" si="0"/>
        <v>2793.0378429634588</v>
      </c>
      <c r="F26" s="67">
        <f>AVERAGE(C35:C38)</f>
        <v>6.0775000000000003E-2</v>
      </c>
      <c r="L26" s="11">
        <v>43922</v>
      </c>
      <c r="M26" s="20">
        <v>2392</v>
      </c>
      <c r="N26" s="45">
        <f t="shared" si="1"/>
        <v>405</v>
      </c>
      <c r="O26" s="43">
        <f t="shared" si="2"/>
        <v>1.588235294117647</v>
      </c>
    </row>
    <row r="27" spans="1:15" x14ac:dyDescent="0.2">
      <c r="A27" s="11">
        <v>43923</v>
      </c>
      <c r="B27" s="20">
        <v>2793</v>
      </c>
      <c r="C27" s="67">
        <v>0.15310000000000001</v>
      </c>
      <c r="D27" t="s">
        <v>74</v>
      </c>
      <c r="E27" s="16">
        <f t="shared" si="0"/>
        <v>3255.0781577279913</v>
      </c>
      <c r="L27" s="11">
        <v>43923</v>
      </c>
      <c r="M27" s="20">
        <v>2793</v>
      </c>
      <c r="N27" s="45">
        <f t="shared" si="1"/>
        <v>401</v>
      </c>
      <c r="O27" s="43">
        <f t="shared" si="2"/>
        <v>0.99012345679012348</v>
      </c>
    </row>
    <row r="28" spans="1:15" x14ac:dyDescent="0.2">
      <c r="A28" s="11">
        <v>43924</v>
      </c>
      <c r="B28" s="20">
        <v>3255</v>
      </c>
      <c r="C28" s="67">
        <v>0.1091</v>
      </c>
      <c r="D28" t="s">
        <v>74</v>
      </c>
      <c r="E28" s="16">
        <f t="shared" si="0"/>
        <v>3630.2164538563206</v>
      </c>
      <c r="L28" s="11">
        <v>43924</v>
      </c>
      <c r="M28" s="20">
        <v>3255</v>
      </c>
      <c r="N28" s="45">
        <f t="shared" si="1"/>
        <v>462</v>
      </c>
      <c r="O28" s="43">
        <f t="shared" si="2"/>
        <v>1.1521197007481296</v>
      </c>
    </row>
    <row r="29" spans="1:15" x14ac:dyDescent="0.2">
      <c r="A29" s="11">
        <v>43925</v>
      </c>
      <c r="B29" s="20">
        <v>3630</v>
      </c>
      <c r="C29" s="67">
        <v>0.1065</v>
      </c>
      <c r="D29" t="s">
        <v>74</v>
      </c>
      <c r="E29" s="16">
        <f t="shared" si="0"/>
        <v>4037.9318729978349</v>
      </c>
      <c r="L29" s="11">
        <v>43925</v>
      </c>
      <c r="M29" s="20">
        <v>3630</v>
      </c>
      <c r="N29" s="45">
        <f t="shared" ref="N29" si="3">M29-M28</f>
        <v>375</v>
      </c>
      <c r="O29" s="43">
        <f t="shared" ref="O29" si="4">N29/N28</f>
        <v>0.81168831168831168</v>
      </c>
    </row>
    <row r="30" spans="1:15" x14ac:dyDescent="0.2">
      <c r="A30" s="11">
        <v>43926</v>
      </c>
      <c r="B30" s="20">
        <v>4038</v>
      </c>
      <c r="C30" s="67">
        <v>7.3800000000000004E-2</v>
      </c>
      <c r="D30" t="s">
        <v>74</v>
      </c>
      <c r="E30" s="16">
        <f t="shared" si="0"/>
        <v>4347.276338374737</v>
      </c>
      <c r="L30" s="11">
        <v>43926</v>
      </c>
      <c r="M30" s="20">
        <v>4038</v>
      </c>
      <c r="N30" s="45">
        <f t="shared" ref="N30" si="5">M30-M29</f>
        <v>408</v>
      </c>
      <c r="O30" s="43">
        <f t="shared" ref="O30" si="6">N30/N29</f>
        <v>1.0880000000000001</v>
      </c>
    </row>
    <row r="31" spans="1:15" x14ac:dyDescent="0.2">
      <c r="A31" s="11">
        <v>43927</v>
      </c>
      <c r="B31" s="20">
        <v>4347</v>
      </c>
      <c r="C31" s="67">
        <v>8.3599999999999994E-2</v>
      </c>
      <c r="D31" t="s">
        <v>74</v>
      </c>
      <c r="E31" s="16">
        <f t="shared" si="0"/>
        <v>4726.0320104498105</v>
      </c>
      <c r="L31" s="11">
        <v>43927</v>
      </c>
      <c r="M31" s="20">
        <v>4347</v>
      </c>
      <c r="N31" s="45">
        <f t="shared" ref="N31" si="7">M31-M30</f>
        <v>309</v>
      </c>
      <c r="O31" s="43">
        <f t="shared" ref="O31" si="8">N31/N30</f>
        <v>0.75735294117647056</v>
      </c>
    </row>
    <row r="32" spans="1:15" x14ac:dyDescent="0.2">
      <c r="A32" s="11">
        <v>43928</v>
      </c>
      <c r="B32" s="20">
        <v>4726</v>
      </c>
      <c r="C32" s="67">
        <v>0.1101</v>
      </c>
      <c r="D32" t="s">
        <v>74</v>
      </c>
      <c r="E32" s="16">
        <f t="shared" si="0"/>
        <v>5276.057740383254</v>
      </c>
      <c r="L32" s="11">
        <v>43928</v>
      </c>
      <c r="M32" s="20">
        <v>4726</v>
      </c>
      <c r="N32" s="45">
        <f t="shared" ref="N32" si="9">M32-M31</f>
        <v>379</v>
      </c>
      <c r="O32" s="43">
        <f t="shared" ref="O32" si="10">N32/N31</f>
        <v>1.2265372168284789</v>
      </c>
    </row>
    <row r="33" spans="1:15" x14ac:dyDescent="0.2">
      <c r="A33" s="11">
        <v>43929</v>
      </c>
      <c r="B33" s="20">
        <v>5276</v>
      </c>
      <c r="C33" s="67">
        <v>8.7599999999999997E-2</v>
      </c>
      <c r="D33" t="s">
        <v>74</v>
      </c>
      <c r="E33" s="16">
        <f t="shared" si="0"/>
        <v>5759.02526093294</v>
      </c>
      <c r="L33" s="11">
        <v>43929</v>
      </c>
      <c r="M33" s="20">
        <v>5276</v>
      </c>
      <c r="N33" s="45">
        <f t="shared" ref="N33" si="11">M33-M32</f>
        <v>550</v>
      </c>
      <c r="O33" s="43">
        <f t="shared" ref="O33" si="12">N33/N32</f>
        <v>1.4511873350923483</v>
      </c>
    </row>
    <row r="34" spans="1:15" x14ac:dyDescent="0.2">
      <c r="A34" s="11">
        <v>43930</v>
      </c>
      <c r="B34" s="20">
        <v>5759</v>
      </c>
      <c r="C34" s="67">
        <v>7.9799999999999996E-2</v>
      </c>
      <c r="D34" t="s">
        <v>74</v>
      </c>
      <c r="E34" s="16">
        <f t="shared" si="0"/>
        <v>6237.4026174602241</v>
      </c>
      <c r="L34" s="11">
        <v>43930</v>
      </c>
      <c r="M34" s="20">
        <v>5759</v>
      </c>
      <c r="N34" s="45">
        <f t="shared" ref="N34" si="13">M34-M33</f>
        <v>483</v>
      </c>
      <c r="O34" s="43">
        <f t="shared" ref="O34" si="14">N34/N33</f>
        <v>0.87818181818181817</v>
      </c>
    </row>
    <row r="35" spans="1:15" x14ac:dyDescent="0.2">
      <c r="A35" s="11">
        <v>43931</v>
      </c>
      <c r="B35" s="20">
        <v>6237</v>
      </c>
      <c r="C35" s="67">
        <v>6.3799999999999996E-2</v>
      </c>
      <c r="D35" t="s">
        <v>74</v>
      </c>
      <c r="E35" s="16">
        <f t="shared" si="0"/>
        <v>6647.8885803927942</v>
      </c>
      <c r="L35" s="11">
        <v>43931</v>
      </c>
      <c r="M35" s="20">
        <v>6237</v>
      </c>
      <c r="N35" s="45">
        <f t="shared" ref="N35" si="15">M35-M34</f>
        <v>478</v>
      </c>
      <c r="O35" s="43">
        <f t="shared" ref="O35" si="16">N35/N34</f>
        <v>0.98964803312629401</v>
      </c>
    </row>
    <row r="36" spans="1:15" x14ac:dyDescent="0.2">
      <c r="A36" s="11">
        <v>43932</v>
      </c>
      <c r="B36" s="20">
        <v>6648</v>
      </c>
      <c r="C36" s="67">
        <v>5.8599999999999999E-2</v>
      </c>
      <c r="D36" t="s">
        <v>74</v>
      </c>
      <c r="E36" s="16">
        <f t="shared" si="0"/>
        <v>7049.2135510078906</v>
      </c>
      <c r="L36" s="11">
        <v>43932</v>
      </c>
      <c r="M36" s="20">
        <v>6648</v>
      </c>
      <c r="N36" s="45">
        <f t="shared" ref="N36" si="17">M36-M35</f>
        <v>411</v>
      </c>
      <c r="O36" s="43">
        <f t="shared" ref="O36" si="18">N36/N35</f>
        <v>0.85983263598326365</v>
      </c>
    </row>
    <row r="37" spans="1:15" x14ac:dyDescent="0.2">
      <c r="A37" s="11">
        <v>43933</v>
      </c>
      <c r="B37" s="20">
        <v>7049</v>
      </c>
      <c r="C37" s="67">
        <v>5.8000000000000003E-2</v>
      </c>
      <c r="D37" t="s">
        <v>74</v>
      </c>
      <c r="E37" s="16">
        <f t="shared" si="0"/>
        <v>7469.9310047618173</v>
      </c>
      <c r="L37" s="11">
        <v>43933</v>
      </c>
      <c r="M37" s="20">
        <v>7049</v>
      </c>
      <c r="N37" s="45">
        <f t="shared" ref="N37:N39" si="19">M37-M36</f>
        <v>401</v>
      </c>
      <c r="O37" s="43">
        <f t="shared" ref="O37:O38" si="20">N37/N36</f>
        <v>0.97566909975669103</v>
      </c>
    </row>
    <row r="38" spans="1:15" x14ac:dyDescent="0.2">
      <c r="A38" s="11">
        <v>43934</v>
      </c>
      <c r="B38" s="20">
        <v>7470</v>
      </c>
      <c r="C38" s="67">
        <v>6.2700000000000006E-2</v>
      </c>
      <c r="D38" t="s">
        <v>74</v>
      </c>
      <c r="E38" s="16">
        <f t="shared" si="0"/>
        <v>7953.3641218841085</v>
      </c>
      <c r="L38" s="11">
        <v>43934</v>
      </c>
      <c r="M38" s="20">
        <v>7470</v>
      </c>
      <c r="N38" s="45">
        <f t="shared" si="19"/>
        <v>421</v>
      </c>
      <c r="O38" s="43">
        <f t="shared" si="20"/>
        <v>1.0498753117206983</v>
      </c>
    </row>
    <row r="39" spans="1:15" x14ac:dyDescent="0.2">
      <c r="A39" s="11">
        <v>43935</v>
      </c>
      <c r="B39" s="20">
        <v>7953</v>
      </c>
      <c r="C39" s="67">
        <v>6.0299999999999999E-2</v>
      </c>
      <c r="D39" t="s">
        <v>74</v>
      </c>
      <c r="E39" s="16">
        <f t="shared" si="0"/>
        <v>8447.3198705450232</v>
      </c>
      <c r="L39" s="11">
        <v>43935</v>
      </c>
      <c r="M39" s="20">
        <v>7953</v>
      </c>
      <c r="N39" s="45">
        <f t="shared" si="19"/>
        <v>483</v>
      </c>
      <c r="O39" s="43">
        <f>N39/N38</f>
        <v>1.1472684085510689</v>
      </c>
    </row>
    <row r="40" spans="1:15" x14ac:dyDescent="0.2">
      <c r="A40" s="11">
        <v>43936</v>
      </c>
      <c r="B40" s="20">
        <v>8447</v>
      </c>
      <c r="C40" s="67">
        <v>5.91E-2</v>
      </c>
      <c r="D40" t="s">
        <v>74</v>
      </c>
      <c r="E40" s="16">
        <f t="shared" si="0"/>
        <v>8961.2645401813134</v>
      </c>
      <c r="L40" s="11">
        <v>43936</v>
      </c>
      <c r="M40" s="20">
        <v>8447</v>
      </c>
      <c r="N40" s="45">
        <f t="shared" ref="N40" si="21">M40-M39</f>
        <v>494</v>
      </c>
      <c r="O40" s="43">
        <f>N40/N39</f>
        <v>1.0227743271221532</v>
      </c>
    </row>
    <row r="41" spans="1:15" x14ac:dyDescent="0.2">
      <c r="A41" s="11">
        <v>43937</v>
      </c>
      <c r="B41" s="20">
        <v>8961</v>
      </c>
      <c r="C41" s="67">
        <v>6.0999999999999999E-2</v>
      </c>
      <c r="D41" t="s">
        <v>74</v>
      </c>
      <c r="E41" s="16">
        <f t="shared" si="0"/>
        <v>9524.6371700314558</v>
      </c>
      <c r="L41" s="11">
        <v>43937</v>
      </c>
      <c r="M41" s="20">
        <v>8961</v>
      </c>
      <c r="N41" s="45">
        <f t="shared" ref="N41" si="22">M41-M40</f>
        <v>514</v>
      </c>
      <c r="O41" s="43">
        <f>N41/N40</f>
        <v>1.0404858299595141</v>
      </c>
    </row>
    <row r="42" spans="1:15" x14ac:dyDescent="0.2">
      <c r="A42" s="11">
        <v>43938</v>
      </c>
      <c r="B42" s="20">
        <v>9525</v>
      </c>
      <c r="D42" t="s">
        <v>74</v>
      </c>
      <c r="E42" s="16"/>
      <c r="L42" s="11">
        <v>43938</v>
      </c>
      <c r="M42" s="20">
        <v>9525</v>
      </c>
      <c r="N42" s="45">
        <f t="shared" ref="N42" si="23">M42-M41</f>
        <v>564</v>
      </c>
      <c r="O42" s="43">
        <f>N42/N41</f>
        <v>1.0972762645914398</v>
      </c>
    </row>
    <row r="43" spans="1:15" x14ac:dyDescent="0.2">
      <c r="A43" s="11"/>
      <c r="B43" s="20"/>
      <c r="D43"/>
      <c r="E43" s="16"/>
      <c r="L43" s="11"/>
      <c r="M43" s="20"/>
      <c r="N43" s="45"/>
      <c r="O43" s="43"/>
    </row>
    <row r="44" spans="1:15" x14ac:dyDescent="0.2">
      <c r="A44" s="11"/>
      <c r="B44" s="20"/>
      <c r="D44"/>
      <c r="E44" s="16"/>
      <c r="L44" s="11"/>
      <c r="M44" s="20"/>
      <c r="N44" s="45"/>
      <c r="O44" s="43"/>
    </row>
    <row r="45" spans="1:15" x14ac:dyDescent="0.2">
      <c r="A45" s="11"/>
      <c r="B45" s="20"/>
      <c r="E45" s="16"/>
    </row>
    <row r="46" spans="1:15" x14ac:dyDescent="0.2">
      <c r="A46" s="11"/>
      <c r="B46" s="20"/>
      <c r="E46" s="16"/>
    </row>
    <row r="47" spans="1:15" x14ac:dyDescent="0.2">
      <c r="A47" s="11"/>
      <c r="B47" s="20"/>
      <c r="C47" s="68"/>
      <c r="D47"/>
      <c r="E47" s="16"/>
      <c r="N47" t="s">
        <v>12</v>
      </c>
      <c r="O47" s="42">
        <f>AVERAGE(O2:O42)</f>
        <v>1.3013338159710788</v>
      </c>
    </row>
    <row r="48" spans="1:15" x14ac:dyDescent="0.2">
      <c r="A48" s="11"/>
      <c r="B48" s="20"/>
      <c r="D48"/>
      <c r="E48" s="16"/>
    </row>
    <row r="49" spans="1:5" x14ac:dyDescent="0.2">
      <c r="A49" s="11"/>
      <c r="B49" s="20"/>
      <c r="D49"/>
      <c r="E49" s="16"/>
    </row>
    <row r="50" spans="1:5" x14ac:dyDescent="0.2">
      <c r="A50" s="11"/>
      <c r="B50" s="20"/>
      <c r="D50"/>
      <c r="E50" s="16"/>
    </row>
    <row r="51" spans="1:5" x14ac:dyDescent="0.2">
      <c r="A51" s="11"/>
      <c r="B51" s="20"/>
      <c r="D51"/>
      <c r="E51" s="16"/>
    </row>
    <row r="52" spans="1:5" x14ac:dyDescent="0.2">
      <c r="A52" s="11"/>
      <c r="B52" s="20"/>
      <c r="D52"/>
      <c r="E52" s="16"/>
    </row>
    <row r="53" spans="1:5" x14ac:dyDescent="0.2">
      <c r="A53" s="11"/>
      <c r="B53" s="20"/>
      <c r="D53"/>
      <c r="E53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322C-CF67-F44B-9E4B-7D676E5E6DF4}">
  <dimension ref="A1:C52"/>
  <sheetViews>
    <sheetView topLeftCell="A27" workbookViewId="0">
      <selection activeCell="C41" sqref="C41"/>
    </sheetView>
  </sheetViews>
  <sheetFormatPr baseColWidth="10" defaultRowHeight="16" x14ac:dyDescent="0.2"/>
  <cols>
    <col min="2" max="2" width="17.1640625" style="66" bestFit="1" customWidth="1"/>
    <col min="3" max="3" width="10.83203125" style="45"/>
  </cols>
  <sheetData>
    <row r="1" spans="1:3" x14ac:dyDescent="0.2">
      <c r="A1" s="11">
        <v>43897</v>
      </c>
      <c r="B1" s="66">
        <v>0.15</v>
      </c>
      <c r="C1" s="45">
        <f>B1*100</f>
        <v>15</v>
      </c>
    </row>
    <row r="2" spans="1:3" x14ac:dyDescent="0.2">
      <c r="A2" s="11">
        <v>43898</v>
      </c>
      <c r="B2" s="66">
        <v>0.18</v>
      </c>
      <c r="C2" s="45">
        <f t="shared" ref="C2:C41" si="0">B2*100</f>
        <v>18</v>
      </c>
    </row>
    <row r="3" spans="1:3" x14ac:dyDescent="0.2">
      <c r="A3" s="11">
        <v>43899</v>
      </c>
      <c r="B3" s="66">
        <v>0.04</v>
      </c>
      <c r="C3" s="45">
        <f t="shared" si="0"/>
        <v>4</v>
      </c>
    </row>
    <row r="4" spans="1:3" x14ac:dyDescent="0.2">
      <c r="A4" s="11">
        <v>43900</v>
      </c>
      <c r="B4" s="66">
        <v>0.16</v>
      </c>
      <c r="C4" s="45">
        <f t="shared" si="0"/>
        <v>16</v>
      </c>
    </row>
    <row r="5" spans="1:3" x14ac:dyDescent="0.2">
      <c r="A5" s="11">
        <v>43901</v>
      </c>
      <c r="B5" s="66">
        <v>0.36</v>
      </c>
      <c r="C5" s="45">
        <f t="shared" si="0"/>
        <v>36</v>
      </c>
    </row>
    <row r="6" spans="1:3" x14ac:dyDescent="0.2">
      <c r="A6" s="11">
        <v>43902</v>
      </c>
      <c r="B6" s="66">
        <v>0.28000000000000003</v>
      </c>
      <c r="C6" s="45">
        <f t="shared" si="0"/>
        <v>28.000000000000004</v>
      </c>
    </row>
    <row r="7" spans="1:3" x14ac:dyDescent="0.2">
      <c r="A7" s="11">
        <v>43903</v>
      </c>
      <c r="B7" s="66">
        <v>0.25</v>
      </c>
      <c r="C7" s="45">
        <f t="shared" si="0"/>
        <v>25</v>
      </c>
    </row>
    <row r="8" spans="1:3" x14ac:dyDescent="0.2">
      <c r="A8" s="11">
        <v>43904</v>
      </c>
      <c r="B8" s="66">
        <v>0.37</v>
      </c>
      <c r="C8" s="45">
        <f t="shared" si="0"/>
        <v>37</v>
      </c>
    </row>
    <row r="9" spans="1:3" x14ac:dyDescent="0.2">
      <c r="A9" s="11">
        <v>43905</v>
      </c>
      <c r="B9" s="66">
        <v>0.16500000000000001</v>
      </c>
      <c r="C9" s="45">
        <f t="shared" si="0"/>
        <v>16.5</v>
      </c>
    </row>
    <row r="10" spans="1:3" x14ac:dyDescent="0.2">
      <c r="A10" s="11">
        <v>43906</v>
      </c>
      <c r="B10" s="66">
        <v>0.1</v>
      </c>
      <c r="C10" s="45">
        <f t="shared" si="0"/>
        <v>10</v>
      </c>
    </row>
    <row r="11" spans="1:3" x14ac:dyDescent="0.2">
      <c r="A11" s="11">
        <v>43907</v>
      </c>
      <c r="B11" s="66">
        <v>0.15</v>
      </c>
      <c r="C11" s="45">
        <f t="shared" si="0"/>
        <v>15</v>
      </c>
    </row>
    <row r="12" spans="1:3" x14ac:dyDescent="0.2">
      <c r="A12" s="11">
        <v>43908</v>
      </c>
      <c r="B12" s="66">
        <v>0.15</v>
      </c>
      <c r="C12" s="45">
        <f t="shared" si="0"/>
        <v>15</v>
      </c>
    </row>
    <row r="13" spans="1:3" x14ac:dyDescent="0.2">
      <c r="A13" s="11">
        <v>43909</v>
      </c>
      <c r="B13" s="66">
        <v>0.214</v>
      </c>
      <c r="C13" s="45">
        <f t="shared" si="0"/>
        <v>21.4</v>
      </c>
    </row>
    <row r="14" spans="1:3" x14ac:dyDescent="0.2">
      <c r="A14" s="11">
        <v>43910</v>
      </c>
      <c r="B14" s="66">
        <v>0.17</v>
      </c>
      <c r="C14" s="45">
        <f t="shared" si="0"/>
        <v>17</v>
      </c>
    </row>
    <row r="15" spans="1:3" x14ac:dyDescent="0.2">
      <c r="A15" s="11">
        <v>43911</v>
      </c>
      <c r="B15" s="66">
        <v>0.12</v>
      </c>
      <c r="C15" s="45">
        <f t="shared" si="0"/>
        <v>12</v>
      </c>
    </row>
    <row r="16" spans="1:3" x14ac:dyDescent="0.2">
      <c r="A16" s="11">
        <v>43912</v>
      </c>
      <c r="B16" s="66">
        <v>0.17</v>
      </c>
      <c r="C16" s="45">
        <f t="shared" si="0"/>
        <v>17</v>
      </c>
    </row>
    <row r="17" spans="1:3" x14ac:dyDescent="0.2">
      <c r="A17" s="11">
        <v>43913</v>
      </c>
      <c r="B17" s="66">
        <v>0.154</v>
      </c>
      <c r="C17" s="45">
        <f t="shared" si="0"/>
        <v>15.4</v>
      </c>
    </row>
    <row r="18" spans="1:3" x14ac:dyDescent="0.2">
      <c r="A18" s="11">
        <v>43914</v>
      </c>
      <c r="B18" s="66">
        <v>0.157</v>
      </c>
      <c r="C18" s="45">
        <f t="shared" si="0"/>
        <v>15.7</v>
      </c>
    </row>
    <row r="19" spans="1:3" x14ac:dyDescent="0.2">
      <c r="A19" s="11">
        <v>43915</v>
      </c>
      <c r="B19" s="66">
        <v>0.221</v>
      </c>
      <c r="C19" s="45">
        <f t="shared" si="0"/>
        <v>22.1</v>
      </c>
    </row>
    <row r="20" spans="1:3" x14ac:dyDescent="0.2">
      <c r="A20" s="11">
        <v>43916</v>
      </c>
      <c r="B20" s="66">
        <v>0.14599999999999999</v>
      </c>
      <c r="C20" s="45">
        <f t="shared" si="0"/>
        <v>14.6</v>
      </c>
    </row>
    <row r="21" spans="1:3" x14ac:dyDescent="0.2">
      <c r="A21" s="11">
        <v>43917</v>
      </c>
      <c r="B21" s="66">
        <v>0.14149999999999999</v>
      </c>
      <c r="C21" s="45">
        <f t="shared" si="0"/>
        <v>14.149999999999999</v>
      </c>
    </row>
    <row r="22" spans="1:3" x14ac:dyDescent="0.2">
      <c r="A22" s="11">
        <v>43918</v>
      </c>
      <c r="B22" s="66">
        <v>0.16900000000000001</v>
      </c>
      <c r="C22" s="45">
        <f t="shared" si="0"/>
        <v>16.900000000000002</v>
      </c>
    </row>
    <row r="23" spans="1:3" x14ac:dyDescent="0.2">
      <c r="A23" s="11">
        <v>43919</v>
      </c>
      <c r="B23" s="66">
        <v>0.2455</v>
      </c>
      <c r="C23" s="45">
        <f t="shared" si="0"/>
        <v>24.55</v>
      </c>
    </row>
    <row r="24" spans="1:3" x14ac:dyDescent="0.2">
      <c r="A24" s="11">
        <v>43920</v>
      </c>
      <c r="B24" s="66">
        <v>0.13750000000000001</v>
      </c>
      <c r="C24" s="45">
        <f t="shared" si="0"/>
        <v>13.750000000000002</v>
      </c>
    </row>
    <row r="25" spans="1:3" x14ac:dyDescent="0.2">
      <c r="A25" s="11">
        <v>43921</v>
      </c>
      <c r="B25" s="70">
        <v>0.18559999999999999</v>
      </c>
      <c r="C25" s="45">
        <f t="shared" si="0"/>
        <v>18.559999999999999</v>
      </c>
    </row>
    <row r="26" spans="1:3" x14ac:dyDescent="0.2">
      <c r="A26" s="11">
        <v>43922</v>
      </c>
      <c r="B26" s="70">
        <v>0.155</v>
      </c>
      <c r="C26" s="45">
        <f t="shared" si="0"/>
        <v>15.5</v>
      </c>
    </row>
    <row r="27" spans="1:3" x14ac:dyDescent="0.2">
      <c r="A27" s="11">
        <v>43923</v>
      </c>
      <c r="B27" s="70">
        <v>0.15310000000000001</v>
      </c>
      <c r="C27" s="45">
        <f t="shared" si="0"/>
        <v>15.310000000000002</v>
      </c>
    </row>
    <row r="28" spans="1:3" x14ac:dyDescent="0.2">
      <c r="A28" s="11">
        <v>43924</v>
      </c>
      <c r="B28" s="70">
        <v>0.1091</v>
      </c>
      <c r="C28" s="45">
        <f t="shared" si="0"/>
        <v>10.91</v>
      </c>
    </row>
    <row r="29" spans="1:3" x14ac:dyDescent="0.2">
      <c r="A29" s="11">
        <v>43925</v>
      </c>
      <c r="B29" s="67">
        <v>0.1065</v>
      </c>
      <c r="C29" s="45">
        <f t="shared" si="0"/>
        <v>10.65</v>
      </c>
    </row>
    <row r="30" spans="1:3" x14ac:dyDescent="0.2">
      <c r="A30" s="11">
        <v>43926</v>
      </c>
      <c r="B30" s="70">
        <v>7.3800000000000004E-2</v>
      </c>
      <c r="C30" s="45">
        <f t="shared" si="0"/>
        <v>7.3800000000000008</v>
      </c>
    </row>
    <row r="31" spans="1:3" x14ac:dyDescent="0.2">
      <c r="A31" s="11">
        <v>43927</v>
      </c>
      <c r="B31" s="70">
        <v>8.3599999999999994E-2</v>
      </c>
      <c r="C31" s="45">
        <f t="shared" si="0"/>
        <v>8.36</v>
      </c>
    </row>
    <row r="32" spans="1:3" x14ac:dyDescent="0.2">
      <c r="A32" s="11">
        <v>43928</v>
      </c>
      <c r="B32" s="70">
        <v>0.1101</v>
      </c>
      <c r="C32" s="45">
        <f t="shared" si="0"/>
        <v>11.01</v>
      </c>
    </row>
    <row r="33" spans="1:3" x14ac:dyDescent="0.2">
      <c r="A33" s="11">
        <v>43929</v>
      </c>
      <c r="B33" s="70">
        <v>8.7599999999999997E-2</v>
      </c>
      <c r="C33" s="45">
        <f t="shared" si="0"/>
        <v>8.76</v>
      </c>
    </row>
    <row r="34" spans="1:3" x14ac:dyDescent="0.2">
      <c r="A34" s="11">
        <v>43930</v>
      </c>
      <c r="B34" s="70">
        <v>7.9799999999999996E-2</v>
      </c>
      <c r="C34" s="45">
        <f t="shared" si="0"/>
        <v>7.9799999999999995</v>
      </c>
    </row>
    <row r="35" spans="1:3" x14ac:dyDescent="0.2">
      <c r="A35" s="11">
        <v>43931</v>
      </c>
      <c r="B35" s="67">
        <v>6.3799999999999996E-2</v>
      </c>
      <c r="C35" s="45">
        <f t="shared" si="0"/>
        <v>6.38</v>
      </c>
    </row>
    <row r="36" spans="1:3" x14ac:dyDescent="0.2">
      <c r="A36" s="11">
        <v>43932</v>
      </c>
      <c r="B36" s="70">
        <v>5.8599999999999999E-2</v>
      </c>
      <c r="C36" s="45">
        <f t="shared" si="0"/>
        <v>5.86</v>
      </c>
    </row>
    <row r="37" spans="1:3" x14ac:dyDescent="0.2">
      <c r="A37" s="11">
        <v>43933</v>
      </c>
      <c r="B37" s="67">
        <v>5.8000000000000003E-2</v>
      </c>
      <c r="C37" s="45">
        <f t="shared" si="0"/>
        <v>5.8000000000000007</v>
      </c>
    </row>
    <row r="38" spans="1:3" x14ac:dyDescent="0.2">
      <c r="A38" s="11">
        <v>43934</v>
      </c>
      <c r="B38" s="67">
        <v>6.2700000000000006E-2</v>
      </c>
      <c r="C38" s="45">
        <f t="shared" si="0"/>
        <v>6.2700000000000005</v>
      </c>
    </row>
    <row r="39" spans="1:3" x14ac:dyDescent="0.2">
      <c r="A39" s="11">
        <v>43935</v>
      </c>
      <c r="B39" s="67">
        <v>6.0299999999999999E-2</v>
      </c>
      <c r="C39" s="45">
        <f t="shared" si="0"/>
        <v>6.03</v>
      </c>
    </row>
    <row r="40" spans="1:3" x14ac:dyDescent="0.2">
      <c r="A40" s="11">
        <v>43936</v>
      </c>
      <c r="B40" s="67">
        <v>5.91E-2</v>
      </c>
      <c r="C40" s="45">
        <f t="shared" si="0"/>
        <v>5.91</v>
      </c>
    </row>
    <row r="41" spans="1:3" x14ac:dyDescent="0.2">
      <c r="A41" s="11">
        <v>43937</v>
      </c>
      <c r="B41" s="67">
        <v>6.0999999999999999E-2</v>
      </c>
      <c r="C41" s="45">
        <f t="shared" si="0"/>
        <v>6.1</v>
      </c>
    </row>
    <row r="42" spans="1:3" x14ac:dyDescent="0.2">
      <c r="A42" s="11"/>
      <c r="B42" s="70"/>
    </row>
    <row r="43" spans="1:3" x14ac:dyDescent="0.2">
      <c r="A43" s="11"/>
      <c r="B43" s="70"/>
    </row>
    <row r="44" spans="1:3" x14ac:dyDescent="0.2">
      <c r="A44" s="11"/>
      <c r="B44" s="70"/>
    </row>
    <row r="45" spans="1:3" x14ac:dyDescent="0.2">
      <c r="A45" s="11"/>
      <c r="B45" s="70"/>
    </row>
    <row r="46" spans="1:3" x14ac:dyDescent="0.2">
      <c r="A46" s="11"/>
      <c r="B46" s="70"/>
    </row>
    <row r="47" spans="1:3" x14ac:dyDescent="0.2">
      <c r="A47" s="11"/>
      <c r="B47" s="70"/>
    </row>
    <row r="48" spans="1:3" x14ac:dyDescent="0.2">
      <c r="A48" s="11"/>
      <c r="B48" s="70"/>
    </row>
    <row r="49" spans="1:2" x14ac:dyDescent="0.2">
      <c r="A49" s="11"/>
      <c r="B49" s="70"/>
    </row>
    <row r="50" spans="1:2" x14ac:dyDescent="0.2">
      <c r="A50" s="11"/>
    </row>
    <row r="51" spans="1:2" x14ac:dyDescent="0.2">
      <c r="A51" s="11"/>
      <c r="B51" s="66" t="s">
        <v>12</v>
      </c>
    </row>
    <row r="52" spans="1:2" x14ac:dyDescent="0.2">
      <c r="A52" s="11">
        <v>43922</v>
      </c>
      <c r="B52" s="68">
        <f>AVERAGE(B1:B25)</f>
        <v>0.183444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CE39-DCAD-574C-8164-23D6F0161C9A}">
  <dimension ref="A1:J68"/>
  <sheetViews>
    <sheetView topLeftCell="A9" workbookViewId="0">
      <selection activeCell="B34" sqref="B34"/>
    </sheetView>
  </sheetViews>
  <sheetFormatPr baseColWidth="10" defaultRowHeight="16" x14ac:dyDescent="0.2"/>
  <cols>
    <col min="2" max="2" width="14.6640625" bestFit="1" customWidth="1"/>
    <col min="9" max="9" width="12.1640625" bestFit="1" customWidth="1"/>
  </cols>
  <sheetData>
    <row r="1" spans="1:8" x14ac:dyDescent="0.2">
      <c r="A1" s="11">
        <v>43905</v>
      </c>
    </row>
    <row r="2" spans="1:8" x14ac:dyDescent="0.2">
      <c r="A2" s="11">
        <v>43906</v>
      </c>
      <c r="B2">
        <v>1</v>
      </c>
    </row>
    <row r="3" spans="1:8" x14ac:dyDescent="0.2">
      <c r="A3" s="11">
        <v>43907</v>
      </c>
      <c r="B3">
        <v>7</v>
      </c>
    </row>
    <row r="4" spans="1:8" x14ac:dyDescent="0.2">
      <c r="A4" s="11">
        <v>43908</v>
      </c>
      <c r="B4">
        <v>12</v>
      </c>
    </row>
    <row r="5" spans="1:8" x14ac:dyDescent="0.2">
      <c r="A5" s="11">
        <v>43909</v>
      </c>
      <c r="B5">
        <v>14</v>
      </c>
    </row>
    <row r="6" spans="1:8" x14ac:dyDescent="0.2">
      <c r="A6" s="11">
        <v>43910</v>
      </c>
      <c r="B6">
        <v>15</v>
      </c>
    </row>
    <row r="7" spans="1:8" x14ac:dyDescent="0.2">
      <c r="A7" s="11">
        <v>43911</v>
      </c>
      <c r="B7">
        <v>21</v>
      </c>
    </row>
    <row r="8" spans="1:8" x14ac:dyDescent="0.2">
      <c r="A8" s="11">
        <v>43912</v>
      </c>
      <c r="B8" s="53">
        <v>28</v>
      </c>
    </row>
    <row r="9" spans="1:8" x14ac:dyDescent="0.2">
      <c r="A9" s="11">
        <v>43913</v>
      </c>
      <c r="B9" s="58">
        <v>41</v>
      </c>
    </row>
    <row r="10" spans="1:8" x14ac:dyDescent="0.2">
      <c r="A10" s="11">
        <v>43914</v>
      </c>
      <c r="B10" s="29">
        <v>51</v>
      </c>
      <c r="C10" s="11">
        <v>43914</v>
      </c>
    </row>
    <row r="11" spans="1:8" x14ac:dyDescent="0.2">
      <c r="A11" s="11">
        <v>43915</v>
      </c>
      <c r="B11" s="29">
        <v>68</v>
      </c>
      <c r="C11">
        <v>77</v>
      </c>
      <c r="D11" s="11">
        <v>43915</v>
      </c>
    </row>
    <row r="12" spans="1:8" x14ac:dyDescent="0.2">
      <c r="A12" s="11">
        <v>43916</v>
      </c>
      <c r="B12" s="29">
        <v>73</v>
      </c>
      <c r="C12" s="34">
        <v>116</v>
      </c>
      <c r="D12">
        <v>103</v>
      </c>
      <c r="E12" s="11">
        <v>43916</v>
      </c>
    </row>
    <row r="13" spans="1:8" x14ac:dyDescent="0.2">
      <c r="A13" s="11">
        <v>43917</v>
      </c>
      <c r="B13" s="29">
        <v>90</v>
      </c>
      <c r="C13" s="34">
        <v>176</v>
      </c>
      <c r="D13" s="34">
        <v>155</v>
      </c>
      <c r="E13">
        <v>110</v>
      </c>
      <c r="F13" s="11">
        <v>43917</v>
      </c>
    </row>
    <row r="14" spans="1:8" x14ac:dyDescent="0.2">
      <c r="A14" s="11">
        <v>43918</v>
      </c>
      <c r="B14" s="29">
        <v>110</v>
      </c>
      <c r="C14" s="34">
        <v>266</v>
      </c>
      <c r="D14" s="34">
        <v>235</v>
      </c>
      <c r="E14" s="34">
        <v>167</v>
      </c>
      <c r="F14">
        <v>136</v>
      </c>
      <c r="G14" s="11">
        <v>43918</v>
      </c>
    </row>
    <row r="15" spans="1:8" x14ac:dyDescent="0.2">
      <c r="A15" s="11">
        <v>43919</v>
      </c>
      <c r="B15" s="29">
        <v>122</v>
      </c>
      <c r="C15" s="34">
        <v>402</v>
      </c>
      <c r="D15" s="34">
        <v>354</v>
      </c>
      <c r="E15" s="34">
        <v>252</v>
      </c>
      <c r="F15" s="34">
        <v>205</v>
      </c>
      <c r="G15">
        <v>166</v>
      </c>
      <c r="H15" s="11">
        <v>43919</v>
      </c>
    </row>
    <row r="16" spans="1:8" x14ac:dyDescent="0.2">
      <c r="A16" s="11">
        <v>43920</v>
      </c>
      <c r="B16" s="29">
        <v>127</v>
      </c>
      <c r="C16" s="34">
        <v>607</v>
      </c>
      <c r="D16" s="34">
        <v>536</v>
      </c>
      <c r="E16" s="34">
        <v>381</v>
      </c>
      <c r="F16" s="34">
        <v>311</v>
      </c>
      <c r="G16" s="34">
        <v>251</v>
      </c>
      <c r="H16">
        <v>184</v>
      </c>
    </row>
    <row r="17" spans="1:10" x14ac:dyDescent="0.2">
      <c r="A17" s="11">
        <v>43921</v>
      </c>
      <c r="B17" s="29">
        <v>147</v>
      </c>
      <c r="C17" s="34">
        <v>917</v>
      </c>
      <c r="D17" s="34">
        <v>809</v>
      </c>
      <c r="E17" s="34">
        <v>575</v>
      </c>
      <c r="F17" s="34">
        <v>469</v>
      </c>
      <c r="G17" s="34">
        <v>380</v>
      </c>
      <c r="H17" s="34">
        <v>279</v>
      </c>
    </row>
    <row r="18" spans="1:10" x14ac:dyDescent="0.2">
      <c r="A18" s="11">
        <v>43922</v>
      </c>
      <c r="B18" s="29">
        <v>173</v>
      </c>
      <c r="C18" s="34">
        <v>1386</v>
      </c>
      <c r="D18" s="34">
        <v>1223</v>
      </c>
      <c r="E18" s="34">
        <v>869</v>
      </c>
      <c r="F18" s="34">
        <v>709</v>
      </c>
      <c r="G18" s="34">
        <v>573</v>
      </c>
      <c r="H18" s="34">
        <v>421</v>
      </c>
    </row>
    <row r="19" spans="1:10" x14ac:dyDescent="0.2">
      <c r="A19" s="11">
        <v>43923</v>
      </c>
      <c r="B19" s="29">
        <v>193</v>
      </c>
      <c r="C19" s="34">
        <v>2094</v>
      </c>
      <c r="D19" s="34">
        <v>1848</v>
      </c>
      <c r="E19" s="34">
        <v>1313</v>
      </c>
      <c r="F19" s="34">
        <v>1071</v>
      </c>
      <c r="G19" s="34">
        <v>867</v>
      </c>
      <c r="H19" s="34">
        <v>636</v>
      </c>
    </row>
    <row r="20" spans="1:10" x14ac:dyDescent="0.2">
      <c r="A20" s="11">
        <v>43924</v>
      </c>
      <c r="B20" s="29">
        <v>207</v>
      </c>
      <c r="C20" s="34">
        <v>3165</v>
      </c>
      <c r="D20" s="34">
        <v>2793</v>
      </c>
      <c r="E20" s="34">
        <v>1984</v>
      </c>
      <c r="F20" s="34">
        <v>1619</v>
      </c>
      <c r="G20" s="34">
        <v>1309</v>
      </c>
      <c r="H20" s="34">
        <v>961</v>
      </c>
    </row>
    <row r="21" spans="1:10" x14ac:dyDescent="0.2">
      <c r="A21" s="11">
        <v>43925</v>
      </c>
      <c r="B21" s="29">
        <v>236</v>
      </c>
      <c r="C21" s="34">
        <v>4782</v>
      </c>
      <c r="D21" s="34">
        <v>4220</v>
      </c>
      <c r="E21" s="34">
        <v>2998</v>
      </c>
      <c r="F21" s="34">
        <v>2446</v>
      </c>
      <c r="G21" s="34">
        <v>1978</v>
      </c>
      <c r="H21" s="34">
        <v>1452</v>
      </c>
    </row>
    <row r="22" spans="1:10" x14ac:dyDescent="0.2">
      <c r="A22" s="11">
        <v>43926</v>
      </c>
      <c r="B22" s="29">
        <v>262</v>
      </c>
      <c r="C22" s="34">
        <v>7226</v>
      </c>
      <c r="D22" s="34">
        <v>6376</v>
      </c>
      <c r="E22" s="34">
        <v>4530</v>
      </c>
      <c r="F22" s="34">
        <v>3696</v>
      </c>
      <c r="G22" s="34">
        <v>2990</v>
      </c>
      <c r="H22" s="34">
        <v>2194</v>
      </c>
    </row>
    <row r="23" spans="1:10" x14ac:dyDescent="0.2">
      <c r="A23" s="11">
        <v>43927</v>
      </c>
      <c r="B23" s="29">
        <v>293</v>
      </c>
      <c r="C23" s="34">
        <v>10919</v>
      </c>
      <c r="D23" s="34">
        <v>9635</v>
      </c>
      <c r="E23" s="34">
        <v>6845</v>
      </c>
      <c r="F23" s="34">
        <v>5585</v>
      </c>
      <c r="G23" s="34">
        <v>4517</v>
      </c>
      <c r="H23" s="34">
        <v>3316</v>
      </c>
      <c r="I23" s="11">
        <v>43927</v>
      </c>
    </row>
    <row r="24" spans="1:10" x14ac:dyDescent="0.2">
      <c r="A24" s="11">
        <v>43928</v>
      </c>
      <c r="B24" s="29">
        <v>310</v>
      </c>
      <c r="C24" s="34">
        <v>16499</v>
      </c>
      <c r="D24" s="34">
        <v>14558</v>
      </c>
      <c r="E24" s="34">
        <v>10343</v>
      </c>
      <c r="F24" s="34">
        <v>8439</v>
      </c>
      <c r="G24" s="34">
        <v>6826</v>
      </c>
      <c r="H24" s="34">
        <v>5010</v>
      </c>
      <c r="I24">
        <v>360</v>
      </c>
    </row>
    <row r="25" spans="1:10" x14ac:dyDescent="0.2">
      <c r="A25" s="11">
        <v>43929</v>
      </c>
      <c r="B25" s="29">
        <v>342</v>
      </c>
      <c r="C25" s="34">
        <v>24930</v>
      </c>
      <c r="D25" s="34">
        <v>21998</v>
      </c>
      <c r="E25" s="34">
        <v>15629</v>
      </c>
      <c r="F25" s="34">
        <v>12752</v>
      </c>
      <c r="G25" s="34">
        <v>10314</v>
      </c>
      <c r="H25" s="34">
        <v>7571</v>
      </c>
      <c r="I25" s="34">
        <v>544</v>
      </c>
    </row>
    <row r="26" spans="1:10" x14ac:dyDescent="0.2">
      <c r="A26" s="11">
        <v>43930</v>
      </c>
      <c r="B26" s="29">
        <v>373</v>
      </c>
      <c r="C26" s="34">
        <v>37670</v>
      </c>
      <c r="D26" s="34">
        <v>33240</v>
      </c>
      <c r="E26" s="34">
        <v>23616</v>
      </c>
      <c r="F26" s="34">
        <v>19268</v>
      </c>
      <c r="G26" s="34">
        <v>15585</v>
      </c>
      <c r="H26" s="34">
        <v>11439</v>
      </c>
      <c r="I26" s="34">
        <v>822</v>
      </c>
    </row>
    <row r="27" spans="1:10" x14ac:dyDescent="0.2">
      <c r="A27" s="11">
        <v>43931</v>
      </c>
      <c r="B27" s="29">
        <v>407</v>
      </c>
      <c r="C27" s="34">
        <v>56921</v>
      </c>
      <c r="D27" s="34">
        <v>50227</v>
      </c>
      <c r="E27" s="34">
        <v>35684</v>
      </c>
      <c r="F27" s="34">
        <v>29115</v>
      </c>
      <c r="G27" s="34">
        <v>23550</v>
      </c>
      <c r="H27" s="34">
        <v>17285</v>
      </c>
      <c r="I27" s="34">
        <v>1242</v>
      </c>
    </row>
    <row r="28" spans="1:10" x14ac:dyDescent="0.2">
      <c r="A28" s="11">
        <v>43932</v>
      </c>
      <c r="B28" s="29">
        <v>428</v>
      </c>
      <c r="C28" s="34">
        <v>86011</v>
      </c>
      <c r="D28" s="34">
        <v>75895</v>
      </c>
      <c r="E28" s="34">
        <v>53920</v>
      </c>
      <c r="F28" s="34">
        <v>43994</v>
      </c>
      <c r="G28" s="34">
        <v>35585</v>
      </c>
      <c r="H28" s="34">
        <v>26119</v>
      </c>
      <c r="I28" s="34">
        <v>1877</v>
      </c>
    </row>
    <row r="29" spans="1:10" x14ac:dyDescent="0.2">
      <c r="A29" s="11">
        <v>43933</v>
      </c>
      <c r="B29" s="29">
        <v>445</v>
      </c>
      <c r="C29" s="34">
        <v>129966</v>
      </c>
      <c r="D29" s="34">
        <v>114681</v>
      </c>
      <c r="E29" s="34">
        <v>81476</v>
      </c>
      <c r="F29" s="34">
        <v>66477</v>
      </c>
      <c r="G29" s="34">
        <v>53771</v>
      </c>
      <c r="H29" s="34">
        <v>39467</v>
      </c>
      <c r="I29" s="34">
        <v>2835</v>
      </c>
    </row>
    <row r="30" spans="1:10" x14ac:dyDescent="0.2">
      <c r="A30" s="11">
        <v>43934</v>
      </c>
      <c r="B30" s="29">
        <v>474</v>
      </c>
      <c r="C30" s="34">
        <v>196384</v>
      </c>
      <c r="D30" s="34">
        <v>173288</v>
      </c>
      <c r="E30" s="34">
        <v>123113</v>
      </c>
      <c r="F30" s="34">
        <v>100449</v>
      </c>
      <c r="G30" s="34">
        <v>81250</v>
      </c>
      <c r="H30" s="34">
        <v>59636</v>
      </c>
      <c r="I30" s="34">
        <v>4285</v>
      </c>
    </row>
    <row r="31" spans="1:10" x14ac:dyDescent="0.2">
      <c r="A31" s="11">
        <v>43935</v>
      </c>
      <c r="B31" s="29">
        <v>517</v>
      </c>
      <c r="C31" s="34">
        <v>296744</v>
      </c>
      <c r="D31" s="34">
        <v>261845</v>
      </c>
      <c r="E31" s="34">
        <v>186029</v>
      </c>
      <c r="F31" s="34">
        <v>151783</v>
      </c>
      <c r="G31" s="34">
        <v>122772</v>
      </c>
      <c r="H31" s="34">
        <v>90113</v>
      </c>
      <c r="I31" s="34">
        <v>6474</v>
      </c>
      <c r="J31" s="11">
        <v>43935</v>
      </c>
    </row>
    <row r="32" spans="1:10" x14ac:dyDescent="0.2">
      <c r="A32" s="11">
        <v>43936</v>
      </c>
      <c r="B32" s="29">
        <v>549</v>
      </c>
      <c r="C32" s="34">
        <v>448393</v>
      </c>
      <c r="D32" s="34">
        <v>395659</v>
      </c>
      <c r="E32" s="34">
        <v>281098</v>
      </c>
      <c r="F32" s="34">
        <v>229351</v>
      </c>
      <c r="G32" s="34">
        <v>185513</v>
      </c>
      <c r="H32" s="34">
        <v>136165</v>
      </c>
      <c r="I32" s="34">
        <v>9783</v>
      </c>
      <c r="J32">
        <v>607</v>
      </c>
    </row>
    <row r="33" spans="1:10" x14ac:dyDescent="0.2">
      <c r="A33" s="11">
        <v>43937</v>
      </c>
      <c r="B33" s="29">
        <v>579</v>
      </c>
      <c r="C33" s="34">
        <v>677541</v>
      </c>
      <c r="D33" s="34">
        <v>597857</v>
      </c>
      <c r="E33" s="34">
        <v>424751</v>
      </c>
      <c r="F33" s="34">
        <v>346559</v>
      </c>
      <c r="G33" s="34">
        <v>280318</v>
      </c>
      <c r="H33" s="34">
        <v>205751</v>
      </c>
      <c r="I33" s="34">
        <v>14782</v>
      </c>
      <c r="J33" s="34">
        <v>712</v>
      </c>
    </row>
    <row r="34" spans="1:10" x14ac:dyDescent="0.2">
      <c r="A34" s="11">
        <v>43938</v>
      </c>
      <c r="B34" s="95">
        <v>606</v>
      </c>
      <c r="C34" s="34">
        <v>1023794</v>
      </c>
      <c r="D34" s="34">
        <v>903388</v>
      </c>
      <c r="E34" s="34">
        <v>641818</v>
      </c>
      <c r="F34" s="34">
        <v>523666</v>
      </c>
      <c r="G34" s="34">
        <v>423573</v>
      </c>
      <c r="H34" s="34">
        <v>310898</v>
      </c>
      <c r="I34" s="34">
        <v>22336</v>
      </c>
      <c r="J34" s="34">
        <v>835</v>
      </c>
    </row>
    <row r="35" spans="1:10" x14ac:dyDescent="0.2">
      <c r="A35" s="11">
        <v>43939</v>
      </c>
      <c r="B35" s="44">
        <f t="shared" ref="B34:B68" si="0">B34*EXP(0.1599)</f>
        <v>711.07647661787428</v>
      </c>
      <c r="C35" s="34">
        <v>1546996</v>
      </c>
      <c r="D35" s="34">
        <v>1365058</v>
      </c>
      <c r="E35" s="34">
        <v>969814</v>
      </c>
      <c r="F35" s="34">
        <v>791282</v>
      </c>
      <c r="G35" s="34">
        <v>640036</v>
      </c>
      <c r="H35" s="34">
        <v>469781</v>
      </c>
      <c r="I35" s="34">
        <v>33751</v>
      </c>
      <c r="J35" s="34">
        <v>980</v>
      </c>
    </row>
    <row r="36" spans="1:10" x14ac:dyDescent="0.2">
      <c r="A36" s="11">
        <v>43940</v>
      </c>
      <c r="B36" s="44">
        <f t="shared" si="0"/>
        <v>834.37253399222823</v>
      </c>
      <c r="I36" s="34">
        <v>51000</v>
      </c>
      <c r="J36" s="34">
        <v>1150</v>
      </c>
    </row>
    <row r="37" spans="1:10" x14ac:dyDescent="0.2">
      <c r="A37" s="11">
        <v>43941</v>
      </c>
      <c r="B37" s="44">
        <f t="shared" si="0"/>
        <v>979.04732946851686</v>
      </c>
      <c r="I37" s="34">
        <v>77063</v>
      </c>
      <c r="J37" s="34">
        <v>1349</v>
      </c>
    </row>
    <row r="38" spans="1:10" x14ac:dyDescent="0.2">
      <c r="A38" s="11">
        <v>43942</v>
      </c>
      <c r="B38" s="44">
        <f t="shared" si="0"/>
        <v>1148.8077978227923</v>
      </c>
      <c r="I38" s="34">
        <v>116445</v>
      </c>
      <c r="J38" s="34">
        <v>1583</v>
      </c>
    </row>
    <row r="39" spans="1:10" x14ac:dyDescent="0.2">
      <c r="A39" s="11">
        <v>43943</v>
      </c>
      <c r="B39" s="44">
        <f t="shared" si="0"/>
        <v>1348.0036323217334</v>
      </c>
      <c r="I39" s="34">
        <v>175953</v>
      </c>
      <c r="J39" s="34">
        <v>1858</v>
      </c>
    </row>
    <row r="40" spans="1:10" x14ac:dyDescent="0.2">
      <c r="A40" s="11">
        <v>43944</v>
      </c>
      <c r="B40" s="44">
        <f t="shared" si="0"/>
        <v>1581.7387348835557</v>
      </c>
      <c r="I40" s="34">
        <v>265873</v>
      </c>
      <c r="J40" s="34">
        <v>2180</v>
      </c>
    </row>
    <row r="41" spans="1:10" x14ac:dyDescent="0.2">
      <c r="A41" s="11">
        <v>43945</v>
      </c>
      <c r="B41" s="44">
        <f t="shared" si="0"/>
        <v>1856.0019909752687</v>
      </c>
      <c r="I41" s="34">
        <v>401745</v>
      </c>
      <c r="J41" s="34">
        <v>2558</v>
      </c>
    </row>
    <row r="42" spans="1:10" x14ac:dyDescent="0.2">
      <c r="A42" s="11">
        <v>43946</v>
      </c>
      <c r="B42" s="44">
        <f t="shared" si="0"/>
        <v>2177.8207200304519</v>
      </c>
      <c r="I42" s="34">
        <v>607054</v>
      </c>
      <c r="J42" s="34">
        <v>3002</v>
      </c>
    </row>
    <row r="43" spans="1:10" x14ac:dyDescent="0.2">
      <c r="A43" s="11">
        <v>43947</v>
      </c>
      <c r="B43" s="44">
        <f t="shared" si="0"/>
        <v>2555.4407331759994</v>
      </c>
      <c r="I43" s="34">
        <v>917284</v>
      </c>
      <c r="J43" s="34">
        <v>3522</v>
      </c>
    </row>
    <row r="44" spans="1:10" x14ac:dyDescent="0.2">
      <c r="A44" s="11">
        <v>43948</v>
      </c>
      <c r="B44" s="44">
        <f t="shared" si="0"/>
        <v>2998.537611802949</v>
      </c>
      <c r="I44" s="34">
        <v>1386056</v>
      </c>
      <c r="J44" s="34">
        <v>4133</v>
      </c>
    </row>
    <row r="45" spans="1:10" x14ac:dyDescent="0.2">
      <c r="A45" s="11">
        <v>43949</v>
      </c>
      <c r="B45" s="44">
        <f t="shared" si="0"/>
        <v>3518.4646204736241</v>
      </c>
      <c r="I45" s="34">
        <v>2094389</v>
      </c>
      <c r="J45" s="34">
        <v>4850</v>
      </c>
    </row>
    <row r="46" spans="1:10" x14ac:dyDescent="0.2">
      <c r="A46" s="11">
        <v>43950</v>
      </c>
      <c r="B46" s="44">
        <f t="shared" si="0"/>
        <v>4128.5436063218331</v>
      </c>
      <c r="I46" s="34">
        <v>3164712</v>
      </c>
      <c r="J46" s="34">
        <v>5690</v>
      </c>
    </row>
    <row r="47" spans="1:10" x14ac:dyDescent="0.2">
      <c r="A47" s="11">
        <v>43951</v>
      </c>
      <c r="B47" s="44">
        <f t="shared" si="0"/>
        <v>4844.4063385257114</v>
      </c>
      <c r="I47" s="34">
        <v>4782015</v>
      </c>
      <c r="J47" s="34">
        <v>6677</v>
      </c>
    </row>
    <row r="48" spans="1:10" x14ac:dyDescent="0.2">
      <c r="A48" s="11">
        <v>43952</v>
      </c>
      <c r="B48" s="44">
        <f t="shared" si="0"/>
        <v>5684.3950338352479</v>
      </c>
      <c r="I48" s="34">
        <v>7225830</v>
      </c>
      <c r="J48" s="34">
        <v>7835</v>
      </c>
    </row>
    <row r="49" spans="1:10" x14ac:dyDescent="0.2">
      <c r="A49" s="11">
        <v>43953</v>
      </c>
      <c r="B49" s="44">
        <f t="shared" si="0"/>
        <v>6670.0323306331857</v>
      </c>
      <c r="I49" s="34">
        <v>10918538</v>
      </c>
      <c r="J49" s="34">
        <v>9193</v>
      </c>
    </row>
    <row r="50" spans="1:10" x14ac:dyDescent="0.2">
      <c r="A50" s="11">
        <v>43954</v>
      </c>
      <c r="B50" s="44">
        <f t="shared" si="0"/>
        <v>7826.5727534553698</v>
      </c>
      <c r="I50" s="34">
        <v>16498378</v>
      </c>
      <c r="J50" s="34">
        <v>10787</v>
      </c>
    </row>
    <row r="51" spans="1:10" x14ac:dyDescent="0.2">
      <c r="A51" s="11">
        <v>43955</v>
      </c>
      <c r="B51" s="44">
        <f t="shared" si="0"/>
        <v>9183.6497978886127</v>
      </c>
      <c r="I51" s="34">
        <v>24929755</v>
      </c>
      <c r="J51" s="34">
        <v>12658</v>
      </c>
    </row>
    <row r="52" spans="1:10" x14ac:dyDescent="0.2">
      <c r="A52" s="11">
        <v>43956</v>
      </c>
      <c r="B52" s="44">
        <f t="shared" si="0"/>
        <v>10776.035215800475</v>
      </c>
      <c r="I52" s="34">
        <v>37669926</v>
      </c>
      <c r="J52" s="34">
        <v>14853</v>
      </c>
    </row>
    <row r="53" spans="1:10" x14ac:dyDescent="0.2">
      <c r="A53" s="11">
        <v>43957</v>
      </c>
      <c r="B53" s="44">
        <f t="shared" si="0"/>
        <v>12644.529955712107</v>
      </c>
      <c r="I53" s="34">
        <v>56920870</v>
      </c>
      <c r="J53" s="34">
        <v>17428</v>
      </c>
    </row>
    <row r="54" spans="1:10" x14ac:dyDescent="0.2">
      <c r="A54" s="11">
        <v>43958</v>
      </c>
      <c r="B54" s="44">
        <f t="shared" si="0"/>
        <v>14837.009586463582</v>
      </c>
      <c r="I54" s="34">
        <v>86009869</v>
      </c>
      <c r="J54" s="34">
        <v>20450</v>
      </c>
    </row>
    <row r="55" spans="1:10" x14ac:dyDescent="0.2">
      <c r="A55" s="11">
        <v>43959</v>
      </c>
      <c r="B55" s="44">
        <f t="shared" si="0"/>
        <v>17409.650990574501</v>
      </c>
      <c r="I55" s="34">
        <v>129964593</v>
      </c>
      <c r="J55" s="34">
        <v>23996</v>
      </c>
    </row>
    <row r="56" spans="1:10" x14ac:dyDescent="0.2">
      <c r="A56" s="11">
        <v>43960</v>
      </c>
      <c r="B56" s="44">
        <f t="shared" si="0"/>
        <v>20428.371758291421</v>
      </c>
      <c r="I56" s="34">
        <v>196382061</v>
      </c>
      <c r="J56" s="34">
        <v>28157</v>
      </c>
    </row>
    <row r="57" spans="1:10" x14ac:dyDescent="0.2">
      <c r="A57" s="11">
        <v>43961</v>
      </c>
      <c r="B57" s="44">
        <f t="shared" si="0"/>
        <v>23970.519163244149</v>
      </c>
      <c r="I57" s="34">
        <v>296741696</v>
      </c>
      <c r="J57" s="34">
        <v>33039</v>
      </c>
    </row>
    <row r="58" spans="1:10" x14ac:dyDescent="0.2">
      <c r="A58" s="11">
        <v>43962</v>
      </c>
      <c r="B58" s="44">
        <f t="shared" si="0"/>
        <v>28126.851995546018</v>
      </c>
      <c r="I58" s="34">
        <v>448389400</v>
      </c>
      <c r="J58" s="34">
        <v>38768</v>
      </c>
    </row>
    <row r="59" spans="1:10" x14ac:dyDescent="0.2">
      <c r="A59" s="11">
        <v>43963</v>
      </c>
      <c r="B59" s="44">
        <f t="shared" si="0"/>
        <v>33003.866031922917</v>
      </c>
      <c r="I59" s="34">
        <v>677535569</v>
      </c>
      <c r="J59" s="34">
        <v>45490</v>
      </c>
    </row>
    <row r="60" spans="1:10" x14ac:dyDescent="0.2">
      <c r="A60" s="11">
        <v>43964</v>
      </c>
      <c r="B60" s="44">
        <f t="shared" si="0"/>
        <v>38726.522727307085</v>
      </c>
      <c r="I60" s="34">
        <v>1023785234</v>
      </c>
      <c r="J60" s="34">
        <v>53377</v>
      </c>
    </row>
    <row r="61" spans="1:10" x14ac:dyDescent="0.2">
      <c r="A61" s="11">
        <v>43965</v>
      </c>
      <c r="B61" s="44">
        <f t="shared" si="0"/>
        <v>45441.451043887049</v>
      </c>
      <c r="I61" s="34">
        <v>1546983293</v>
      </c>
      <c r="J61" s="34">
        <v>62633</v>
      </c>
    </row>
    <row r="62" spans="1:10" x14ac:dyDescent="0.2">
      <c r="A62" s="11">
        <v>43966</v>
      </c>
      <c r="B62" s="44">
        <f t="shared" si="0"/>
        <v>53320.704456585525</v>
      </c>
      <c r="I62" s="34">
        <v>2337557947</v>
      </c>
      <c r="J62" s="34">
        <v>73493</v>
      </c>
    </row>
    <row r="63" spans="1:10" x14ac:dyDescent="0.2">
      <c r="A63" s="11">
        <v>43967</v>
      </c>
      <c r="B63" s="44">
        <f t="shared" si="0"/>
        <v>62566.1693989634</v>
      </c>
      <c r="I63" s="34">
        <v>3532150075</v>
      </c>
      <c r="J63" s="34">
        <v>86236</v>
      </c>
    </row>
    <row r="64" spans="1:10" x14ac:dyDescent="0.2">
      <c r="A64" s="11">
        <v>43968</v>
      </c>
      <c r="B64" s="44">
        <f t="shared" si="0"/>
        <v>73414.738105102238</v>
      </c>
      <c r="I64" s="34">
        <v>5337229895</v>
      </c>
      <c r="J64" s="34">
        <v>101189</v>
      </c>
    </row>
    <row r="65" spans="1:10" x14ac:dyDescent="0.2">
      <c r="A65" s="11">
        <v>43969</v>
      </c>
      <c r="B65" s="44">
        <f t="shared" si="0"/>
        <v>86144.378388779034</v>
      </c>
      <c r="I65" s="34">
        <v>8064782736</v>
      </c>
      <c r="J65" s="34">
        <v>118734</v>
      </c>
    </row>
    <row r="66" spans="1:10" x14ac:dyDescent="0.2">
      <c r="A66" s="11">
        <v>43970</v>
      </c>
      <c r="B66" s="44">
        <f t="shared" si="0"/>
        <v>101081.25588305273</v>
      </c>
      <c r="I66" s="34">
        <v>12186231783</v>
      </c>
      <c r="J66" s="34">
        <v>139322</v>
      </c>
    </row>
    <row r="67" spans="1:10" x14ac:dyDescent="0.2">
      <c r="A67" s="11">
        <v>43971</v>
      </c>
      <c r="B67" s="44">
        <f t="shared" si="0"/>
        <v>118608.09123008401</v>
      </c>
      <c r="I67" s="34">
        <v>18413917638</v>
      </c>
      <c r="J67" s="34">
        <v>163479</v>
      </c>
    </row>
    <row r="68" spans="1:10" x14ac:dyDescent="0.2">
      <c r="A68" s="11">
        <v>43972</v>
      </c>
      <c r="B68" s="44">
        <f t="shared" si="0"/>
        <v>139173.96635356359</v>
      </c>
      <c r="I68" s="34">
        <v>27824217430</v>
      </c>
      <c r="J68" s="34">
        <v>191826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6A38-08EC-FA44-A810-5EDDE230B175}">
  <dimension ref="A1:BE29"/>
  <sheetViews>
    <sheetView tabSelected="1" topLeftCell="P1" workbookViewId="0">
      <selection activeCell="M9" sqref="H9:M9"/>
    </sheetView>
  </sheetViews>
  <sheetFormatPr baseColWidth="10" defaultRowHeight="16" x14ac:dyDescent="0.2"/>
  <cols>
    <col min="1" max="16384" width="10.83203125" style="1"/>
  </cols>
  <sheetData>
    <row r="1" spans="1:57" ht="25" customHeight="1" x14ac:dyDescent="0.2">
      <c r="A1" s="37" t="s">
        <v>23</v>
      </c>
      <c r="B1" s="37" t="s">
        <v>24</v>
      </c>
      <c r="C1" s="37" t="s">
        <v>25</v>
      </c>
      <c r="D1" s="37" t="s">
        <v>26</v>
      </c>
      <c r="E1" s="37" t="s">
        <v>27</v>
      </c>
      <c r="F1" s="37" t="s">
        <v>28</v>
      </c>
      <c r="G1" s="37" t="s">
        <v>29</v>
      </c>
      <c r="H1" s="37" t="s">
        <v>30</v>
      </c>
      <c r="I1" s="37" t="s">
        <v>31</v>
      </c>
      <c r="J1" s="37" t="s">
        <v>32</v>
      </c>
      <c r="K1" s="37" t="s">
        <v>33</v>
      </c>
      <c r="L1" s="37" t="s">
        <v>34</v>
      </c>
      <c r="M1" s="61" t="s">
        <v>35</v>
      </c>
      <c r="N1" s="61" t="s">
        <v>36</v>
      </c>
      <c r="O1" s="61" t="s">
        <v>37</v>
      </c>
      <c r="P1" s="61" t="s">
        <v>42</v>
      </c>
      <c r="Q1" s="37" t="s">
        <v>52</v>
      </c>
      <c r="R1" s="37" t="s">
        <v>53</v>
      </c>
      <c r="S1" s="37" t="s">
        <v>54</v>
      </c>
      <c r="T1" s="37" t="s">
        <v>55</v>
      </c>
      <c r="U1" s="37" t="s">
        <v>56</v>
      </c>
      <c r="V1" s="37" t="s">
        <v>57</v>
      </c>
      <c r="W1" s="37" t="s">
        <v>58</v>
      </c>
      <c r="X1" s="37" t="s">
        <v>59</v>
      </c>
      <c r="Y1" s="37" t="s">
        <v>60</v>
      </c>
      <c r="Z1" s="37" t="s">
        <v>61</v>
      </c>
      <c r="AA1" s="37" t="s">
        <v>62</v>
      </c>
      <c r="AB1" s="37" t="s">
        <v>63</v>
      </c>
      <c r="AC1" s="37" t="s">
        <v>64</v>
      </c>
      <c r="AD1" s="37" t="s">
        <v>65</v>
      </c>
      <c r="AE1" s="37" t="s">
        <v>66</v>
      </c>
      <c r="AF1" s="88" t="s">
        <v>67</v>
      </c>
      <c r="AG1" s="37" t="s">
        <v>68</v>
      </c>
      <c r="AH1" s="37" t="s">
        <v>69</v>
      </c>
      <c r="AI1" s="37" t="s">
        <v>70</v>
      </c>
      <c r="AJ1" s="37" t="s">
        <v>21</v>
      </c>
      <c r="AK1" s="1" t="s">
        <v>22</v>
      </c>
      <c r="AL1" s="1" t="s">
        <v>71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s="1" t="s">
        <v>83</v>
      </c>
      <c r="AS1" s="1" t="s">
        <v>84</v>
      </c>
      <c r="AT1" s="1" t="s">
        <v>85</v>
      </c>
      <c r="AU1" s="1" t="s">
        <v>86</v>
      </c>
      <c r="AV1" s="1" t="s">
        <v>87</v>
      </c>
      <c r="AW1" s="1" t="s">
        <v>88</v>
      </c>
      <c r="AX1" s="1" t="s">
        <v>89</v>
      </c>
      <c r="AY1" s="1" t="s">
        <v>90</v>
      </c>
      <c r="AZ1" s="1" t="s">
        <v>91</v>
      </c>
      <c r="BA1" s="1" t="s">
        <v>92</v>
      </c>
      <c r="BB1" s="1" t="s">
        <v>93</v>
      </c>
      <c r="BC1" s="1" t="s">
        <v>94</v>
      </c>
      <c r="BD1" s="1" t="s">
        <v>95</v>
      </c>
      <c r="BE1" s="1" t="s">
        <v>96</v>
      </c>
    </row>
    <row r="2" spans="1:57" x14ac:dyDescent="0.2">
      <c r="A2" s="38"/>
      <c r="B2" s="38" t="s">
        <v>38</v>
      </c>
      <c r="C2" s="38" t="s">
        <v>39</v>
      </c>
      <c r="D2" s="38" t="s">
        <v>39</v>
      </c>
      <c r="E2" s="38" t="s">
        <v>40</v>
      </c>
      <c r="F2" s="38" t="s">
        <v>41</v>
      </c>
      <c r="G2" s="56" t="s">
        <v>43</v>
      </c>
      <c r="H2" s="57" t="s">
        <v>44</v>
      </c>
      <c r="I2" s="57" t="s">
        <v>45</v>
      </c>
      <c r="J2" s="57" t="s">
        <v>46</v>
      </c>
      <c r="K2" s="57" t="s">
        <v>47</v>
      </c>
      <c r="L2" s="57" t="s">
        <v>48</v>
      </c>
      <c r="M2" s="57" t="s">
        <v>49</v>
      </c>
      <c r="N2" s="57" t="s">
        <v>50</v>
      </c>
      <c r="O2" s="57" t="s">
        <v>51</v>
      </c>
    </row>
    <row r="3" spans="1:57" x14ac:dyDescent="0.2">
      <c r="A3" s="38"/>
      <c r="B3" s="38"/>
      <c r="C3" s="39" t="s">
        <v>38</v>
      </c>
      <c r="D3" s="39" t="s">
        <v>39</v>
      </c>
      <c r="E3" s="39" t="s">
        <v>39</v>
      </c>
      <c r="F3" s="39" t="s">
        <v>40</v>
      </c>
      <c r="G3" s="39" t="s">
        <v>41</v>
      </c>
      <c r="H3" s="56" t="s">
        <v>43</v>
      </c>
      <c r="I3" s="57" t="s">
        <v>44</v>
      </c>
      <c r="J3" s="57" t="s">
        <v>45</v>
      </c>
      <c r="K3" s="57" t="s">
        <v>46</v>
      </c>
      <c r="L3" s="57" t="s">
        <v>47</v>
      </c>
      <c r="M3" s="57" t="s">
        <v>48</v>
      </c>
      <c r="N3" s="57" t="s">
        <v>49</v>
      </c>
      <c r="O3" s="57" t="s">
        <v>50</v>
      </c>
      <c r="P3" s="57" t="s">
        <v>51</v>
      </c>
    </row>
    <row r="4" spans="1:57" x14ac:dyDescent="0.2">
      <c r="A4" s="38"/>
      <c r="B4" s="38"/>
      <c r="C4" s="38"/>
      <c r="D4" s="39" t="s">
        <v>38</v>
      </c>
      <c r="E4" s="39" t="s">
        <v>39</v>
      </c>
      <c r="F4" s="39" t="s">
        <v>39</v>
      </c>
      <c r="G4" s="39" t="s">
        <v>40</v>
      </c>
      <c r="H4" s="40" t="s">
        <v>41</v>
      </c>
      <c r="I4" s="56" t="s">
        <v>43</v>
      </c>
      <c r="J4" s="57" t="s">
        <v>44</v>
      </c>
      <c r="K4" s="57" t="s">
        <v>45</v>
      </c>
      <c r="L4" s="57" t="s">
        <v>46</v>
      </c>
      <c r="M4" s="57" t="s">
        <v>47</v>
      </c>
      <c r="N4" s="57" t="s">
        <v>48</v>
      </c>
      <c r="O4" s="57" t="s">
        <v>49</v>
      </c>
      <c r="P4" s="57" t="s">
        <v>50</v>
      </c>
      <c r="Q4" s="57" t="s">
        <v>51</v>
      </c>
    </row>
    <row r="5" spans="1:57" x14ac:dyDescent="0.2">
      <c r="A5" s="38"/>
      <c r="B5" s="38"/>
      <c r="C5" s="38"/>
      <c r="D5" s="38"/>
      <c r="E5" s="39" t="s">
        <v>38</v>
      </c>
      <c r="F5" s="39" t="s">
        <v>39</v>
      </c>
      <c r="G5" s="39" t="s">
        <v>39</v>
      </c>
      <c r="H5" s="40" t="s">
        <v>40</v>
      </c>
      <c r="I5" s="40" t="s">
        <v>41</v>
      </c>
      <c r="J5" s="56" t="s">
        <v>43</v>
      </c>
      <c r="K5" s="57" t="s">
        <v>44</v>
      </c>
      <c r="L5" s="57" t="s">
        <v>45</v>
      </c>
      <c r="M5" s="57" t="s">
        <v>46</v>
      </c>
      <c r="N5" s="57" t="s">
        <v>47</v>
      </c>
      <c r="O5" s="57" t="s">
        <v>48</v>
      </c>
      <c r="P5" s="57" t="s">
        <v>49</v>
      </c>
      <c r="Q5" s="57" t="s">
        <v>50</v>
      </c>
      <c r="R5" s="57" t="s">
        <v>51</v>
      </c>
    </row>
    <row r="6" spans="1:57" x14ac:dyDescent="0.2">
      <c r="A6" s="38"/>
      <c r="B6" s="38"/>
      <c r="C6" s="38"/>
      <c r="D6" s="38"/>
      <c r="E6" s="38"/>
      <c r="F6" s="39" t="s">
        <v>38</v>
      </c>
      <c r="G6" s="39" t="s">
        <v>39</v>
      </c>
      <c r="H6" s="40" t="s">
        <v>39</v>
      </c>
      <c r="I6" s="40" t="s">
        <v>40</v>
      </c>
      <c r="J6" s="40" t="s">
        <v>41</v>
      </c>
      <c r="K6" s="56" t="s">
        <v>43</v>
      </c>
      <c r="L6" s="57" t="s">
        <v>44</v>
      </c>
      <c r="M6" s="57" t="s">
        <v>45</v>
      </c>
      <c r="N6" s="57" t="s">
        <v>46</v>
      </c>
      <c r="O6" s="57" t="s">
        <v>47</v>
      </c>
      <c r="P6" s="57" t="s">
        <v>48</v>
      </c>
      <c r="Q6" s="57" t="s">
        <v>49</v>
      </c>
      <c r="R6" s="57" t="s">
        <v>50</v>
      </c>
      <c r="S6" s="57" t="s">
        <v>51</v>
      </c>
    </row>
    <row r="7" spans="1:57" x14ac:dyDescent="0.2">
      <c r="A7" s="38"/>
      <c r="B7" s="38"/>
      <c r="C7" s="38"/>
      <c r="D7" s="38"/>
      <c r="E7" s="38"/>
      <c r="F7" s="38"/>
      <c r="G7" s="39" t="s">
        <v>38</v>
      </c>
      <c r="H7" s="40" t="s">
        <v>39</v>
      </c>
      <c r="I7" s="40" t="s">
        <v>39</v>
      </c>
      <c r="J7" s="40" t="s">
        <v>40</v>
      </c>
      <c r="K7" s="40" t="s">
        <v>41</v>
      </c>
      <c r="L7" s="56" t="s">
        <v>43</v>
      </c>
      <c r="M7" s="57" t="s">
        <v>44</v>
      </c>
      <c r="N7" s="57" t="s">
        <v>45</v>
      </c>
      <c r="O7" s="57" t="s">
        <v>46</v>
      </c>
      <c r="P7" s="57" t="s">
        <v>47</v>
      </c>
      <c r="Q7" s="57" t="s">
        <v>48</v>
      </c>
      <c r="R7" s="57" t="s">
        <v>49</v>
      </c>
      <c r="S7" s="57" t="s">
        <v>50</v>
      </c>
      <c r="T7" s="57" t="s">
        <v>51</v>
      </c>
    </row>
    <row r="8" spans="1:57" x14ac:dyDescent="0.2">
      <c r="H8" s="40" t="s">
        <v>38</v>
      </c>
      <c r="I8" s="40" t="s">
        <v>39</v>
      </c>
      <c r="J8" s="40" t="s">
        <v>39</v>
      </c>
      <c r="K8" s="40" t="s">
        <v>40</v>
      </c>
      <c r="L8" s="40" t="s">
        <v>41</v>
      </c>
      <c r="M8" s="56" t="s">
        <v>43</v>
      </c>
      <c r="N8" s="57" t="s">
        <v>44</v>
      </c>
      <c r="O8" s="57" t="s">
        <v>45</v>
      </c>
      <c r="P8" s="57" t="s">
        <v>46</v>
      </c>
      <c r="Q8" s="57" t="s">
        <v>47</v>
      </c>
      <c r="R8" s="57" t="s">
        <v>48</v>
      </c>
      <c r="S8" s="57" t="s">
        <v>49</v>
      </c>
      <c r="T8" s="57" t="s">
        <v>50</v>
      </c>
      <c r="U8" s="57" t="s">
        <v>51</v>
      </c>
    </row>
    <row r="9" spans="1:57" x14ac:dyDescent="0.2">
      <c r="I9" s="40" t="s">
        <v>38</v>
      </c>
      <c r="J9" s="40" t="s">
        <v>39</v>
      </c>
      <c r="K9" s="40" t="s">
        <v>39</v>
      </c>
      <c r="L9" s="40" t="s">
        <v>40</v>
      </c>
      <c r="M9" s="40" t="s">
        <v>41</v>
      </c>
      <c r="N9" s="56" t="s">
        <v>43</v>
      </c>
      <c r="O9" s="57" t="s">
        <v>44</v>
      </c>
      <c r="P9" s="57" t="s">
        <v>45</v>
      </c>
      <c r="Q9" s="57" t="s">
        <v>46</v>
      </c>
      <c r="R9" s="57" t="s">
        <v>47</v>
      </c>
      <c r="S9" s="57" t="s">
        <v>48</v>
      </c>
      <c r="T9" s="57" t="s">
        <v>49</v>
      </c>
      <c r="U9" s="57" t="s">
        <v>50</v>
      </c>
      <c r="V9" s="57" t="s">
        <v>51</v>
      </c>
    </row>
    <row r="10" spans="1:57" x14ac:dyDescent="0.2">
      <c r="J10" s="40" t="s">
        <v>38</v>
      </c>
      <c r="K10" s="40" t="s">
        <v>39</v>
      </c>
      <c r="L10" s="40" t="s">
        <v>39</v>
      </c>
      <c r="M10" s="40" t="s">
        <v>40</v>
      </c>
      <c r="N10" s="40" t="s">
        <v>41</v>
      </c>
      <c r="O10" s="56" t="s">
        <v>43</v>
      </c>
      <c r="P10" s="57" t="s">
        <v>44</v>
      </c>
      <c r="Q10" s="57" t="s">
        <v>45</v>
      </c>
      <c r="R10" s="57" t="s">
        <v>46</v>
      </c>
      <c r="S10" s="57" t="s">
        <v>47</v>
      </c>
      <c r="T10" s="57" t="s">
        <v>48</v>
      </c>
      <c r="U10" s="57" t="s">
        <v>49</v>
      </c>
      <c r="V10" s="57" t="s">
        <v>50</v>
      </c>
      <c r="W10" s="57" t="s">
        <v>51</v>
      </c>
    </row>
    <row r="11" spans="1:57" x14ac:dyDescent="0.2">
      <c r="K11" s="40" t="s">
        <v>38</v>
      </c>
      <c r="L11" s="40" t="s">
        <v>39</v>
      </c>
      <c r="M11" s="40" t="s">
        <v>39</v>
      </c>
      <c r="N11" s="40" t="s">
        <v>40</v>
      </c>
      <c r="O11" s="40" t="s">
        <v>41</v>
      </c>
      <c r="P11" s="56" t="s">
        <v>43</v>
      </c>
      <c r="Q11" s="57" t="s">
        <v>44</v>
      </c>
      <c r="R11" s="57" t="s">
        <v>45</v>
      </c>
      <c r="S11" s="57" t="s">
        <v>46</v>
      </c>
      <c r="T11" s="57" t="s">
        <v>47</v>
      </c>
      <c r="U11" s="57" t="s">
        <v>48</v>
      </c>
      <c r="V11" s="57" t="s">
        <v>49</v>
      </c>
      <c r="W11" s="57" t="s">
        <v>50</v>
      </c>
      <c r="X11" s="57" t="s">
        <v>51</v>
      </c>
    </row>
    <row r="12" spans="1:57" x14ac:dyDescent="0.2">
      <c r="L12" s="40" t="s">
        <v>38</v>
      </c>
      <c r="M12" s="40" t="s">
        <v>39</v>
      </c>
      <c r="N12" s="40" t="s">
        <v>39</v>
      </c>
      <c r="O12" s="40" t="s">
        <v>40</v>
      </c>
      <c r="P12" s="40" t="s">
        <v>41</v>
      </c>
      <c r="Q12" s="56" t="s">
        <v>43</v>
      </c>
      <c r="R12" s="57" t="s">
        <v>44</v>
      </c>
      <c r="S12" s="57" t="s">
        <v>45</v>
      </c>
      <c r="T12" s="57" t="s">
        <v>46</v>
      </c>
      <c r="U12" s="57" t="s">
        <v>47</v>
      </c>
      <c r="V12" s="57" t="s">
        <v>48</v>
      </c>
      <c r="W12" s="57" t="s">
        <v>49</v>
      </c>
      <c r="X12" s="57" t="s">
        <v>50</v>
      </c>
      <c r="Y12" s="57" t="s">
        <v>51</v>
      </c>
    </row>
    <row r="13" spans="1:57" x14ac:dyDescent="0.2">
      <c r="M13" s="40" t="s">
        <v>38</v>
      </c>
      <c r="N13" s="40" t="s">
        <v>39</v>
      </c>
      <c r="O13" s="40" t="s">
        <v>39</v>
      </c>
      <c r="P13" s="40" t="s">
        <v>40</v>
      </c>
      <c r="Q13" s="40" t="s">
        <v>41</v>
      </c>
      <c r="R13" s="56" t="s">
        <v>43</v>
      </c>
      <c r="S13" s="57" t="s">
        <v>44</v>
      </c>
      <c r="T13" s="57" t="s">
        <v>45</v>
      </c>
      <c r="U13" s="57" t="s">
        <v>46</v>
      </c>
      <c r="V13" s="57" t="s">
        <v>47</v>
      </c>
      <c r="W13" s="57" t="s">
        <v>48</v>
      </c>
      <c r="X13" s="57" t="s">
        <v>49</v>
      </c>
      <c r="Y13" s="57" t="s">
        <v>50</v>
      </c>
      <c r="Z13" s="57" t="s">
        <v>51</v>
      </c>
    </row>
    <row r="14" spans="1:57" x14ac:dyDescent="0.2">
      <c r="N14" s="40" t="s">
        <v>38</v>
      </c>
      <c r="O14" s="40" t="s">
        <v>39</v>
      </c>
      <c r="P14" s="40" t="s">
        <v>39</v>
      </c>
      <c r="Q14" s="40" t="s">
        <v>40</v>
      </c>
      <c r="R14" s="40" t="s">
        <v>41</v>
      </c>
      <c r="S14" s="56" t="s">
        <v>43</v>
      </c>
      <c r="T14" s="57" t="s">
        <v>44</v>
      </c>
      <c r="U14" s="57" t="s">
        <v>45</v>
      </c>
      <c r="V14" s="57" t="s">
        <v>46</v>
      </c>
      <c r="W14" s="57" t="s">
        <v>47</v>
      </c>
      <c r="X14" s="57" t="s">
        <v>48</v>
      </c>
      <c r="Y14" s="57" t="s">
        <v>49</v>
      </c>
      <c r="Z14" s="57" t="s">
        <v>50</v>
      </c>
      <c r="AA14" s="57" t="s">
        <v>51</v>
      </c>
    </row>
    <row r="15" spans="1:57" x14ac:dyDescent="0.2">
      <c r="P15" s="40" t="s">
        <v>38</v>
      </c>
      <c r="Q15" s="40" t="s">
        <v>39</v>
      </c>
      <c r="R15" s="40" t="s">
        <v>39</v>
      </c>
      <c r="S15" s="40" t="s">
        <v>40</v>
      </c>
      <c r="T15" s="40" t="s">
        <v>41</v>
      </c>
      <c r="U15" s="56" t="s">
        <v>43</v>
      </c>
      <c r="V15" s="57" t="s">
        <v>44</v>
      </c>
      <c r="W15" s="57" t="s">
        <v>45</v>
      </c>
      <c r="X15" s="57" t="s">
        <v>46</v>
      </c>
      <c r="Y15" s="57" t="s">
        <v>47</v>
      </c>
      <c r="Z15" s="57" t="s">
        <v>48</v>
      </c>
      <c r="AA15" s="57" t="s">
        <v>49</v>
      </c>
      <c r="AB15" s="57" t="s">
        <v>50</v>
      </c>
      <c r="AC15" s="57" t="s">
        <v>51</v>
      </c>
    </row>
    <row r="16" spans="1:57" x14ac:dyDescent="0.2">
      <c r="Q16" s="40" t="s">
        <v>38</v>
      </c>
      <c r="R16" s="40" t="s">
        <v>39</v>
      </c>
      <c r="S16" s="40" t="s">
        <v>39</v>
      </c>
      <c r="T16" s="40" t="s">
        <v>40</v>
      </c>
      <c r="U16" s="40" t="s">
        <v>41</v>
      </c>
      <c r="V16" s="56" t="s">
        <v>43</v>
      </c>
      <c r="W16" s="57" t="s">
        <v>44</v>
      </c>
      <c r="X16" s="57" t="s">
        <v>45</v>
      </c>
      <c r="Y16" s="57" t="s">
        <v>46</v>
      </c>
      <c r="Z16" s="57" t="s">
        <v>47</v>
      </c>
      <c r="AA16" s="57" t="s">
        <v>48</v>
      </c>
      <c r="AB16" s="57" t="s">
        <v>49</v>
      </c>
      <c r="AC16" s="57" t="s">
        <v>50</v>
      </c>
      <c r="AD16" s="57" t="s">
        <v>51</v>
      </c>
    </row>
    <row r="17" spans="19:50" x14ac:dyDescent="0.2">
      <c r="S17" s="40" t="s">
        <v>38</v>
      </c>
      <c r="T17" s="40" t="s">
        <v>39</v>
      </c>
      <c r="U17" s="40" t="s">
        <v>39</v>
      </c>
      <c r="V17" s="40" t="s">
        <v>40</v>
      </c>
      <c r="W17" s="40" t="s">
        <v>41</v>
      </c>
      <c r="X17" s="56" t="s">
        <v>43</v>
      </c>
      <c r="Y17" s="57" t="s">
        <v>44</v>
      </c>
      <c r="Z17" s="57" t="s">
        <v>45</v>
      </c>
      <c r="AA17" s="57" t="s">
        <v>46</v>
      </c>
      <c r="AB17" s="57" t="s">
        <v>47</v>
      </c>
      <c r="AC17" s="57" t="s">
        <v>48</v>
      </c>
      <c r="AD17" s="57" t="s">
        <v>49</v>
      </c>
      <c r="AE17" s="57" t="s">
        <v>50</v>
      </c>
      <c r="AF17" s="57" t="s">
        <v>51</v>
      </c>
    </row>
    <row r="18" spans="19:50" x14ac:dyDescent="0.2">
      <c r="T18" s="40" t="s">
        <v>38</v>
      </c>
      <c r="U18" s="40" t="s">
        <v>39</v>
      </c>
      <c r="V18" s="40" t="s">
        <v>39</v>
      </c>
      <c r="W18" s="40" t="s">
        <v>40</v>
      </c>
      <c r="X18" s="40" t="s">
        <v>41</v>
      </c>
      <c r="Y18" s="56" t="s">
        <v>43</v>
      </c>
      <c r="Z18" s="57" t="s">
        <v>44</v>
      </c>
      <c r="AA18" s="57" t="s">
        <v>45</v>
      </c>
      <c r="AB18" s="57" t="s">
        <v>46</v>
      </c>
      <c r="AC18" s="57" t="s">
        <v>47</v>
      </c>
      <c r="AD18" s="57" t="s">
        <v>48</v>
      </c>
      <c r="AE18" s="57" t="s">
        <v>49</v>
      </c>
      <c r="AF18" s="57" t="s">
        <v>50</v>
      </c>
      <c r="AG18" s="57" t="s">
        <v>51</v>
      </c>
    </row>
    <row r="19" spans="19:50" x14ac:dyDescent="0.2">
      <c r="U19" s="40" t="s">
        <v>38</v>
      </c>
      <c r="V19" s="40" t="s">
        <v>39</v>
      </c>
      <c r="W19" s="40" t="s">
        <v>39</v>
      </c>
      <c r="X19" s="40" t="s">
        <v>40</v>
      </c>
      <c r="Y19" s="40" t="s">
        <v>41</v>
      </c>
      <c r="Z19" s="56" t="s">
        <v>43</v>
      </c>
      <c r="AA19" s="57" t="s">
        <v>44</v>
      </c>
      <c r="AB19" s="57" t="s">
        <v>45</v>
      </c>
      <c r="AC19" s="57" t="s">
        <v>46</v>
      </c>
      <c r="AD19" s="57" t="s">
        <v>47</v>
      </c>
      <c r="AE19" s="57" t="s">
        <v>48</v>
      </c>
      <c r="AF19" s="57" t="s">
        <v>49</v>
      </c>
      <c r="AG19" s="57" t="s">
        <v>50</v>
      </c>
      <c r="AH19" s="57" t="s">
        <v>51</v>
      </c>
    </row>
    <row r="20" spans="19:50" x14ac:dyDescent="0.2">
      <c r="W20" s="40" t="s">
        <v>38</v>
      </c>
      <c r="X20" s="40" t="s">
        <v>39</v>
      </c>
      <c r="Y20" s="40" t="s">
        <v>39</v>
      </c>
      <c r="Z20" s="40" t="s">
        <v>40</v>
      </c>
      <c r="AA20" s="40" t="s">
        <v>41</v>
      </c>
      <c r="AB20" s="56" t="s">
        <v>43</v>
      </c>
      <c r="AC20" s="57" t="s">
        <v>44</v>
      </c>
      <c r="AD20" s="57" t="s">
        <v>45</v>
      </c>
      <c r="AE20" s="57" t="s">
        <v>46</v>
      </c>
      <c r="AF20" s="57" t="s">
        <v>47</v>
      </c>
      <c r="AG20" s="57" t="s">
        <v>48</v>
      </c>
      <c r="AH20" s="57" t="s">
        <v>49</v>
      </c>
      <c r="AI20" s="57" t="s">
        <v>50</v>
      </c>
      <c r="AJ20" s="57" t="s">
        <v>51</v>
      </c>
    </row>
    <row r="21" spans="19:50" x14ac:dyDescent="0.2">
      <c r="X21" s="40" t="s">
        <v>38</v>
      </c>
      <c r="Y21" s="40" t="s">
        <v>39</v>
      </c>
      <c r="Z21" s="40" t="s">
        <v>39</v>
      </c>
      <c r="AA21" s="40" t="s">
        <v>40</v>
      </c>
      <c r="AB21" s="40" t="s">
        <v>41</v>
      </c>
      <c r="AC21" s="56" t="s">
        <v>43</v>
      </c>
      <c r="AD21" s="57" t="s">
        <v>44</v>
      </c>
      <c r="AE21" s="57" t="s">
        <v>45</v>
      </c>
      <c r="AF21" s="57" t="s">
        <v>46</v>
      </c>
      <c r="AG21" s="57" t="s">
        <v>47</v>
      </c>
      <c r="AH21" s="57" t="s">
        <v>48</v>
      </c>
      <c r="AI21" s="57" t="s">
        <v>49</v>
      </c>
      <c r="AJ21" s="57" t="s">
        <v>50</v>
      </c>
      <c r="AK21" s="57" t="s">
        <v>51</v>
      </c>
    </row>
    <row r="22" spans="19:50" x14ac:dyDescent="0.2">
      <c r="Y22" s="40" t="s">
        <v>38</v>
      </c>
      <c r="Z22" s="40" t="s">
        <v>39</v>
      </c>
      <c r="AA22" s="40" t="s">
        <v>39</v>
      </c>
      <c r="AB22" s="40" t="s">
        <v>40</v>
      </c>
      <c r="AC22" s="40" t="s">
        <v>41</v>
      </c>
      <c r="AD22" s="56" t="s">
        <v>43</v>
      </c>
      <c r="AE22" s="57" t="s">
        <v>44</v>
      </c>
      <c r="AF22" s="57" t="s">
        <v>45</v>
      </c>
      <c r="AG22" s="57" t="s">
        <v>46</v>
      </c>
      <c r="AH22" s="57" t="s">
        <v>47</v>
      </c>
      <c r="AI22" s="57" t="s">
        <v>48</v>
      </c>
      <c r="AJ22" s="57" t="s">
        <v>49</v>
      </c>
      <c r="AK22" s="57" t="s">
        <v>50</v>
      </c>
      <c r="AL22" s="57" t="s">
        <v>51</v>
      </c>
    </row>
    <row r="23" spans="19:50" x14ac:dyDescent="0.2">
      <c r="Z23" s="40" t="s">
        <v>38</v>
      </c>
      <c r="AA23" s="40" t="s">
        <v>39</v>
      </c>
      <c r="AB23" s="40" t="s">
        <v>39</v>
      </c>
      <c r="AC23" s="40" t="s">
        <v>40</v>
      </c>
      <c r="AD23" s="40" t="s">
        <v>41</v>
      </c>
      <c r="AE23" s="56" t="s">
        <v>43</v>
      </c>
      <c r="AF23" s="57" t="s">
        <v>44</v>
      </c>
      <c r="AG23" s="57" t="s">
        <v>45</v>
      </c>
      <c r="AH23" s="57" t="s">
        <v>46</v>
      </c>
      <c r="AI23" s="57" t="s">
        <v>47</v>
      </c>
      <c r="AJ23" s="57" t="s">
        <v>48</v>
      </c>
      <c r="AK23" s="57" t="s">
        <v>49</v>
      </c>
      <c r="AL23" s="57" t="s">
        <v>50</v>
      </c>
      <c r="AM23" s="57" t="s">
        <v>51</v>
      </c>
    </row>
    <row r="24" spans="19:50" x14ac:dyDescent="0.2">
      <c r="AB24" s="40" t="s">
        <v>38</v>
      </c>
      <c r="AC24" s="40" t="s">
        <v>39</v>
      </c>
      <c r="AD24" s="40" t="s">
        <v>39</v>
      </c>
      <c r="AE24" s="40" t="s">
        <v>40</v>
      </c>
      <c r="AF24" s="40" t="s">
        <v>41</v>
      </c>
      <c r="AG24" s="56" t="s">
        <v>43</v>
      </c>
      <c r="AH24" s="57" t="s">
        <v>44</v>
      </c>
      <c r="AI24" s="57" t="s">
        <v>45</v>
      </c>
      <c r="AJ24" s="57" t="s">
        <v>46</v>
      </c>
      <c r="AK24" s="57" t="s">
        <v>47</v>
      </c>
      <c r="AL24" s="57" t="s">
        <v>48</v>
      </c>
      <c r="AM24" s="57" t="s">
        <v>49</v>
      </c>
      <c r="AN24" s="57" t="s">
        <v>50</v>
      </c>
      <c r="AO24" s="57" t="s">
        <v>51</v>
      </c>
    </row>
    <row r="25" spans="19:50" x14ac:dyDescent="0.2">
      <c r="AD25" s="40" t="s">
        <v>38</v>
      </c>
      <c r="AE25" s="40" t="s">
        <v>39</v>
      </c>
      <c r="AF25" s="40" t="s">
        <v>39</v>
      </c>
      <c r="AG25" s="40" t="s">
        <v>40</v>
      </c>
      <c r="AH25" s="40" t="s">
        <v>41</v>
      </c>
      <c r="AI25" s="56" t="s">
        <v>43</v>
      </c>
      <c r="AJ25" s="57" t="s">
        <v>44</v>
      </c>
      <c r="AK25" s="57" t="s">
        <v>45</v>
      </c>
      <c r="AL25" s="57" t="s">
        <v>46</v>
      </c>
      <c r="AM25" s="57" t="s">
        <v>47</v>
      </c>
      <c r="AN25" s="57" t="s">
        <v>48</v>
      </c>
      <c r="AO25" s="57" t="s">
        <v>49</v>
      </c>
      <c r="AP25" s="57" t="s">
        <v>50</v>
      </c>
      <c r="AQ25" s="57" t="s">
        <v>51</v>
      </c>
    </row>
    <row r="26" spans="19:50" x14ac:dyDescent="0.2">
      <c r="AE26" s="40" t="s">
        <v>38</v>
      </c>
      <c r="AF26" s="40" t="s">
        <v>39</v>
      </c>
      <c r="AG26" s="40" t="s">
        <v>39</v>
      </c>
      <c r="AH26" s="40" t="s">
        <v>40</v>
      </c>
      <c r="AI26" s="40" t="s">
        <v>41</v>
      </c>
      <c r="AJ26" s="56" t="s">
        <v>43</v>
      </c>
      <c r="AK26" s="57" t="s">
        <v>44</v>
      </c>
      <c r="AL26" s="57" t="s">
        <v>45</v>
      </c>
      <c r="AM26" s="57" t="s">
        <v>46</v>
      </c>
      <c r="AN26" s="57" t="s">
        <v>47</v>
      </c>
      <c r="AO26" s="57" t="s">
        <v>48</v>
      </c>
      <c r="AP26" s="57" t="s">
        <v>49</v>
      </c>
      <c r="AQ26" s="57" t="s">
        <v>50</v>
      </c>
      <c r="AR26" s="57" t="s">
        <v>51</v>
      </c>
    </row>
    <row r="27" spans="19:50" x14ac:dyDescent="0.2">
      <c r="AH27" s="40" t="s">
        <v>38</v>
      </c>
      <c r="AI27" s="40" t="s">
        <v>39</v>
      </c>
      <c r="AJ27" s="40" t="s">
        <v>39</v>
      </c>
      <c r="AK27" s="40" t="s">
        <v>40</v>
      </c>
      <c r="AL27" s="40" t="s">
        <v>41</v>
      </c>
      <c r="AM27" s="56" t="s">
        <v>43</v>
      </c>
      <c r="AN27" s="57" t="s">
        <v>44</v>
      </c>
      <c r="AO27" s="57" t="s">
        <v>45</v>
      </c>
      <c r="AP27" s="57" t="s">
        <v>46</v>
      </c>
      <c r="AQ27" s="57" t="s">
        <v>47</v>
      </c>
      <c r="AR27" s="57" t="s">
        <v>48</v>
      </c>
      <c r="AS27" s="57" t="s">
        <v>49</v>
      </c>
      <c r="AT27" s="57" t="s">
        <v>50</v>
      </c>
      <c r="AU27" s="57" t="s">
        <v>51</v>
      </c>
    </row>
    <row r="28" spans="19:50" x14ac:dyDescent="0.2">
      <c r="AI28" s="40" t="s">
        <v>38</v>
      </c>
      <c r="AJ28" s="40" t="s">
        <v>39</v>
      </c>
      <c r="AK28" s="40" t="s">
        <v>39</v>
      </c>
      <c r="AL28" s="40" t="s">
        <v>40</v>
      </c>
      <c r="AM28" s="40" t="s">
        <v>41</v>
      </c>
      <c r="AN28" s="56" t="s">
        <v>43</v>
      </c>
      <c r="AO28" s="57" t="s">
        <v>44</v>
      </c>
      <c r="AP28" s="57" t="s">
        <v>45</v>
      </c>
      <c r="AQ28" s="57" t="s">
        <v>46</v>
      </c>
      <c r="AR28" s="57" t="s">
        <v>47</v>
      </c>
      <c r="AS28" s="57" t="s">
        <v>48</v>
      </c>
      <c r="AT28" s="57" t="s">
        <v>49</v>
      </c>
      <c r="AU28" s="57" t="s">
        <v>50</v>
      </c>
      <c r="AV28" s="57" t="s">
        <v>51</v>
      </c>
    </row>
    <row r="29" spans="19:50" x14ac:dyDescent="0.2">
      <c r="AK29" s="40" t="s">
        <v>38</v>
      </c>
      <c r="AL29" s="40" t="s">
        <v>39</v>
      </c>
      <c r="AM29" s="40" t="s">
        <v>39</v>
      </c>
      <c r="AN29" s="40" t="s">
        <v>40</v>
      </c>
      <c r="AO29" s="40" t="s">
        <v>41</v>
      </c>
      <c r="AP29" s="56" t="s">
        <v>43</v>
      </c>
      <c r="AQ29" s="57" t="s">
        <v>44</v>
      </c>
      <c r="AR29" s="57" t="s">
        <v>45</v>
      </c>
      <c r="AS29" s="57" t="s">
        <v>46</v>
      </c>
      <c r="AT29" s="57" t="s">
        <v>47</v>
      </c>
      <c r="AU29" s="57" t="s">
        <v>48</v>
      </c>
      <c r="AV29" s="57" t="s">
        <v>49</v>
      </c>
      <c r="AW29" s="57" t="s">
        <v>50</v>
      </c>
      <c r="AX29" s="57" t="s">
        <v>51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CE7-DF39-5E4F-AD3D-9B12D237CD1E}">
  <dimension ref="A1:AJ125"/>
  <sheetViews>
    <sheetView topLeftCell="A24" zoomScaleNormal="110" workbookViewId="0">
      <selection activeCell="AJ81" sqref="AJ54:AJ81"/>
    </sheetView>
  </sheetViews>
  <sheetFormatPr baseColWidth="10" defaultRowHeight="16" x14ac:dyDescent="0.2"/>
  <cols>
    <col min="1" max="1" width="11" bestFit="1" customWidth="1"/>
    <col min="2" max="2" width="15.33203125" style="14" customWidth="1"/>
    <col min="3" max="3" width="14" style="14" bestFit="1" customWidth="1"/>
    <col min="4" max="4" width="12.6640625" hidden="1" customWidth="1"/>
    <col min="5" max="8" width="13" hidden="1" customWidth="1"/>
    <col min="9" max="9" width="12.6640625" hidden="1" customWidth="1"/>
    <col min="10" max="10" width="13.83203125" hidden="1" customWidth="1"/>
    <col min="11" max="22" width="12.6640625" hidden="1" customWidth="1"/>
    <col min="23" max="30" width="11.1640625" hidden="1" customWidth="1"/>
    <col min="31" max="34" width="11.1640625" bestFit="1" customWidth="1"/>
  </cols>
  <sheetData>
    <row r="1" spans="1:6" x14ac:dyDescent="0.2">
      <c r="A1" s="25" t="s">
        <v>15</v>
      </c>
      <c r="B1" s="26"/>
      <c r="C1" s="26"/>
      <c r="D1" s="26"/>
      <c r="E1" s="26"/>
    </row>
    <row r="2" spans="1:6" x14ac:dyDescent="0.2">
      <c r="A2" s="21"/>
      <c r="B2" s="3"/>
      <c r="C2" s="3"/>
      <c r="D2" s="89" t="s">
        <v>19</v>
      </c>
      <c r="E2" s="89"/>
    </row>
    <row r="3" spans="1:6" s="12" customFormat="1" ht="51" x14ac:dyDescent="0.2">
      <c r="A3" s="12" t="s">
        <v>8</v>
      </c>
      <c r="B3" s="18" t="s">
        <v>16</v>
      </c>
      <c r="C3" s="18" t="s">
        <v>17</v>
      </c>
      <c r="D3" s="22">
        <v>43906</v>
      </c>
      <c r="E3" s="23" t="s">
        <v>20</v>
      </c>
      <c r="F3" s="27">
        <v>43908</v>
      </c>
    </row>
    <row r="4" spans="1:6" x14ac:dyDescent="0.2">
      <c r="A4" s="11">
        <v>43890</v>
      </c>
      <c r="B4" s="14">
        <v>5629</v>
      </c>
      <c r="C4" s="14">
        <v>6009</v>
      </c>
    </row>
    <row r="5" spans="1:6" x14ac:dyDescent="0.2">
      <c r="A5" s="11">
        <v>43891</v>
      </c>
      <c r="B5" s="14">
        <v>6755</v>
      </c>
      <c r="C5" s="14">
        <v>7169</v>
      </c>
    </row>
    <row r="6" spans="1:6" x14ac:dyDescent="0.2">
      <c r="A6" s="11">
        <v>43892</v>
      </c>
      <c r="B6" s="14">
        <v>8106</v>
      </c>
      <c r="C6" s="14">
        <v>8774</v>
      </c>
    </row>
    <row r="7" spans="1:6" x14ac:dyDescent="0.2">
      <c r="A7" s="11">
        <v>43893</v>
      </c>
      <c r="B7" s="14">
        <v>9727</v>
      </c>
      <c r="C7" s="14">
        <v>10565</v>
      </c>
    </row>
    <row r="8" spans="1:6" x14ac:dyDescent="0.2">
      <c r="A8" s="11">
        <v>43894</v>
      </c>
      <c r="B8" s="14">
        <v>11673</v>
      </c>
      <c r="C8" s="14">
        <v>12669</v>
      </c>
    </row>
    <row r="9" spans="1:6" x14ac:dyDescent="0.2">
      <c r="A9" s="11">
        <v>43895</v>
      </c>
      <c r="B9" s="14">
        <v>14007</v>
      </c>
      <c r="C9" s="14">
        <v>14768</v>
      </c>
    </row>
    <row r="10" spans="1:6" x14ac:dyDescent="0.2">
      <c r="A10" s="11">
        <v>43896</v>
      </c>
      <c r="B10" s="14">
        <v>16809</v>
      </c>
      <c r="C10" s="14">
        <v>17481</v>
      </c>
    </row>
    <row r="11" spans="1:6" x14ac:dyDescent="0.2">
      <c r="A11" s="11">
        <v>43897</v>
      </c>
      <c r="B11" s="14">
        <v>20170</v>
      </c>
      <c r="C11" s="14">
        <v>21110</v>
      </c>
    </row>
    <row r="12" spans="1:6" x14ac:dyDescent="0.2">
      <c r="A12" s="11">
        <v>43898</v>
      </c>
      <c r="B12" s="14">
        <v>24205</v>
      </c>
      <c r="C12" s="14">
        <v>24727</v>
      </c>
    </row>
    <row r="13" spans="1:6" x14ac:dyDescent="0.2">
      <c r="A13" s="11">
        <v>43899</v>
      </c>
      <c r="B13" s="14">
        <v>29045</v>
      </c>
      <c r="C13" s="14">
        <v>28674</v>
      </c>
    </row>
    <row r="14" spans="1:6" x14ac:dyDescent="0.2">
      <c r="A14" s="11">
        <v>43900</v>
      </c>
      <c r="B14" s="14">
        <v>34855</v>
      </c>
      <c r="C14" s="14">
        <v>32778</v>
      </c>
    </row>
    <row r="15" spans="1:6" x14ac:dyDescent="0.2">
      <c r="A15" s="11">
        <v>43901</v>
      </c>
      <c r="B15" s="14">
        <v>41825</v>
      </c>
      <c r="C15" s="14">
        <v>37371</v>
      </c>
    </row>
    <row r="16" spans="1:6" x14ac:dyDescent="0.2">
      <c r="A16" s="11">
        <v>43902</v>
      </c>
      <c r="B16" s="14">
        <v>50191</v>
      </c>
      <c r="C16" s="14">
        <v>44067</v>
      </c>
    </row>
    <row r="17" spans="1:32" x14ac:dyDescent="0.2">
      <c r="A17" s="11">
        <v>43903</v>
      </c>
      <c r="B17" s="14">
        <v>60229</v>
      </c>
      <c r="C17" s="14">
        <v>51767</v>
      </c>
    </row>
    <row r="18" spans="1:32" x14ac:dyDescent="0.2">
      <c r="A18" s="11">
        <v>43904</v>
      </c>
      <c r="B18" s="14">
        <v>72274</v>
      </c>
      <c r="C18" s="14">
        <v>61518</v>
      </c>
      <c r="AF18" s="42"/>
    </row>
    <row r="19" spans="1:32" x14ac:dyDescent="0.2">
      <c r="A19" s="11">
        <v>43905</v>
      </c>
      <c r="B19" s="14">
        <v>86729</v>
      </c>
      <c r="C19" s="14">
        <v>72469</v>
      </c>
    </row>
    <row r="20" spans="1:32" x14ac:dyDescent="0.2">
      <c r="A20" s="11">
        <v>43906</v>
      </c>
      <c r="B20" s="14">
        <v>104075</v>
      </c>
      <c r="C20" s="14">
        <v>84434</v>
      </c>
      <c r="D20" s="11">
        <v>43906</v>
      </c>
    </row>
    <row r="21" spans="1:32" x14ac:dyDescent="0.2">
      <c r="A21" s="11">
        <v>43907</v>
      </c>
      <c r="B21" s="14">
        <v>124890</v>
      </c>
      <c r="C21" s="19">
        <v>97996</v>
      </c>
      <c r="D21" s="14">
        <v>99601</v>
      </c>
      <c r="E21" s="11">
        <v>43907</v>
      </c>
    </row>
    <row r="22" spans="1:32" x14ac:dyDescent="0.2">
      <c r="A22" s="11">
        <v>43908</v>
      </c>
      <c r="B22" s="14">
        <v>149868</v>
      </c>
      <c r="C22" s="19">
        <v>109991</v>
      </c>
      <c r="D22" s="24">
        <v>117492</v>
      </c>
      <c r="E22" s="14">
        <v>115599</v>
      </c>
      <c r="F22" s="11">
        <v>43908</v>
      </c>
    </row>
    <row r="23" spans="1:32" x14ac:dyDescent="0.2">
      <c r="A23" s="11">
        <v>43909</v>
      </c>
      <c r="B23" s="14">
        <v>179842</v>
      </c>
      <c r="C23" s="19">
        <v>128665</v>
      </c>
      <c r="D23" s="24">
        <v>138597</v>
      </c>
      <c r="E23" s="24">
        <v>136364</v>
      </c>
      <c r="F23" s="14">
        <v>129749</v>
      </c>
      <c r="G23" s="11">
        <v>43909</v>
      </c>
    </row>
    <row r="24" spans="1:32" x14ac:dyDescent="0.2">
      <c r="A24" s="11">
        <v>43910</v>
      </c>
      <c r="B24" s="14">
        <v>215810</v>
      </c>
      <c r="C24" s="19">
        <v>152773</v>
      </c>
      <c r="D24" s="24">
        <v>163493</v>
      </c>
      <c r="E24" s="24">
        <v>160859</v>
      </c>
      <c r="F24" s="24">
        <v>153055</v>
      </c>
      <c r="G24" s="14">
        <v>151777</v>
      </c>
      <c r="H24" s="11">
        <v>43910</v>
      </c>
    </row>
    <row r="25" spans="1:32" x14ac:dyDescent="0.2">
      <c r="A25" s="11">
        <v>43911</v>
      </c>
      <c r="B25" s="14">
        <v>258972</v>
      </c>
      <c r="C25" s="19">
        <v>184657</v>
      </c>
      <c r="D25" s="24">
        <v>192861</v>
      </c>
      <c r="E25" s="24">
        <v>189754</v>
      </c>
      <c r="F25" s="24">
        <v>180548</v>
      </c>
      <c r="G25" s="24">
        <v>179041</v>
      </c>
      <c r="H25" s="14">
        <v>180215</v>
      </c>
      <c r="I25" s="11">
        <v>43911</v>
      </c>
    </row>
    <row r="26" spans="1:32" x14ac:dyDescent="0.2">
      <c r="A26" s="11">
        <v>43912</v>
      </c>
      <c r="B26" s="14">
        <v>310766</v>
      </c>
      <c r="C26" s="19">
        <v>210644</v>
      </c>
      <c r="D26" s="24">
        <v>227505</v>
      </c>
      <c r="E26" s="24">
        <v>223839</v>
      </c>
      <c r="F26" s="24">
        <v>212980</v>
      </c>
      <c r="G26" s="24">
        <v>211201</v>
      </c>
      <c r="H26" s="24">
        <v>212587</v>
      </c>
      <c r="I26" s="14">
        <v>217827</v>
      </c>
      <c r="J26" s="11">
        <v>43912</v>
      </c>
    </row>
    <row r="27" spans="1:32" x14ac:dyDescent="0.2">
      <c r="A27" s="11">
        <v>43913</v>
      </c>
      <c r="B27" s="14">
        <v>372920</v>
      </c>
      <c r="C27" s="19">
        <v>251329</v>
      </c>
      <c r="D27" s="24">
        <v>268371</v>
      </c>
      <c r="E27" s="24">
        <v>264047</v>
      </c>
      <c r="F27" s="24">
        <v>251237</v>
      </c>
      <c r="G27" s="24">
        <v>249139</v>
      </c>
      <c r="H27" s="24">
        <v>250774</v>
      </c>
      <c r="I27" s="24">
        <v>256955</v>
      </c>
      <c r="J27" s="14">
        <v>248482</v>
      </c>
      <c r="K27" s="11">
        <v>43913</v>
      </c>
    </row>
    <row r="28" spans="1:32" x14ac:dyDescent="0.2">
      <c r="A28" s="11">
        <v>43914</v>
      </c>
      <c r="B28" s="14">
        <v>447504</v>
      </c>
      <c r="C28" s="19">
        <v>291010</v>
      </c>
      <c r="D28" s="24">
        <v>316578</v>
      </c>
      <c r="E28" s="24">
        <v>311477</v>
      </c>
      <c r="F28" s="24">
        <v>296367</v>
      </c>
      <c r="G28" s="24">
        <v>293892</v>
      </c>
      <c r="H28" s="24">
        <v>295821</v>
      </c>
      <c r="I28" s="24">
        <v>303111</v>
      </c>
      <c r="J28" s="24">
        <v>293116</v>
      </c>
      <c r="K28" s="14">
        <v>296475</v>
      </c>
      <c r="L28" s="11">
        <v>43914</v>
      </c>
    </row>
    <row r="29" spans="1:32" x14ac:dyDescent="0.2">
      <c r="A29" s="11">
        <v>43915</v>
      </c>
      <c r="B29" s="14">
        <v>537004</v>
      </c>
      <c r="C29" s="19">
        <v>332331</v>
      </c>
      <c r="D29" s="24">
        <v>373445</v>
      </c>
      <c r="E29" s="24">
        <v>367428</v>
      </c>
      <c r="F29" s="24">
        <v>349603</v>
      </c>
      <c r="G29" s="24">
        <v>346683</v>
      </c>
      <c r="H29" s="24">
        <v>348959</v>
      </c>
      <c r="I29" s="24">
        <v>357559</v>
      </c>
      <c r="J29" s="24">
        <v>345769</v>
      </c>
      <c r="K29" s="24">
        <v>349730</v>
      </c>
      <c r="L29" s="14">
        <v>343284</v>
      </c>
      <c r="M29" s="11">
        <v>43915</v>
      </c>
    </row>
    <row r="30" spans="1:32" x14ac:dyDescent="0.2">
      <c r="A30" s="11">
        <v>43916</v>
      </c>
      <c r="B30" s="14">
        <v>644405</v>
      </c>
      <c r="C30" s="19">
        <v>380723</v>
      </c>
      <c r="D30" s="24">
        <v>440526</v>
      </c>
      <c r="E30" s="24">
        <v>433428</v>
      </c>
      <c r="F30" s="24">
        <v>412402</v>
      </c>
      <c r="G30" s="24">
        <v>408958</v>
      </c>
      <c r="H30" s="24">
        <v>411642</v>
      </c>
      <c r="I30" s="24">
        <v>421787</v>
      </c>
      <c r="J30" s="24">
        <v>407879</v>
      </c>
      <c r="K30" s="24">
        <v>412552</v>
      </c>
      <c r="L30" s="24">
        <v>404948</v>
      </c>
      <c r="M30" s="14">
        <v>392027</v>
      </c>
      <c r="N30" s="11">
        <v>43916</v>
      </c>
    </row>
    <row r="31" spans="1:32" x14ac:dyDescent="0.2">
      <c r="A31" s="11">
        <v>43917</v>
      </c>
      <c r="B31" s="14">
        <f t="shared" ref="B31:B81" si="0">B30*EXP(0.1823)</f>
        <v>773269.33061269997</v>
      </c>
      <c r="C31" s="19">
        <v>427086</v>
      </c>
      <c r="D31" s="24">
        <v>519658</v>
      </c>
      <c r="E31" s="24">
        <v>511285</v>
      </c>
      <c r="F31" s="24">
        <v>486481</v>
      </c>
      <c r="G31" s="24">
        <v>482419</v>
      </c>
      <c r="H31" s="24">
        <v>485584</v>
      </c>
      <c r="I31" s="24">
        <v>497552</v>
      </c>
      <c r="J31" s="24">
        <v>481145</v>
      </c>
      <c r="K31" s="24">
        <v>486659</v>
      </c>
      <c r="L31" s="24">
        <v>477688</v>
      </c>
      <c r="M31" s="24">
        <v>462447</v>
      </c>
      <c r="N31" s="14">
        <v>449112</v>
      </c>
      <c r="O31" s="11">
        <v>43917</v>
      </c>
    </row>
    <row r="32" spans="1:32" x14ac:dyDescent="0.2">
      <c r="A32" s="11">
        <v>43918</v>
      </c>
      <c r="B32" s="14">
        <f t="shared" si="0"/>
        <v>927903.19390168157</v>
      </c>
      <c r="C32" s="19">
        <v>489448</v>
      </c>
      <c r="D32" s="24">
        <v>613003</v>
      </c>
      <c r="E32" s="24">
        <v>603126</v>
      </c>
      <c r="F32" s="24">
        <v>573868</v>
      </c>
      <c r="G32" s="24">
        <v>569075</v>
      </c>
      <c r="H32" s="24">
        <v>572809</v>
      </c>
      <c r="I32" s="24">
        <v>586927</v>
      </c>
      <c r="J32" s="24">
        <v>567573</v>
      </c>
      <c r="K32" s="24">
        <v>574077</v>
      </c>
      <c r="L32" s="24">
        <v>563495</v>
      </c>
      <c r="M32" s="24">
        <v>545516</v>
      </c>
      <c r="N32" s="24">
        <v>529785</v>
      </c>
      <c r="O32" s="14">
        <v>503803</v>
      </c>
      <c r="P32" s="11">
        <v>43918</v>
      </c>
    </row>
    <row r="33" spans="1:32" x14ac:dyDescent="0.2">
      <c r="A33" s="11">
        <v>43919</v>
      </c>
      <c r="B33" s="14">
        <f t="shared" si="0"/>
        <v>1113459.8297991785</v>
      </c>
      <c r="C33" s="19">
        <v>552479</v>
      </c>
      <c r="D33" s="24">
        <v>723116</v>
      </c>
      <c r="E33" s="24">
        <v>711465</v>
      </c>
      <c r="F33" s="24">
        <v>676951</v>
      </c>
      <c r="G33" s="24">
        <v>671297</v>
      </c>
      <c r="H33" s="24">
        <v>675703</v>
      </c>
      <c r="I33" s="24">
        <v>692356</v>
      </c>
      <c r="J33" s="24">
        <v>669526</v>
      </c>
      <c r="K33" s="24">
        <v>677197</v>
      </c>
      <c r="L33" s="24">
        <v>664715</v>
      </c>
      <c r="M33" s="24">
        <v>643506</v>
      </c>
      <c r="N33" s="24">
        <v>624950</v>
      </c>
      <c r="O33" s="24">
        <v>594301</v>
      </c>
      <c r="P33" s="14">
        <v>577367</v>
      </c>
      <c r="Q33" s="11">
        <v>43919</v>
      </c>
    </row>
    <row r="34" spans="1:32" x14ac:dyDescent="0.2">
      <c r="A34" s="11">
        <v>43920</v>
      </c>
      <c r="B34" s="14">
        <f t="shared" si="0"/>
        <v>1336122.9929205105</v>
      </c>
      <c r="C34" s="19">
        <v>610777</v>
      </c>
      <c r="D34" s="24">
        <v>853009</v>
      </c>
      <c r="E34" s="24">
        <v>839265</v>
      </c>
      <c r="F34" s="24">
        <v>798551</v>
      </c>
      <c r="G34" s="24">
        <v>791882</v>
      </c>
      <c r="H34" s="24">
        <v>797078</v>
      </c>
      <c r="I34" s="24">
        <v>816723</v>
      </c>
      <c r="J34" s="24">
        <v>789792</v>
      </c>
      <c r="K34" s="24">
        <v>798842</v>
      </c>
      <c r="L34" s="24">
        <v>784117</v>
      </c>
      <c r="M34" s="24">
        <v>759098</v>
      </c>
      <c r="N34" s="24">
        <v>737209</v>
      </c>
      <c r="O34" s="24">
        <v>701054</v>
      </c>
      <c r="P34" s="24">
        <v>681079</v>
      </c>
      <c r="Q34" s="14">
        <v>651720</v>
      </c>
      <c r="R34" s="11">
        <v>43920</v>
      </c>
    </row>
    <row r="35" spans="1:32" x14ac:dyDescent="0.2">
      <c r="A35" s="11">
        <v>43921</v>
      </c>
      <c r="B35" s="14">
        <f t="shared" si="0"/>
        <v>1603313.0288434764</v>
      </c>
      <c r="C35" s="19">
        <v>668345</v>
      </c>
      <c r="D35" s="24">
        <v>1006234</v>
      </c>
      <c r="E35" s="24">
        <v>990022</v>
      </c>
      <c r="F35" s="24">
        <v>941994</v>
      </c>
      <c r="G35" s="24">
        <v>934127</v>
      </c>
      <c r="H35" s="24">
        <v>940257</v>
      </c>
      <c r="I35" s="24">
        <v>963430</v>
      </c>
      <c r="J35" s="24">
        <v>931661</v>
      </c>
      <c r="K35" s="24">
        <v>942337</v>
      </c>
      <c r="L35" s="24">
        <v>924967</v>
      </c>
      <c r="M35" s="24">
        <v>895455</v>
      </c>
      <c r="N35" s="24">
        <v>869634</v>
      </c>
      <c r="O35" s="24">
        <v>826984</v>
      </c>
      <c r="P35" s="24">
        <v>803420</v>
      </c>
      <c r="Q35" s="24">
        <v>768788</v>
      </c>
      <c r="R35" s="14">
        <v>720490</v>
      </c>
      <c r="S35" s="11">
        <v>43921</v>
      </c>
    </row>
    <row r="36" spans="1:32" x14ac:dyDescent="0.2">
      <c r="A36" s="11">
        <v>43922</v>
      </c>
      <c r="B36" s="14">
        <f t="shared" si="0"/>
        <v>1923934.1603128708</v>
      </c>
      <c r="C36" s="19">
        <v>740995</v>
      </c>
      <c r="D36" s="24">
        <v>1186983</v>
      </c>
      <c r="E36" s="24">
        <v>1167858</v>
      </c>
      <c r="F36" s="24">
        <v>1111203</v>
      </c>
      <c r="G36" s="24">
        <v>1101923</v>
      </c>
      <c r="H36" s="24">
        <v>1109154</v>
      </c>
      <c r="I36" s="24">
        <v>1136490</v>
      </c>
      <c r="J36" s="24">
        <v>1099015</v>
      </c>
      <c r="K36" s="24">
        <v>1111608</v>
      </c>
      <c r="L36" s="24">
        <v>1091117</v>
      </c>
      <c r="M36" s="24">
        <v>1056304</v>
      </c>
      <c r="N36" s="24">
        <v>1025845</v>
      </c>
      <c r="O36" s="24">
        <v>975534</v>
      </c>
      <c r="P36" s="24">
        <v>947738</v>
      </c>
      <c r="Q36" s="24">
        <v>906885</v>
      </c>
      <c r="R36" s="24">
        <v>849911</v>
      </c>
      <c r="S36" s="14">
        <v>788399</v>
      </c>
      <c r="T36" s="11">
        <v>43922</v>
      </c>
    </row>
    <row r="37" spans="1:32" x14ac:dyDescent="0.2">
      <c r="A37" s="11">
        <v>43923</v>
      </c>
      <c r="B37" s="14">
        <f t="shared" si="0"/>
        <v>2308671.224289136</v>
      </c>
      <c r="C37" s="19">
        <v>813726</v>
      </c>
      <c r="D37" s="24">
        <v>1400200</v>
      </c>
      <c r="E37" s="24">
        <v>1377639</v>
      </c>
      <c r="F37" s="24">
        <v>1310807</v>
      </c>
      <c r="G37" s="24">
        <v>1299860</v>
      </c>
      <c r="H37" s="24">
        <v>1308391</v>
      </c>
      <c r="I37" s="24">
        <v>1340637</v>
      </c>
      <c r="J37" s="24">
        <v>1296430</v>
      </c>
      <c r="K37" s="24">
        <v>1311285</v>
      </c>
      <c r="L37" s="24">
        <v>1287114</v>
      </c>
      <c r="M37" s="24">
        <v>1246047</v>
      </c>
      <c r="N37" s="24">
        <v>1210117</v>
      </c>
      <c r="O37" s="24">
        <v>1150769</v>
      </c>
      <c r="P37" s="24">
        <v>1117979</v>
      </c>
      <c r="Q37" s="24">
        <v>1069788</v>
      </c>
      <c r="R37" s="24">
        <v>1002580</v>
      </c>
      <c r="S37" s="24">
        <v>930019</v>
      </c>
      <c r="T37" s="14">
        <v>874099</v>
      </c>
      <c r="U37" s="11">
        <v>43923</v>
      </c>
    </row>
    <row r="38" spans="1:32" x14ac:dyDescent="0.2">
      <c r="A38" s="11">
        <v>43924</v>
      </c>
      <c r="B38" s="14">
        <f t="shared" si="0"/>
        <v>2770345.7487307871</v>
      </c>
      <c r="C38" s="19">
        <v>889501</v>
      </c>
      <c r="D38" s="24">
        <v>1651716</v>
      </c>
      <c r="E38" s="24">
        <v>1625103</v>
      </c>
      <c r="F38" s="24">
        <v>1546266</v>
      </c>
      <c r="G38" s="24">
        <v>1533353</v>
      </c>
      <c r="H38" s="24">
        <v>1543416</v>
      </c>
      <c r="I38" s="24">
        <v>1581454</v>
      </c>
      <c r="J38" s="24">
        <v>1529306</v>
      </c>
      <c r="K38" s="24">
        <v>1546830</v>
      </c>
      <c r="L38" s="24">
        <v>1518317</v>
      </c>
      <c r="M38" s="24">
        <v>1469873</v>
      </c>
      <c r="N38" s="24">
        <v>1427489</v>
      </c>
      <c r="O38" s="24">
        <v>1357480</v>
      </c>
      <c r="P38" s="24">
        <v>1318801</v>
      </c>
      <c r="Q38" s="24">
        <v>1261953</v>
      </c>
      <c r="R38" s="24">
        <v>1182672</v>
      </c>
      <c r="S38" s="24">
        <v>1097077</v>
      </c>
      <c r="T38" s="24">
        <v>1031113</v>
      </c>
      <c r="U38" s="14">
        <v>959895</v>
      </c>
      <c r="V38" s="11">
        <v>43924</v>
      </c>
    </row>
    <row r="39" spans="1:32" x14ac:dyDescent="0.2">
      <c r="A39" s="11">
        <v>43925</v>
      </c>
      <c r="B39" s="14">
        <f t="shared" si="0"/>
        <v>3324343.2355223731</v>
      </c>
      <c r="C39" s="19">
        <v>968760</v>
      </c>
      <c r="D39" s="24">
        <v>1948412</v>
      </c>
      <c r="E39" s="24">
        <v>1917019</v>
      </c>
      <c r="F39" s="24">
        <v>1824021</v>
      </c>
      <c r="G39" s="24">
        <v>1808788</v>
      </c>
      <c r="H39" s="24">
        <v>1820658</v>
      </c>
      <c r="I39" s="24">
        <v>1865529</v>
      </c>
      <c r="J39" s="24">
        <v>1804014</v>
      </c>
      <c r="K39" s="24">
        <v>1824685</v>
      </c>
      <c r="L39" s="24">
        <v>1791051</v>
      </c>
      <c r="M39" s="24">
        <v>1733905</v>
      </c>
      <c r="N39" s="24">
        <v>1683907</v>
      </c>
      <c r="O39" s="24">
        <v>1601323</v>
      </c>
      <c r="P39" s="24">
        <v>1555696</v>
      </c>
      <c r="Q39" s="24">
        <v>1488636</v>
      </c>
      <c r="R39" s="24">
        <v>1395115</v>
      </c>
      <c r="S39" s="24">
        <v>1294144</v>
      </c>
      <c r="T39" s="24">
        <v>1216331</v>
      </c>
      <c r="U39" s="24">
        <v>1132320</v>
      </c>
      <c r="V39" s="14">
        <v>1049281</v>
      </c>
      <c r="W39" s="11">
        <v>43925</v>
      </c>
    </row>
    <row r="40" spans="1:32" x14ac:dyDescent="0.2">
      <c r="A40" s="11">
        <v>43926</v>
      </c>
      <c r="B40" s="14">
        <f t="shared" si="0"/>
        <v>3989125.8889351301</v>
      </c>
      <c r="C40" s="19">
        <v>1050828</v>
      </c>
      <c r="D40" s="24">
        <v>2298404</v>
      </c>
      <c r="E40" s="24">
        <v>2261371</v>
      </c>
      <c r="F40" s="24">
        <v>2151668</v>
      </c>
      <c r="G40" s="24">
        <v>2133698</v>
      </c>
      <c r="H40" s="24">
        <v>2147701</v>
      </c>
      <c r="I40" s="24">
        <v>2200632</v>
      </c>
      <c r="J40" s="24">
        <v>2128067</v>
      </c>
      <c r="K40" s="24">
        <v>2152452</v>
      </c>
      <c r="L40" s="24">
        <v>2112775</v>
      </c>
      <c r="M40" s="24">
        <v>2045365</v>
      </c>
      <c r="N40" s="24">
        <v>1986386</v>
      </c>
      <c r="O40" s="24">
        <v>1888967</v>
      </c>
      <c r="P40" s="24">
        <v>1835144</v>
      </c>
      <c r="Q40" s="24">
        <v>1756038</v>
      </c>
      <c r="R40" s="24">
        <v>1645718</v>
      </c>
      <c r="S40" s="24">
        <v>1526609</v>
      </c>
      <c r="T40" s="24">
        <v>1434819</v>
      </c>
      <c r="U40" s="24">
        <v>1335717</v>
      </c>
      <c r="V40" s="24">
        <v>1237763</v>
      </c>
      <c r="W40" s="14">
        <v>1142777</v>
      </c>
      <c r="X40" s="11">
        <v>43926</v>
      </c>
    </row>
    <row r="41" spans="1:32" x14ac:dyDescent="0.2">
      <c r="A41" s="11">
        <v>43927</v>
      </c>
      <c r="B41" s="14">
        <f t="shared" si="0"/>
        <v>4786847.8765165694</v>
      </c>
      <c r="C41" s="19">
        <v>1127951</v>
      </c>
      <c r="D41" s="24">
        <v>2711264</v>
      </c>
      <c r="E41" s="24">
        <v>2667579</v>
      </c>
      <c r="F41" s="24">
        <v>2538170</v>
      </c>
      <c r="G41" s="24">
        <v>2516973</v>
      </c>
      <c r="H41" s="24">
        <v>2533490</v>
      </c>
      <c r="I41" s="24">
        <v>2595930</v>
      </c>
      <c r="J41" s="24">
        <v>2510330</v>
      </c>
      <c r="K41" s="24">
        <v>2539095</v>
      </c>
      <c r="L41" s="24">
        <v>2492291</v>
      </c>
      <c r="M41" s="24">
        <v>2412772</v>
      </c>
      <c r="N41" s="24">
        <v>2343198</v>
      </c>
      <c r="O41" s="24">
        <v>2228280</v>
      </c>
      <c r="P41" s="24">
        <v>2164789</v>
      </c>
      <c r="Q41" s="24">
        <v>2071473</v>
      </c>
      <c r="R41" s="24">
        <v>1941336</v>
      </c>
      <c r="S41" s="24">
        <v>1800833</v>
      </c>
      <c r="T41" s="24">
        <v>1692554</v>
      </c>
      <c r="U41" s="24">
        <v>1575651</v>
      </c>
      <c r="V41" s="24">
        <v>1460101</v>
      </c>
      <c r="W41" s="24">
        <v>1348053</v>
      </c>
      <c r="X41" s="14">
        <v>1239587</v>
      </c>
      <c r="Y41" s="11">
        <v>43927</v>
      </c>
    </row>
    <row r="42" spans="1:32" x14ac:dyDescent="0.2">
      <c r="A42" s="11">
        <v>43928</v>
      </c>
      <c r="B42" s="14">
        <f t="shared" si="0"/>
        <v>5744093.6262424905</v>
      </c>
      <c r="C42" s="19">
        <v>1196651</v>
      </c>
      <c r="D42" s="24">
        <v>3198286</v>
      </c>
      <c r="E42" s="24">
        <v>3146754</v>
      </c>
      <c r="F42" s="24">
        <v>2994099</v>
      </c>
      <c r="G42" s="24">
        <v>2969094</v>
      </c>
      <c r="H42" s="24">
        <v>2988579</v>
      </c>
      <c r="I42" s="24">
        <v>3062234</v>
      </c>
      <c r="J42" s="24">
        <v>2961258</v>
      </c>
      <c r="K42" s="24">
        <v>2995190</v>
      </c>
      <c r="L42" s="24">
        <v>2939979</v>
      </c>
      <c r="M42" s="24">
        <v>2846176</v>
      </c>
      <c r="N42" s="24">
        <v>2764105</v>
      </c>
      <c r="O42" s="24">
        <v>2628544</v>
      </c>
      <c r="P42" s="24">
        <v>2553648</v>
      </c>
      <c r="Q42" s="24">
        <v>2443570</v>
      </c>
      <c r="R42" s="24">
        <v>2290057</v>
      </c>
      <c r="S42" s="24">
        <v>2124315</v>
      </c>
      <c r="T42" s="24">
        <v>1996586</v>
      </c>
      <c r="U42" s="24">
        <v>1858683</v>
      </c>
      <c r="V42" s="24">
        <v>1722377</v>
      </c>
      <c r="W42" s="24">
        <v>1590203</v>
      </c>
      <c r="X42" s="60">
        <v>1462253</v>
      </c>
      <c r="Y42" s="14">
        <v>1330564</v>
      </c>
      <c r="Z42" s="11">
        <v>43928</v>
      </c>
    </row>
    <row r="43" spans="1:32" x14ac:dyDescent="0.2">
      <c r="A43" s="11">
        <v>43929</v>
      </c>
      <c r="B43" s="14">
        <f t="shared" si="0"/>
        <v>6892763.7640012214</v>
      </c>
      <c r="C43" s="19">
        <v>1270204</v>
      </c>
      <c r="D43" s="24">
        <v>3772790</v>
      </c>
      <c r="E43" s="24">
        <v>3712002</v>
      </c>
      <c r="F43" s="24">
        <v>3531926</v>
      </c>
      <c r="G43" s="24">
        <v>3502429</v>
      </c>
      <c r="H43" s="24">
        <v>3525414</v>
      </c>
      <c r="I43" s="24">
        <v>3612300</v>
      </c>
      <c r="J43" s="24">
        <v>3493186</v>
      </c>
      <c r="K43" s="24">
        <v>3533213</v>
      </c>
      <c r="L43" s="24">
        <v>3468084</v>
      </c>
      <c r="M43" s="24">
        <v>3357431</v>
      </c>
      <c r="N43" s="24">
        <v>3260618</v>
      </c>
      <c r="O43" s="24">
        <v>3100707</v>
      </c>
      <c r="P43" s="24">
        <v>3012357</v>
      </c>
      <c r="Q43" s="24">
        <v>2882506</v>
      </c>
      <c r="R43" s="24">
        <v>2701418</v>
      </c>
      <c r="S43" s="24">
        <v>2505903</v>
      </c>
      <c r="T43" s="24">
        <v>2355230</v>
      </c>
      <c r="U43" s="24">
        <v>2192557</v>
      </c>
      <c r="V43" s="24">
        <v>2031766</v>
      </c>
      <c r="W43" s="24">
        <v>1875850</v>
      </c>
      <c r="X43" s="60">
        <v>1724916</v>
      </c>
      <c r="Y43" s="24">
        <v>1569572</v>
      </c>
      <c r="Z43" s="14">
        <v>1411604</v>
      </c>
      <c r="AA43" s="11">
        <v>43929</v>
      </c>
    </row>
    <row r="44" spans="1:32" x14ac:dyDescent="0.2">
      <c r="A44" s="11">
        <v>43930</v>
      </c>
      <c r="B44" s="14">
        <f t="shared" si="0"/>
        <v>8271138.2156573879</v>
      </c>
      <c r="C44" s="19">
        <v>1352949</v>
      </c>
      <c r="D44" s="24">
        <v>4450493</v>
      </c>
      <c r="E44" s="24">
        <v>4378785</v>
      </c>
      <c r="F44" s="24">
        <v>4166362</v>
      </c>
      <c r="G44" s="24">
        <v>4131567</v>
      </c>
      <c r="H44" s="24">
        <v>4158681</v>
      </c>
      <c r="I44" s="24">
        <v>4261174</v>
      </c>
      <c r="J44" s="24">
        <v>4120664</v>
      </c>
      <c r="K44" s="24">
        <v>4167880</v>
      </c>
      <c r="L44" s="24">
        <v>4091053</v>
      </c>
      <c r="M44" s="24">
        <v>3960523</v>
      </c>
      <c r="N44" s="24">
        <v>3846320</v>
      </c>
      <c r="O44" s="24">
        <v>3657684</v>
      </c>
      <c r="P44" s="24">
        <v>3553464</v>
      </c>
      <c r="Q44" s="24">
        <v>3400288</v>
      </c>
      <c r="R44" s="24">
        <v>3186670</v>
      </c>
      <c r="S44" s="24">
        <v>2956036</v>
      </c>
      <c r="T44" s="24">
        <v>2778298</v>
      </c>
      <c r="U44" s="24">
        <v>2586404</v>
      </c>
      <c r="V44" s="24">
        <v>2396730</v>
      </c>
      <c r="W44" s="24">
        <v>2212807</v>
      </c>
      <c r="X44" s="60">
        <v>2034761</v>
      </c>
      <c r="Y44" s="24">
        <v>1851512</v>
      </c>
      <c r="Z44" s="24">
        <v>1665169</v>
      </c>
      <c r="AA44" s="14">
        <v>1498370</v>
      </c>
      <c r="AB44" s="11">
        <v>43930</v>
      </c>
    </row>
    <row r="45" spans="1:32" x14ac:dyDescent="0.2">
      <c r="A45" s="11">
        <v>43931</v>
      </c>
      <c r="B45" s="14">
        <f t="shared" si="0"/>
        <v>9925151.9020282421</v>
      </c>
      <c r="C45" s="19">
        <v>1437947</v>
      </c>
      <c r="D45" s="24">
        <v>5249931</v>
      </c>
      <c r="E45" s="24">
        <v>5165342</v>
      </c>
      <c r="F45" s="24">
        <v>4914762</v>
      </c>
      <c r="G45" s="24">
        <v>4873717</v>
      </c>
      <c r="H45" s="24">
        <v>4905700</v>
      </c>
      <c r="I45" s="24">
        <v>5026605</v>
      </c>
      <c r="J45" s="24">
        <v>4860854</v>
      </c>
      <c r="K45" s="24">
        <v>4916552</v>
      </c>
      <c r="L45" s="24">
        <v>4825925</v>
      </c>
      <c r="M45" s="24">
        <v>4671948</v>
      </c>
      <c r="N45" s="24">
        <v>4537230</v>
      </c>
      <c r="O45" s="24">
        <v>4314710</v>
      </c>
      <c r="P45" s="24">
        <v>4191769</v>
      </c>
      <c r="Q45" s="24">
        <v>4011078</v>
      </c>
      <c r="R45" s="24">
        <v>3759089</v>
      </c>
      <c r="S45" s="24">
        <v>3487026</v>
      </c>
      <c r="T45" s="24">
        <v>3277361</v>
      </c>
      <c r="U45" s="24">
        <v>3050997</v>
      </c>
      <c r="V45" s="24">
        <v>2827252</v>
      </c>
      <c r="W45" s="24">
        <v>2610291</v>
      </c>
      <c r="X45" s="60">
        <v>2400263</v>
      </c>
      <c r="Y45" s="24">
        <v>2184098</v>
      </c>
      <c r="Z45" s="24">
        <v>1964282</v>
      </c>
      <c r="AA45" s="24">
        <v>1767520</v>
      </c>
      <c r="AB45" s="14">
        <v>1595978</v>
      </c>
      <c r="AC45" s="11">
        <v>43931</v>
      </c>
    </row>
    <row r="46" spans="1:32" x14ac:dyDescent="0.2">
      <c r="A46" s="11">
        <v>43932</v>
      </c>
      <c r="B46" s="14">
        <f t="shared" si="0"/>
        <v>11909925.53985575</v>
      </c>
      <c r="C46" s="19">
        <v>1527540</v>
      </c>
      <c r="D46" s="24">
        <v>6192971</v>
      </c>
      <c r="E46" s="24">
        <v>6093188</v>
      </c>
      <c r="F46" s="24">
        <v>5797596</v>
      </c>
      <c r="G46" s="24">
        <v>5749178</v>
      </c>
      <c r="H46" s="24">
        <v>5786907</v>
      </c>
      <c r="I46" s="24">
        <v>5929529</v>
      </c>
      <c r="J46" s="24">
        <v>5734005</v>
      </c>
      <c r="K46" s="24">
        <v>5799708</v>
      </c>
      <c r="L46" s="24">
        <v>5692801</v>
      </c>
      <c r="M46" s="24">
        <v>5511166</v>
      </c>
      <c r="N46" s="24">
        <v>5352249</v>
      </c>
      <c r="O46" s="24">
        <v>5089757</v>
      </c>
      <c r="P46" s="24">
        <v>4944733</v>
      </c>
      <c r="Q46" s="24">
        <v>4731585</v>
      </c>
      <c r="R46" s="24">
        <v>4434330</v>
      </c>
      <c r="S46" s="24">
        <v>4113397</v>
      </c>
      <c r="T46" s="24">
        <v>3866070</v>
      </c>
      <c r="U46" s="24">
        <v>3599045</v>
      </c>
      <c r="V46" s="24">
        <v>3335109</v>
      </c>
      <c r="W46" s="24">
        <v>3079175</v>
      </c>
      <c r="X46" s="60">
        <v>2831420</v>
      </c>
      <c r="Y46" s="24">
        <v>2576425</v>
      </c>
      <c r="Z46" s="24">
        <v>2317124</v>
      </c>
      <c r="AA46" s="24">
        <v>2085018</v>
      </c>
      <c r="AB46" s="24">
        <v>1882662</v>
      </c>
      <c r="AC46" s="14">
        <v>1651884</v>
      </c>
      <c r="AD46" s="11">
        <v>43932</v>
      </c>
    </row>
    <row r="47" spans="1:32" x14ac:dyDescent="0.2">
      <c r="A47" s="11">
        <v>43933</v>
      </c>
      <c r="B47" s="14">
        <f t="shared" si="0"/>
        <v>14291602.563374516</v>
      </c>
      <c r="C47" s="19">
        <v>1613106</v>
      </c>
      <c r="D47" s="24">
        <v>7305408</v>
      </c>
      <c r="E47" s="24">
        <v>7187701</v>
      </c>
      <c r="F47" s="24">
        <v>6839012</v>
      </c>
      <c r="G47" s="24">
        <v>6781897</v>
      </c>
      <c r="H47" s="24">
        <v>6826403</v>
      </c>
      <c r="I47" s="24">
        <v>6994644</v>
      </c>
      <c r="J47" s="24">
        <v>6763999</v>
      </c>
      <c r="K47" s="24">
        <v>6841504</v>
      </c>
      <c r="L47" s="24">
        <v>6715393</v>
      </c>
      <c r="M47" s="24">
        <v>6501131</v>
      </c>
      <c r="N47" s="24">
        <v>6313668</v>
      </c>
      <c r="O47" s="24">
        <v>6004025</v>
      </c>
      <c r="P47" s="24">
        <v>5832950</v>
      </c>
      <c r="Q47" s="24">
        <v>5581514</v>
      </c>
      <c r="R47" s="24">
        <v>5230865</v>
      </c>
      <c r="S47" s="24">
        <v>4852283</v>
      </c>
      <c r="T47" s="24">
        <v>4560529</v>
      </c>
      <c r="U47" s="24">
        <v>4245537</v>
      </c>
      <c r="V47" s="24">
        <v>3934191</v>
      </c>
      <c r="W47" s="24">
        <v>3632284</v>
      </c>
      <c r="X47" s="60">
        <v>3340025</v>
      </c>
      <c r="Y47" s="24">
        <v>3039225</v>
      </c>
      <c r="Z47" s="24">
        <v>2733347</v>
      </c>
      <c r="AA47" s="24">
        <v>2459548</v>
      </c>
      <c r="AB47" s="24">
        <v>2220843</v>
      </c>
      <c r="AC47" s="24">
        <v>1897650</v>
      </c>
      <c r="AD47" s="14">
        <v>1754807</v>
      </c>
      <c r="AE47" s="11">
        <v>43933</v>
      </c>
    </row>
    <row r="48" spans="1:32" x14ac:dyDescent="0.2">
      <c r="A48" s="11">
        <v>43934</v>
      </c>
      <c r="B48" s="14">
        <f t="shared" si="0"/>
        <v>17149553.382676046</v>
      </c>
      <c r="C48" s="19">
        <v>1689487</v>
      </c>
      <c r="D48" s="24">
        <v>8617671</v>
      </c>
      <c r="E48" s="24">
        <v>8478821</v>
      </c>
      <c r="F48" s="24">
        <v>8067497</v>
      </c>
      <c r="G48" s="24">
        <v>8000122</v>
      </c>
      <c r="H48" s="24">
        <v>8052623</v>
      </c>
      <c r="I48" s="24">
        <v>8251086</v>
      </c>
      <c r="J48" s="24">
        <v>7979009</v>
      </c>
      <c r="K48" s="24">
        <v>8070436</v>
      </c>
      <c r="L48" s="24">
        <v>7921672</v>
      </c>
      <c r="M48" s="24">
        <v>7668923</v>
      </c>
      <c r="N48" s="24">
        <v>7447786</v>
      </c>
      <c r="O48" s="24">
        <v>7082522</v>
      </c>
      <c r="P48" s="24">
        <v>6880718</v>
      </c>
      <c r="Q48" s="24">
        <v>6584116</v>
      </c>
      <c r="R48" s="24">
        <v>6170480</v>
      </c>
      <c r="S48" s="24">
        <v>5723893</v>
      </c>
      <c r="T48" s="24">
        <v>5379732</v>
      </c>
      <c r="U48" s="24">
        <v>5008159</v>
      </c>
      <c r="V48" s="24">
        <v>4640886</v>
      </c>
      <c r="W48" s="24">
        <v>4284748</v>
      </c>
      <c r="X48" s="60">
        <v>3939991</v>
      </c>
      <c r="Y48" s="24">
        <v>3585159</v>
      </c>
      <c r="Z48" s="24">
        <v>3224335</v>
      </c>
      <c r="AA48" s="24">
        <v>2901354</v>
      </c>
      <c r="AB48" s="24">
        <v>2619770</v>
      </c>
      <c r="AC48" s="24">
        <v>2179982</v>
      </c>
      <c r="AD48" s="24">
        <v>2015886</v>
      </c>
      <c r="AE48" s="14">
        <v>1853103</v>
      </c>
      <c r="AF48" s="11">
        <v>43934</v>
      </c>
    </row>
    <row r="49" spans="1:36" x14ac:dyDescent="0.2">
      <c r="A49" s="11">
        <v>43935</v>
      </c>
      <c r="B49" s="14">
        <f t="shared" si="0"/>
        <v>20579020.436726391</v>
      </c>
      <c r="C49" s="19">
        <v>1761167</v>
      </c>
      <c r="D49" s="24">
        <v>10165655</v>
      </c>
      <c r="E49" s="24">
        <v>10001863</v>
      </c>
      <c r="F49" s="24">
        <v>9516654</v>
      </c>
      <c r="G49" s="24">
        <v>9437177</v>
      </c>
      <c r="H49" s="24">
        <v>9499108</v>
      </c>
      <c r="I49" s="24">
        <v>9733220</v>
      </c>
      <c r="J49" s="24">
        <v>9412271</v>
      </c>
      <c r="K49" s="24">
        <v>9520121</v>
      </c>
      <c r="L49" s="24">
        <v>9344635</v>
      </c>
      <c r="M49" s="24">
        <v>9046484</v>
      </c>
      <c r="N49" s="24">
        <v>8785624</v>
      </c>
      <c r="O49" s="24">
        <v>8354749</v>
      </c>
      <c r="P49" s="24">
        <v>8116694</v>
      </c>
      <c r="Q49" s="24">
        <v>7766815</v>
      </c>
      <c r="R49" s="24">
        <v>7278877</v>
      </c>
      <c r="S49" s="24">
        <v>6752071</v>
      </c>
      <c r="T49" s="24">
        <v>6346088</v>
      </c>
      <c r="U49" s="24">
        <v>5907770</v>
      </c>
      <c r="V49" s="24">
        <v>5474524</v>
      </c>
      <c r="W49" s="24">
        <v>5054413</v>
      </c>
      <c r="X49" s="60">
        <v>4647728</v>
      </c>
      <c r="Y49" s="24">
        <v>4229157</v>
      </c>
      <c r="Z49" s="24">
        <v>3803519</v>
      </c>
      <c r="AA49" s="24">
        <v>3422521</v>
      </c>
      <c r="AB49" s="24">
        <v>3090357</v>
      </c>
      <c r="AC49" s="24">
        <v>2504318</v>
      </c>
      <c r="AD49" s="24">
        <v>2315808</v>
      </c>
      <c r="AE49" s="24">
        <v>2128807</v>
      </c>
      <c r="AF49" s="14">
        <v>1928466</v>
      </c>
      <c r="AG49" s="11">
        <v>43935</v>
      </c>
    </row>
    <row r="50" spans="1:36" x14ac:dyDescent="0.2">
      <c r="A50" s="11">
        <v>43936</v>
      </c>
      <c r="B50" s="14">
        <f t="shared" si="0"/>
        <v>24694292.188565403</v>
      </c>
      <c r="C50" s="19">
        <v>1831171</v>
      </c>
      <c r="D50" s="15">
        <f t="shared" ref="D50:S50" si="1">D49*EXP(0.1305)</f>
        <v>11582726.364668673</v>
      </c>
      <c r="E50" s="15">
        <f t="shared" si="1"/>
        <v>11396102.097297627</v>
      </c>
      <c r="F50" s="15">
        <f t="shared" si="1"/>
        <v>10843255.962279812</v>
      </c>
      <c r="G50" s="15">
        <f t="shared" si="1"/>
        <v>10752700.032210892</v>
      </c>
      <c r="H50" s="15">
        <f t="shared" si="1"/>
        <v>10823264.086026439</v>
      </c>
      <c r="I50" s="15">
        <f t="shared" si="1"/>
        <v>11090010.816530801</v>
      </c>
      <c r="J50" s="15">
        <f t="shared" si="1"/>
        <v>10724322.187119903</v>
      </c>
      <c r="K50" s="15">
        <f t="shared" si="1"/>
        <v>10847206.254937423</v>
      </c>
      <c r="L50" s="15">
        <f t="shared" si="1"/>
        <v>10647257.868057262</v>
      </c>
      <c r="M50" s="15">
        <f t="shared" si="1"/>
        <v>10307545.232880058</v>
      </c>
      <c r="N50" s="15">
        <f t="shared" si="1"/>
        <v>10010321.886279423</v>
      </c>
      <c r="O50" s="15">
        <f t="shared" si="1"/>
        <v>9519383.7989277858</v>
      </c>
      <c r="P50" s="15">
        <f t="shared" si="1"/>
        <v>9248144.4223464243</v>
      </c>
      <c r="Q50" s="15">
        <f t="shared" si="1"/>
        <v>8849493.0105344038</v>
      </c>
      <c r="R50" s="15">
        <f t="shared" si="1"/>
        <v>8293537.4585386198</v>
      </c>
      <c r="S50" s="15">
        <f t="shared" si="1"/>
        <v>7693295.7874150528</v>
      </c>
      <c r="T50" s="24">
        <v>7486030</v>
      </c>
      <c r="U50" s="24">
        <v>6968977</v>
      </c>
      <c r="V50" s="24">
        <v>6457908</v>
      </c>
      <c r="W50" s="24">
        <v>5962332</v>
      </c>
      <c r="X50" s="60">
        <v>5482594</v>
      </c>
      <c r="Y50" s="24">
        <v>4988836</v>
      </c>
      <c r="Z50" s="24">
        <v>4486742</v>
      </c>
      <c r="AA50" s="24">
        <v>4037306</v>
      </c>
      <c r="AB50" s="24">
        <v>3645475</v>
      </c>
      <c r="AC50" s="24">
        <v>2876909</v>
      </c>
      <c r="AD50" s="24">
        <v>2660352</v>
      </c>
      <c r="AE50" s="24">
        <v>2445529</v>
      </c>
      <c r="AF50" s="60">
        <v>2201249</v>
      </c>
      <c r="AG50" s="14">
        <v>2006670</v>
      </c>
      <c r="AH50" s="11">
        <v>43936</v>
      </c>
    </row>
    <row r="51" spans="1:36" x14ac:dyDescent="0.2">
      <c r="A51" s="11">
        <v>43937</v>
      </c>
      <c r="B51" s="14">
        <f t="shared" si="0"/>
        <v>29632511.837441351</v>
      </c>
      <c r="C51" s="19">
        <v>1907765</v>
      </c>
      <c r="D51" s="24">
        <v>14145759</v>
      </c>
      <c r="E51" s="24">
        <v>13917839</v>
      </c>
      <c r="F51" s="24">
        <v>13242658</v>
      </c>
      <c r="G51" s="24">
        <v>13132064</v>
      </c>
      <c r="H51" s="24">
        <v>13218242</v>
      </c>
      <c r="I51" s="24">
        <v>13544015</v>
      </c>
      <c r="J51" s="24">
        <v>13097406</v>
      </c>
      <c r="K51" s="24">
        <v>13247483</v>
      </c>
      <c r="L51" s="24">
        <v>13003289</v>
      </c>
      <c r="M51" s="24">
        <v>12588405</v>
      </c>
      <c r="N51" s="24">
        <v>12225413</v>
      </c>
      <c r="O51" s="24">
        <v>11625839</v>
      </c>
      <c r="P51" s="24">
        <v>11294580</v>
      </c>
      <c r="Q51" s="24">
        <v>10807714</v>
      </c>
      <c r="R51" s="24">
        <v>10128737</v>
      </c>
      <c r="S51" s="24">
        <v>9395673</v>
      </c>
      <c r="T51" s="24">
        <v>8830738</v>
      </c>
      <c r="U51" s="24">
        <v>8220807</v>
      </c>
      <c r="V51" s="24">
        <v>7617935</v>
      </c>
      <c r="W51" s="24">
        <v>7033339</v>
      </c>
      <c r="X51" s="60">
        <v>6467427</v>
      </c>
      <c r="Y51" s="24">
        <v>5884976</v>
      </c>
      <c r="Z51" s="24">
        <v>5292691</v>
      </c>
      <c r="AA51" s="24">
        <v>4762523</v>
      </c>
      <c r="AB51" s="24">
        <v>4300308</v>
      </c>
      <c r="AC51" s="24">
        <v>3304934</v>
      </c>
      <c r="AD51" s="24">
        <v>3056158</v>
      </c>
      <c r="AE51" s="24">
        <v>2809374</v>
      </c>
      <c r="AF51" s="60">
        <v>2512617</v>
      </c>
      <c r="AG51" s="24">
        <v>2286396</v>
      </c>
      <c r="AH51" s="14">
        <v>2086432</v>
      </c>
      <c r="AI51" s="11">
        <v>43937</v>
      </c>
    </row>
    <row r="52" spans="1:36" x14ac:dyDescent="0.2">
      <c r="A52" s="11">
        <v>43938</v>
      </c>
      <c r="B52" s="14">
        <f t="shared" si="0"/>
        <v>35558247.674849175</v>
      </c>
      <c r="C52" s="91">
        <v>1990380</v>
      </c>
      <c r="D52" s="24">
        <v>16686748</v>
      </c>
      <c r="E52" s="24">
        <v>16417887</v>
      </c>
      <c r="F52" s="24">
        <v>15621423</v>
      </c>
      <c r="G52" s="24">
        <v>15490963</v>
      </c>
      <c r="H52" s="24">
        <v>15592622</v>
      </c>
      <c r="I52" s="24">
        <v>15976913</v>
      </c>
      <c r="J52" s="24">
        <v>15450081</v>
      </c>
      <c r="K52" s="24">
        <v>15627115</v>
      </c>
      <c r="L52" s="24">
        <v>15339057</v>
      </c>
      <c r="M52" s="24">
        <v>14849648</v>
      </c>
      <c r="N52" s="24">
        <v>14421452</v>
      </c>
      <c r="O52" s="24">
        <v>13714177</v>
      </c>
      <c r="P52" s="24">
        <v>13323414</v>
      </c>
      <c r="Q52" s="24">
        <v>12749093</v>
      </c>
      <c r="R52" s="24">
        <v>11948152</v>
      </c>
      <c r="S52" s="24">
        <v>11083408</v>
      </c>
      <c r="T52" s="24">
        <v>10416995</v>
      </c>
      <c r="U52" s="24">
        <v>9697503</v>
      </c>
      <c r="V52" s="24">
        <v>8986337</v>
      </c>
      <c r="W52" s="24">
        <v>8296731</v>
      </c>
      <c r="X52" s="60">
        <v>7629165</v>
      </c>
      <c r="Y52" s="24">
        <v>6942089</v>
      </c>
      <c r="Z52" s="24">
        <v>6243412</v>
      </c>
      <c r="AA52" s="24">
        <v>5618010</v>
      </c>
      <c r="AB52" s="24">
        <v>5072768</v>
      </c>
      <c r="AC52" s="24">
        <v>3796640</v>
      </c>
      <c r="AD52" s="24">
        <v>3510851</v>
      </c>
      <c r="AE52" s="24">
        <v>3227350</v>
      </c>
      <c r="AF52" s="60">
        <v>2868029</v>
      </c>
      <c r="AG52" s="24">
        <v>2605115</v>
      </c>
      <c r="AH52" s="24">
        <v>2377277</v>
      </c>
      <c r="AI52" s="14">
        <v>2269182</v>
      </c>
      <c r="AJ52" s="11">
        <v>43938</v>
      </c>
    </row>
    <row r="53" spans="1:36" x14ac:dyDescent="0.2">
      <c r="A53" s="11">
        <v>43939</v>
      </c>
      <c r="B53" s="14">
        <f t="shared" si="0"/>
        <v>42668977.393550977</v>
      </c>
      <c r="C53" s="15">
        <f t="shared" ref="C52:C81" si="2">C52*EXP(0.1305)</f>
        <v>2267834.871605345</v>
      </c>
      <c r="D53" s="24">
        <v>19684172</v>
      </c>
      <c r="E53" s="24">
        <v>19367015</v>
      </c>
      <c r="F53" s="24">
        <v>18427484</v>
      </c>
      <c r="G53" s="24">
        <v>18273590</v>
      </c>
      <c r="H53" s="24">
        <v>18393510</v>
      </c>
      <c r="I53" s="24">
        <v>18846831</v>
      </c>
      <c r="J53" s="24">
        <v>18225364</v>
      </c>
      <c r="K53" s="24">
        <v>18434199</v>
      </c>
      <c r="L53" s="24">
        <v>18094397</v>
      </c>
      <c r="M53" s="24">
        <v>17517076</v>
      </c>
      <c r="N53" s="24">
        <v>17011963</v>
      </c>
      <c r="O53" s="24">
        <v>16177641</v>
      </c>
      <c r="P53" s="24">
        <v>15716686</v>
      </c>
      <c r="Q53" s="24">
        <v>15039200</v>
      </c>
      <c r="R53" s="24">
        <v>14094387</v>
      </c>
      <c r="S53" s="24">
        <v>13074310</v>
      </c>
      <c r="T53" s="24">
        <v>12288190</v>
      </c>
      <c r="U53" s="24">
        <v>11439456</v>
      </c>
      <c r="V53" s="24">
        <v>10600544</v>
      </c>
      <c r="W53" s="24">
        <v>9787065</v>
      </c>
      <c r="X53" s="60">
        <v>8999585</v>
      </c>
      <c r="Y53" s="24">
        <v>8189089</v>
      </c>
      <c r="Z53" s="24">
        <v>7364910</v>
      </c>
      <c r="AA53" s="24">
        <v>6627168</v>
      </c>
      <c r="AB53" s="24">
        <v>5983985</v>
      </c>
      <c r="AC53" s="24">
        <v>4361502</v>
      </c>
      <c r="AD53" s="24">
        <v>4033194</v>
      </c>
      <c r="AE53" s="24">
        <v>3707514</v>
      </c>
      <c r="AF53" s="60">
        <v>3273713</v>
      </c>
      <c r="AG53" s="24">
        <v>2968262</v>
      </c>
      <c r="AH53" s="24">
        <v>2708664</v>
      </c>
      <c r="AI53" s="24">
        <v>2585501</v>
      </c>
      <c r="AJ53" s="14">
        <v>2267835</v>
      </c>
    </row>
    <row r="54" spans="1:36" x14ac:dyDescent="0.2">
      <c r="A54" s="11">
        <v>43940</v>
      </c>
      <c r="B54" s="14">
        <f t="shared" si="0"/>
        <v>51201669.11653322</v>
      </c>
      <c r="C54" s="15">
        <f t="shared" si="2"/>
        <v>2583966.3807259076</v>
      </c>
      <c r="D54" s="24">
        <v>23220021</v>
      </c>
      <c r="E54" s="24">
        <v>22845893</v>
      </c>
      <c r="F54" s="24">
        <v>21737595</v>
      </c>
      <c r="G54" s="24">
        <v>21556057</v>
      </c>
      <c r="H54" s="24">
        <v>21697518</v>
      </c>
      <c r="I54" s="24">
        <v>22232269</v>
      </c>
      <c r="J54" s="24">
        <v>21499168</v>
      </c>
      <c r="K54" s="24">
        <v>21745516</v>
      </c>
      <c r="L54" s="24">
        <v>21344676</v>
      </c>
      <c r="M54" s="24">
        <v>20663651</v>
      </c>
      <c r="N54" s="24">
        <v>20067805</v>
      </c>
      <c r="O54" s="24">
        <v>19083615</v>
      </c>
      <c r="P54" s="24">
        <v>18539859</v>
      </c>
      <c r="Q54" s="24">
        <v>17740677</v>
      </c>
      <c r="R54" s="24">
        <v>16626148</v>
      </c>
      <c r="S54" s="24">
        <v>15422835</v>
      </c>
      <c r="T54" s="24">
        <v>14495505</v>
      </c>
      <c r="U54" s="24">
        <v>13494314</v>
      </c>
      <c r="V54" s="24">
        <v>12504710</v>
      </c>
      <c r="W54" s="24">
        <v>11545106</v>
      </c>
      <c r="X54" s="60">
        <v>10616171</v>
      </c>
      <c r="Y54" s="24">
        <v>9660088</v>
      </c>
      <c r="Z54" s="24">
        <v>8687862</v>
      </c>
      <c r="AA54" s="24">
        <v>7817599</v>
      </c>
      <c r="AB54" s="24">
        <v>7058882</v>
      </c>
      <c r="AC54" s="24">
        <v>5010403</v>
      </c>
      <c r="AD54" s="24">
        <v>4633250</v>
      </c>
      <c r="AE54" s="24">
        <v>4259116</v>
      </c>
      <c r="AF54" s="60">
        <v>3736782</v>
      </c>
      <c r="AG54" s="24">
        <v>3382032</v>
      </c>
      <c r="AH54" s="24">
        <v>3086247</v>
      </c>
      <c r="AI54" s="24">
        <v>2945914</v>
      </c>
      <c r="AJ54" s="24">
        <v>2583966</v>
      </c>
    </row>
    <row r="55" spans="1:36" x14ac:dyDescent="0.2">
      <c r="A55" s="11">
        <v>43941</v>
      </c>
      <c r="B55" s="14">
        <f t="shared" si="0"/>
        <v>61440678.461518139</v>
      </c>
      <c r="C55" s="15">
        <f t="shared" si="2"/>
        <v>2944165.9709533188</v>
      </c>
      <c r="D55" s="24">
        <v>27391011</v>
      </c>
      <c r="E55" s="24">
        <v>26949679</v>
      </c>
      <c r="F55" s="24">
        <v>25642298</v>
      </c>
      <c r="G55" s="24">
        <v>25428151</v>
      </c>
      <c r="H55" s="24">
        <v>25595022</v>
      </c>
      <c r="I55" s="24">
        <v>26225829</v>
      </c>
      <c r="J55" s="24">
        <v>25361042</v>
      </c>
      <c r="K55" s="24">
        <v>25651641</v>
      </c>
      <c r="L55" s="24">
        <v>25178800</v>
      </c>
      <c r="M55" s="24">
        <v>24375443</v>
      </c>
      <c r="N55" s="24">
        <v>23672565</v>
      </c>
      <c r="O55" s="24">
        <v>22511586</v>
      </c>
      <c r="P55" s="24">
        <v>21870156</v>
      </c>
      <c r="Q55" s="24">
        <v>20927418</v>
      </c>
      <c r="R55" s="24">
        <v>19612687</v>
      </c>
      <c r="S55" s="24">
        <v>18193224</v>
      </c>
      <c r="T55" s="24">
        <v>17099318</v>
      </c>
      <c r="U55" s="24">
        <v>15918285</v>
      </c>
      <c r="V55" s="24">
        <v>14750919</v>
      </c>
      <c r="W55" s="24">
        <v>13618942</v>
      </c>
      <c r="X55" s="60">
        <v>12523144</v>
      </c>
      <c r="Y55" s="24">
        <v>11395320</v>
      </c>
      <c r="Z55" s="24">
        <v>10248454</v>
      </c>
      <c r="AA55" s="24">
        <v>9221867</v>
      </c>
      <c r="AB55" s="24">
        <v>8326862</v>
      </c>
      <c r="AC55" s="24">
        <v>5755848</v>
      </c>
      <c r="AD55" s="24">
        <v>5322582</v>
      </c>
      <c r="AE55" s="24">
        <v>4892784</v>
      </c>
      <c r="AF55" s="60">
        <v>4265353</v>
      </c>
      <c r="AG55" s="24">
        <v>3853480</v>
      </c>
      <c r="AH55" s="24">
        <v>3516463</v>
      </c>
      <c r="AI55" s="24">
        <v>3356569</v>
      </c>
      <c r="AJ55" s="24">
        <v>2944166</v>
      </c>
    </row>
    <row r="56" spans="1:36" x14ac:dyDescent="0.2">
      <c r="A56" s="11">
        <v>43942</v>
      </c>
      <c r="B56" s="14">
        <f t="shared" si="0"/>
        <v>73727224.814097136</v>
      </c>
      <c r="C56" s="15">
        <f t="shared" si="2"/>
        <v>3354576.6420089356</v>
      </c>
      <c r="D56" s="24">
        <v>32311231</v>
      </c>
      <c r="E56" s="24">
        <v>31790623</v>
      </c>
      <c r="F56" s="24">
        <v>30248399</v>
      </c>
      <c r="G56" s="24">
        <v>29995784</v>
      </c>
      <c r="H56" s="24">
        <v>30192631</v>
      </c>
      <c r="I56" s="24">
        <v>30936749</v>
      </c>
      <c r="J56" s="24">
        <v>29916621</v>
      </c>
      <c r="K56" s="24">
        <v>30259421</v>
      </c>
      <c r="L56" s="24">
        <v>29701643</v>
      </c>
      <c r="M56" s="24">
        <v>28753980</v>
      </c>
      <c r="N56" s="24">
        <v>27924845</v>
      </c>
      <c r="O56" s="24">
        <v>26555320</v>
      </c>
      <c r="P56" s="24">
        <v>25798670</v>
      </c>
      <c r="Q56" s="24">
        <v>24686589</v>
      </c>
      <c r="R56" s="24">
        <v>23135694</v>
      </c>
      <c r="S56" s="24">
        <v>21461255</v>
      </c>
      <c r="T56" s="24">
        <v>20170852</v>
      </c>
      <c r="U56" s="24">
        <v>18777670</v>
      </c>
      <c r="V56" s="24">
        <v>17400612</v>
      </c>
      <c r="W56" s="24">
        <v>16065299</v>
      </c>
      <c r="X56" s="60">
        <v>14772664</v>
      </c>
      <c r="Y56" s="24">
        <v>13442250</v>
      </c>
      <c r="Z56" s="24">
        <v>12089373</v>
      </c>
      <c r="AA56" s="24">
        <v>10878382</v>
      </c>
      <c r="AB56" s="24">
        <v>9822608</v>
      </c>
      <c r="AC56" s="24">
        <v>6612200</v>
      </c>
      <c r="AD56" s="24">
        <v>6114473</v>
      </c>
      <c r="AE56" s="24">
        <v>5620730</v>
      </c>
      <c r="AF56" s="60">
        <v>4868690</v>
      </c>
      <c r="AG56" s="24">
        <v>4390647</v>
      </c>
      <c r="AH56" s="24">
        <v>4006651</v>
      </c>
      <c r="AI56" s="24">
        <v>3824468</v>
      </c>
      <c r="AJ56" s="24">
        <v>3354577</v>
      </c>
    </row>
    <row r="57" spans="1:36" x14ac:dyDescent="0.2">
      <c r="A57" s="11">
        <v>43943</v>
      </c>
      <c r="B57" s="14">
        <f t="shared" si="0"/>
        <v>88470762.610359848</v>
      </c>
      <c r="C57" s="15">
        <f t="shared" si="2"/>
        <v>3822197.7151200394</v>
      </c>
      <c r="D57" s="24">
        <v>38115266</v>
      </c>
      <c r="E57" s="24">
        <v>37501142</v>
      </c>
      <c r="F57" s="24">
        <v>35681890</v>
      </c>
      <c r="G57" s="24">
        <v>35383898</v>
      </c>
      <c r="H57" s="24">
        <v>35616103</v>
      </c>
      <c r="I57" s="24">
        <v>36493887</v>
      </c>
      <c r="J57" s="24">
        <v>35290515</v>
      </c>
      <c r="K57" s="24">
        <v>35694891</v>
      </c>
      <c r="L57" s="24">
        <v>35036920</v>
      </c>
      <c r="M57" s="24">
        <v>33919029</v>
      </c>
      <c r="N57" s="24">
        <v>32940958</v>
      </c>
      <c r="O57" s="24">
        <v>31325427</v>
      </c>
      <c r="P57" s="24">
        <v>30432860</v>
      </c>
      <c r="Q57" s="24">
        <v>29121017</v>
      </c>
      <c r="R57" s="24">
        <v>27291537</v>
      </c>
      <c r="S57" s="24">
        <v>25316320</v>
      </c>
      <c r="T57" s="24">
        <v>23794123</v>
      </c>
      <c r="U57" s="24">
        <v>22150685</v>
      </c>
      <c r="V57" s="24">
        <v>20526266</v>
      </c>
      <c r="W57" s="24">
        <v>18951093</v>
      </c>
      <c r="X57" s="60">
        <v>17426263</v>
      </c>
      <c r="Y57" s="24">
        <v>15856868</v>
      </c>
      <c r="Z57" s="24">
        <v>14260976</v>
      </c>
      <c r="AA57" s="24">
        <v>12832455</v>
      </c>
      <c r="AB57" s="24">
        <v>11587033</v>
      </c>
      <c r="AC57" s="24">
        <v>7595959</v>
      </c>
      <c r="AD57" s="24">
        <v>7024181</v>
      </c>
      <c r="AE57" s="24">
        <v>6456979</v>
      </c>
      <c r="AF57" s="60">
        <v>5557370</v>
      </c>
      <c r="AG57" s="24">
        <v>5002694</v>
      </c>
      <c r="AH57" s="24">
        <v>4565170</v>
      </c>
      <c r="AI57" s="24">
        <v>4357590</v>
      </c>
      <c r="AJ57" s="24">
        <v>3822198</v>
      </c>
    </row>
    <row r="58" spans="1:36" x14ac:dyDescent="0.2">
      <c r="A58" s="11">
        <v>43944</v>
      </c>
      <c r="B58" s="14">
        <f t="shared" si="0"/>
        <v>106162626.58189809</v>
      </c>
      <c r="C58" s="15">
        <f t="shared" si="2"/>
        <v>4355004.202473647</v>
      </c>
      <c r="D58" s="24">
        <v>44961874</v>
      </c>
      <c r="E58" s="24">
        <v>44237435</v>
      </c>
      <c r="F58" s="24">
        <v>42091392</v>
      </c>
      <c r="G58" s="24">
        <v>41739873</v>
      </c>
      <c r="H58" s="24">
        <v>42013789</v>
      </c>
      <c r="I58" s="24">
        <v>43049248</v>
      </c>
      <c r="J58" s="24">
        <v>41629715</v>
      </c>
      <c r="K58" s="24">
        <v>42106729</v>
      </c>
      <c r="L58" s="24">
        <v>41330567</v>
      </c>
      <c r="M58" s="24">
        <v>40011871</v>
      </c>
      <c r="N58" s="24">
        <v>38858110</v>
      </c>
      <c r="O58" s="24">
        <v>36952382</v>
      </c>
      <c r="P58" s="24">
        <v>35899485</v>
      </c>
      <c r="Q58" s="24">
        <v>34351997</v>
      </c>
      <c r="R58" s="24">
        <v>32193889</v>
      </c>
      <c r="S58" s="24">
        <v>29863865</v>
      </c>
      <c r="T58" s="24">
        <v>28068237</v>
      </c>
      <c r="U58" s="24">
        <v>26129591</v>
      </c>
      <c r="V58" s="24">
        <v>24213380</v>
      </c>
      <c r="W58" s="24">
        <v>22355260</v>
      </c>
      <c r="X58" s="60">
        <v>20556525</v>
      </c>
      <c r="Y58" s="24">
        <v>18705222</v>
      </c>
      <c r="Z58" s="24">
        <v>16822661</v>
      </c>
      <c r="AA58" s="24">
        <v>15137536</v>
      </c>
      <c r="AB58" s="24">
        <v>13668401</v>
      </c>
      <c r="AC58" s="24">
        <v>8726081</v>
      </c>
      <c r="AD58" s="24">
        <v>8069234</v>
      </c>
      <c r="AE58" s="24">
        <v>7417644</v>
      </c>
      <c r="AF58" s="60">
        <v>6343464</v>
      </c>
      <c r="AG58" s="24">
        <v>5700060</v>
      </c>
      <c r="AH58" s="24">
        <v>5201545</v>
      </c>
      <c r="AI58" s="24">
        <v>4965030</v>
      </c>
      <c r="AJ58" s="24">
        <v>4355004</v>
      </c>
    </row>
    <row r="59" spans="1:36" x14ac:dyDescent="0.2">
      <c r="A59" s="11">
        <v>43945</v>
      </c>
      <c r="B59" s="14">
        <f t="shared" si="0"/>
        <v>127392405.69683719</v>
      </c>
      <c r="C59" s="15">
        <f t="shared" si="2"/>
        <v>4962082.8165262723</v>
      </c>
      <c r="D59" s="24">
        <v>53038331</v>
      </c>
      <c r="E59" s="24">
        <v>52183762</v>
      </c>
      <c r="F59" s="24">
        <v>49652228</v>
      </c>
      <c r="G59" s="24">
        <v>49237565</v>
      </c>
      <c r="H59" s="24">
        <v>49560685</v>
      </c>
      <c r="I59" s="24">
        <v>50782143</v>
      </c>
      <c r="J59" s="24">
        <v>49107620</v>
      </c>
      <c r="K59" s="24">
        <v>49670319</v>
      </c>
      <c r="L59" s="24">
        <v>48754737</v>
      </c>
      <c r="M59" s="24">
        <v>47199164</v>
      </c>
      <c r="N59" s="24">
        <v>45838154</v>
      </c>
      <c r="O59" s="24">
        <v>43590103</v>
      </c>
      <c r="P59" s="24">
        <v>42348074</v>
      </c>
      <c r="Q59" s="24">
        <v>40522612</v>
      </c>
      <c r="R59" s="24">
        <v>37976845</v>
      </c>
      <c r="S59" s="24">
        <v>35228282</v>
      </c>
      <c r="T59" s="24">
        <v>33110108</v>
      </c>
      <c r="U59" s="24">
        <v>30823224</v>
      </c>
      <c r="V59" s="24">
        <v>28562805</v>
      </c>
      <c r="W59" s="24">
        <v>26370913</v>
      </c>
      <c r="X59" s="60">
        <v>24249074</v>
      </c>
      <c r="Y59" s="24">
        <v>22065222</v>
      </c>
      <c r="Z59" s="24">
        <v>19844499</v>
      </c>
      <c r="AA59" s="24">
        <v>17856677</v>
      </c>
      <c r="AB59" s="24">
        <v>16123642</v>
      </c>
      <c r="AC59" s="24">
        <v>10024343</v>
      </c>
      <c r="AD59" s="24">
        <v>9269770</v>
      </c>
      <c r="AE59" s="24">
        <v>8521237</v>
      </c>
      <c r="AF59" s="60">
        <v>7240751</v>
      </c>
      <c r="AG59" s="24">
        <v>6494636</v>
      </c>
      <c r="AH59" s="24">
        <v>5926629</v>
      </c>
      <c r="AI59" s="24">
        <v>5657144</v>
      </c>
      <c r="AJ59" s="24">
        <v>4962083</v>
      </c>
    </row>
    <row r="60" spans="1:36" x14ac:dyDescent="0.2">
      <c r="A60" s="11">
        <v>43946</v>
      </c>
      <c r="B60" s="14">
        <f t="shared" si="0"/>
        <v>152867591.46551439</v>
      </c>
      <c r="C60" s="15">
        <f t="shared" si="2"/>
        <v>5653786.9387312708</v>
      </c>
      <c r="D60" s="24">
        <v>62565555</v>
      </c>
      <c r="E60" s="24">
        <v>61557481</v>
      </c>
      <c r="F60" s="24">
        <v>58571209</v>
      </c>
      <c r="G60" s="24">
        <v>58082061</v>
      </c>
      <c r="H60" s="24">
        <v>58463222</v>
      </c>
      <c r="I60" s="24">
        <v>59904089</v>
      </c>
      <c r="J60" s="24">
        <v>57928774</v>
      </c>
      <c r="K60" s="24">
        <v>58592550</v>
      </c>
      <c r="L60" s="24">
        <v>57512502</v>
      </c>
      <c r="M60" s="24">
        <v>55677504</v>
      </c>
      <c r="N60" s="24">
        <v>54072017</v>
      </c>
      <c r="O60" s="24">
        <v>51420150</v>
      </c>
      <c r="P60" s="24">
        <v>49955017</v>
      </c>
      <c r="Q60" s="24">
        <v>47801649</v>
      </c>
      <c r="R60" s="24">
        <v>44798589</v>
      </c>
      <c r="S60" s="24">
        <v>41556304</v>
      </c>
      <c r="T60" s="24">
        <v>39057644</v>
      </c>
      <c r="U60" s="24">
        <v>36359969</v>
      </c>
      <c r="V60" s="24">
        <v>33693514</v>
      </c>
      <c r="W60" s="24">
        <v>31107894</v>
      </c>
      <c r="X60" s="60">
        <v>28604911</v>
      </c>
      <c r="Y60" s="24">
        <v>26028776</v>
      </c>
      <c r="Z60" s="24">
        <v>23409146</v>
      </c>
      <c r="AA60" s="24">
        <v>21064255</v>
      </c>
      <c r="AB60" s="24">
        <v>19019916</v>
      </c>
      <c r="AC60" s="24">
        <v>11515759</v>
      </c>
      <c r="AD60" s="24">
        <v>10648921</v>
      </c>
      <c r="AE60" s="24">
        <v>9789022</v>
      </c>
      <c r="AF60" s="60">
        <v>8264960</v>
      </c>
      <c r="AG60" s="24">
        <v>7399975</v>
      </c>
      <c r="AH60" s="24">
        <v>6752789</v>
      </c>
      <c r="AI60" s="24">
        <v>6445739</v>
      </c>
      <c r="AJ60" s="24">
        <v>5653787</v>
      </c>
    </row>
    <row r="61" spans="1:36" x14ac:dyDescent="0.2">
      <c r="A61" s="11">
        <v>43947</v>
      </c>
      <c r="B61" s="14">
        <f t="shared" si="0"/>
        <v>183437155.39903322</v>
      </c>
      <c r="C61" s="15">
        <f t="shared" si="2"/>
        <v>6441913.1905875299</v>
      </c>
      <c r="D61" s="24">
        <v>73804144</v>
      </c>
      <c r="E61" s="24">
        <v>72614991</v>
      </c>
      <c r="F61" s="24">
        <v>69092298</v>
      </c>
      <c r="G61" s="24">
        <v>68515284</v>
      </c>
      <c r="H61" s="24">
        <v>68964914</v>
      </c>
      <c r="I61" s="24">
        <v>70664602</v>
      </c>
      <c r="J61" s="24">
        <v>68334463</v>
      </c>
      <c r="K61" s="24">
        <v>69117473</v>
      </c>
      <c r="L61" s="24">
        <v>67843417</v>
      </c>
      <c r="M61" s="24">
        <v>65678799</v>
      </c>
      <c r="N61" s="24">
        <v>63784920</v>
      </c>
      <c r="O61" s="24">
        <v>60656701</v>
      </c>
      <c r="P61" s="24">
        <v>58928388</v>
      </c>
      <c r="Q61" s="24">
        <v>56388213</v>
      </c>
      <c r="R61" s="24">
        <v>52845715</v>
      </c>
      <c r="S61" s="24">
        <v>49021022</v>
      </c>
      <c r="T61" s="24">
        <v>46073530</v>
      </c>
      <c r="U61" s="24">
        <v>42891275</v>
      </c>
      <c r="V61" s="24">
        <v>39745847</v>
      </c>
      <c r="W61" s="24">
        <v>36695775</v>
      </c>
      <c r="X61" s="60">
        <v>33743183</v>
      </c>
      <c r="Y61" s="24">
        <v>30704300</v>
      </c>
      <c r="Z61" s="24">
        <v>27614109</v>
      </c>
      <c r="AA61" s="24">
        <v>24848006</v>
      </c>
      <c r="AB61" s="24">
        <v>22436445</v>
      </c>
      <c r="AC61" s="24">
        <v>13229066</v>
      </c>
      <c r="AD61" s="24">
        <v>12233262</v>
      </c>
      <c r="AE61" s="24">
        <v>11245427</v>
      </c>
      <c r="AF61" s="60">
        <v>9434045</v>
      </c>
      <c r="AG61" s="24">
        <v>8431517</v>
      </c>
      <c r="AH61" s="24">
        <v>7694114</v>
      </c>
      <c r="AI61" s="24">
        <v>7344261</v>
      </c>
      <c r="AJ61" s="24">
        <v>6441913</v>
      </c>
    </row>
    <row r="62" spans="1:36" x14ac:dyDescent="0.2">
      <c r="A62" s="11">
        <v>43948</v>
      </c>
      <c r="B62" s="14">
        <f t="shared" si="0"/>
        <v>220119841.34962988</v>
      </c>
      <c r="C62" s="15">
        <f t="shared" si="2"/>
        <v>7339902.6183285853</v>
      </c>
      <c r="D62" s="24">
        <v>87061510</v>
      </c>
      <c r="E62" s="24">
        <v>85658750</v>
      </c>
      <c r="F62" s="24">
        <v>81503280</v>
      </c>
      <c r="G62" s="24">
        <v>80822618</v>
      </c>
      <c r="H62" s="24">
        <v>81353014</v>
      </c>
      <c r="I62" s="24">
        <v>83358015</v>
      </c>
      <c r="J62" s="24">
        <v>80609316</v>
      </c>
      <c r="K62" s="24">
        <v>81532977</v>
      </c>
      <c r="L62" s="24">
        <v>80030063</v>
      </c>
      <c r="M62" s="24">
        <v>77476618</v>
      </c>
      <c r="N62" s="24">
        <v>75242543</v>
      </c>
      <c r="O62" s="24">
        <v>71552405</v>
      </c>
      <c r="P62" s="24">
        <v>69513637</v>
      </c>
      <c r="Q62" s="24">
        <v>66517172</v>
      </c>
      <c r="R62" s="24">
        <v>62338340</v>
      </c>
      <c r="S62" s="24">
        <v>57826620</v>
      </c>
      <c r="T62" s="24">
        <v>54349673</v>
      </c>
      <c r="U62" s="24">
        <v>50595793</v>
      </c>
      <c r="V62" s="24">
        <v>46885354</v>
      </c>
      <c r="W62" s="24">
        <v>43287401</v>
      </c>
      <c r="X62" s="60">
        <v>39804438</v>
      </c>
      <c r="Y62" s="24">
        <v>36219683</v>
      </c>
      <c r="Z62" s="24">
        <v>32574404</v>
      </c>
      <c r="AA62" s="24">
        <v>29311429</v>
      </c>
      <c r="AB62" s="24">
        <v>26466682</v>
      </c>
      <c r="AC62" s="24">
        <v>15197279</v>
      </c>
      <c r="AD62" s="24">
        <v>14053319</v>
      </c>
      <c r="AE62" s="24">
        <v>12918514</v>
      </c>
      <c r="AF62" s="60">
        <v>10768497</v>
      </c>
      <c r="AG62" s="24">
        <v>9606853</v>
      </c>
      <c r="AH62" s="24">
        <v>8766658</v>
      </c>
      <c r="AI62" s="24">
        <v>8368036</v>
      </c>
      <c r="AJ62" s="24">
        <v>7339903</v>
      </c>
    </row>
    <row r="63" spans="1:36" x14ac:dyDescent="0.2">
      <c r="A63" s="11">
        <v>43949</v>
      </c>
      <c r="B63" s="14">
        <f t="shared" si="0"/>
        <v>264138115.58725026</v>
      </c>
      <c r="C63" s="15">
        <f t="shared" si="2"/>
        <v>8363069.9223429412</v>
      </c>
      <c r="D63" s="24">
        <v>102700284</v>
      </c>
      <c r="E63" s="24">
        <v>101045548</v>
      </c>
      <c r="F63" s="24">
        <v>96143634</v>
      </c>
      <c r="G63" s="24">
        <v>95340705</v>
      </c>
      <c r="H63" s="24">
        <v>95966376</v>
      </c>
      <c r="I63" s="24">
        <v>98331534</v>
      </c>
      <c r="J63" s="24">
        <v>95089088</v>
      </c>
      <c r="K63" s="24">
        <v>96178665</v>
      </c>
      <c r="L63" s="24">
        <v>94405785</v>
      </c>
      <c r="M63" s="24">
        <v>91393666</v>
      </c>
      <c r="N63" s="24">
        <v>88758287</v>
      </c>
      <c r="O63" s="24">
        <v>84405294</v>
      </c>
      <c r="P63" s="24">
        <v>82000303</v>
      </c>
      <c r="Q63" s="24">
        <v>78465587</v>
      </c>
      <c r="R63" s="24">
        <v>73536114</v>
      </c>
      <c r="S63" s="24">
        <v>68213959</v>
      </c>
      <c r="T63" s="24">
        <v>64112452</v>
      </c>
      <c r="U63" s="24">
        <v>59684265</v>
      </c>
      <c r="V63" s="24">
        <v>55307325</v>
      </c>
      <c r="W63" s="24">
        <v>51063075</v>
      </c>
      <c r="X63" s="60">
        <v>46954471</v>
      </c>
      <c r="Y63" s="24">
        <v>42725790</v>
      </c>
      <c r="Z63" s="24">
        <v>38425712</v>
      </c>
      <c r="AA63" s="24">
        <v>34576613</v>
      </c>
      <c r="AB63" s="24">
        <v>31220866</v>
      </c>
      <c r="AC63" s="24">
        <v>17458321</v>
      </c>
      <c r="AD63" s="24">
        <v>16144164</v>
      </c>
      <c r="AE63" s="24">
        <v>14840523</v>
      </c>
      <c r="AF63" s="60">
        <v>12291709</v>
      </c>
      <c r="AG63" s="24">
        <v>10946028</v>
      </c>
      <c r="AH63" s="24">
        <v>9988712</v>
      </c>
      <c r="AI63" s="24">
        <v>9534523</v>
      </c>
      <c r="AJ63" s="24">
        <v>8363070</v>
      </c>
    </row>
    <row r="64" spans="1:36" x14ac:dyDescent="0.2">
      <c r="A64" s="11">
        <v>43950</v>
      </c>
      <c r="B64" s="14">
        <f t="shared" si="0"/>
        <v>316958906.01322615</v>
      </c>
      <c r="C64" s="15">
        <f t="shared" si="2"/>
        <v>9528864.6407033466</v>
      </c>
      <c r="D64" s="24">
        <v>121148236</v>
      </c>
      <c r="E64" s="24">
        <v>119196261</v>
      </c>
      <c r="F64" s="24">
        <v>113413821</v>
      </c>
      <c r="G64" s="24">
        <v>112466663</v>
      </c>
      <c r="H64" s="24">
        <v>113204722</v>
      </c>
      <c r="I64" s="24">
        <v>115994731</v>
      </c>
      <c r="J64" s="24">
        <v>112169848</v>
      </c>
      <c r="K64" s="24">
        <v>113455145</v>
      </c>
      <c r="L64" s="24">
        <v>111363804</v>
      </c>
      <c r="M64" s="24">
        <v>107810621</v>
      </c>
      <c r="N64" s="24">
        <v>104701851</v>
      </c>
      <c r="O64" s="24">
        <v>99566934</v>
      </c>
      <c r="P64" s="24">
        <v>96729938</v>
      </c>
      <c r="Q64" s="24">
        <v>92560283</v>
      </c>
      <c r="R64" s="24">
        <v>86745335</v>
      </c>
      <c r="S64" s="24">
        <v>80467166</v>
      </c>
      <c r="T64" s="24">
        <v>75628909</v>
      </c>
      <c r="U64" s="24">
        <v>70405291</v>
      </c>
      <c r="V64" s="24">
        <v>65242125</v>
      </c>
      <c r="W64" s="24">
        <v>60235485</v>
      </c>
      <c r="X64" s="60">
        <v>55388856</v>
      </c>
      <c r="Y64" s="24">
        <v>50400581</v>
      </c>
      <c r="Z64" s="24">
        <v>45328085</v>
      </c>
      <c r="AA64" s="24">
        <v>40787576</v>
      </c>
      <c r="AB64" s="24">
        <v>36829040</v>
      </c>
      <c r="AC64" s="24">
        <v>20055760</v>
      </c>
      <c r="AD64" s="24">
        <v>18546083</v>
      </c>
      <c r="AE64" s="24">
        <v>17048488</v>
      </c>
      <c r="AF64" s="60">
        <v>14030379</v>
      </c>
      <c r="AG64" s="24">
        <v>12471882</v>
      </c>
      <c r="AH64" s="24">
        <v>11381118</v>
      </c>
      <c r="AI64" s="24">
        <v>10863616</v>
      </c>
      <c r="AJ64" s="24">
        <v>9528865</v>
      </c>
    </row>
    <row r="65" spans="1:36" x14ac:dyDescent="0.2">
      <c r="A65" s="11">
        <v>43951</v>
      </c>
      <c r="B65" s="14">
        <f t="shared" si="0"/>
        <v>380342488.16284955</v>
      </c>
      <c r="C65" s="15">
        <f t="shared" si="2"/>
        <v>10857168.741141986</v>
      </c>
      <c r="D65" s="24">
        <v>142909975</v>
      </c>
      <c r="E65" s="24">
        <v>140607368</v>
      </c>
      <c r="F65" s="24">
        <v>133786235</v>
      </c>
      <c r="G65" s="24">
        <v>132668939</v>
      </c>
      <c r="H65" s="24">
        <v>133539576</v>
      </c>
      <c r="I65" s="24">
        <v>136830751</v>
      </c>
      <c r="J65" s="24">
        <v>132318808</v>
      </c>
      <c r="K65" s="24">
        <v>133834981</v>
      </c>
      <c r="L65" s="24">
        <v>131367975</v>
      </c>
      <c r="M65" s="24">
        <v>127176538</v>
      </c>
      <c r="N65" s="24">
        <v>123509342</v>
      </c>
      <c r="O65" s="24">
        <v>117452045</v>
      </c>
      <c r="P65" s="24">
        <v>114105442</v>
      </c>
      <c r="Q65" s="24">
        <v>109186796</v>
      </c>
      <c r="R65" s="24">
        <v>102327314</v>
      </c>
      <c r="S65" s="24">
        <v>94921405</v>
      </c>
      <c r="T65" s="24">
        <v>89214055</v>
      </c>
      <c r="U65" s="24">
        <v>83052125</v>
      </c>
      <c r="V65" s="24">
        <v>76961504</v>
      </c>
      <c r="W65" s="24">
        <v>71055526</v>
      </c>
      <c r="X65" s="60">
        <v>65338302</v>
      </c>
      <c r="Y65" s="24">
        <v>59453989</v>
      </c>
      <c r="Z65" s="24">
        <v>53470325</v>
      </c>
      <c r="AA65" s="24">
        <v>48114208</v>
      </c>
      <c r="AB65" s="24">
        <v>43444604</v>
      </c>
      <c r="AC65" s="24">
        <v>23039644</v>
      </c>
      <c r="AD65" s="24">
        <v>21305358</v>
      </c>
      <c r="AE65" s="24">
        <v>19584952</v>
      </c>
      <c r="AF65" s="60">
        <v>16014986</v>
      </c>
      <c r="AG65" s="24">
        <v>14210436</v>
      </c>
      <c r="AH65" s="24">
        <v>12967622</v>
      </c>
      <c r="AI65" s="24">
        <v>12377982</v>
      </c>
      <c r="AJ65" s="24">
        <v>10857169</v>
      </c>
    </row>
    <row r="66" spans="1:36" x14ac:dyDescent="0.2">
      <c r="A66" s="11">
        <v>43952</v>
      </c>
      <c r="B66" s="14">
        <f t="shared" si="0"/>
        <v>456401147.14388531</v>
      </c>
      <c r="C66" s="15">
        <f t="shared" si="2"/>
        <v>12370635.69673394</v>
      </c>
      <c r="D66" s="24">
        <v>168580754</v>
      </c>
      <c r="E66" s="24">
        <v>165864532</v>
      </c>
      <c r="F66" s="24">
        <v>157818125</v>
      </c>
      <c r="G66" s="24">
        <v>156500131</v>
      </c>
      <c r="H66" s="24">
        <v>157527159</v>
      </c>
      <c r="I66" s="24">
        <v>161409525</v>
      </c>
      <c r="J66" s="24">
        <v>156087106</v>
      </c>
      <c r="K66" s="24">
        <v>157875628</v>
      </c>
      <c r="L66" s="24">
        <v>154965475</v>
      </c>
      <c r="M66" s="24">
        <v>150021135</v>
      </c>
      <c r="N66" s="24">
        <v>145695204</v>
      </c>
      <c r="O66" s="24">
        <v>138549840</v>
      </c>
      <c r="P66" s="24">
        <v>134602090</v>
      </c>
      <c r="Q66" s="24">
        <v>128799914</v>
      </c>
      <c r="R66" s="24">
        <v>120708269</v>
      </c>
      <c r="S66" s="24">
        <v>111972043</v>
      </c>
      <c r="T66" s="24">
        <v>105239489</v>
      </c>
      <c r="U66" s="24">
        <v>97970697</v>
      </c>
      <c r="V66" s="24">
        <v>90786024</v>
      </c>
      <c r="W66" s="24">
        <v>83819160</v>
      </c>
      <c r="X66" s="60">
        <v>77074958</v>
      </c>
      <c r="Y66" s="24">
        <v>70133650</v>
      </c>
      <c r="Z66" s="24">
        <v>63075147</v>
      </c>
      <c r="AA66" s="24">
        <v>56756916</v>
      </c>
      <c r="AB66" s="24">
        <v>51248516</v>
      </c>
      <c r="AC66" s="24">
        <v>26467469</v>
      </c>
      <c r="AD66" s="24">
        <v>24475157</v>
      </c>
      <c r="AE66" s="24">
        <v>22498790</v>
      </c>
      <c r="AF66" s="60">
        <v>18280317</v>
      </c>
      <c r="AG66" s="24">
        <v>16191342</v>
      </c>
      <c r="AH66" s="24">
        <v>14775282</v>
      </c>
      <c r="AI66" s="24">
        <v>14103447</v>
      </c>
      <c r="AJ66" s="24">
        <v>12370636</v>
      </c>
    </row>
    <row r="67" spans="1:36" x14ac:dyDescent="0.2">
      <c r="A67" s="11">
        <v>43953</v>
      </c>
      <c r="B67" s="14">
        <f t="shared" si="0"/>
        <v>547669570.44532645</v>
      </c>
      <c r="C67" s="15">
        <f t="shared" si="2"/>
        <v>14095076.828032393</v>
      </c>
      <c r="D67" s="24">
        <v>198862749</v>
      </c>
      <c r="E67" s="24">
        <v>195658615</v>
      </c>
      <c r="F67" s="24">
        <v>186166841</v>
      </c>
      <c r="G67" s="24">
        <v>184612097</v>
      </c>
      <c r="H67" s="24">
        <v>185823608</v>
      </c>
      <c r="I67" s="24">
        <v>190403360</v>
      </c>
      <c r="J67" s="24">
        <v>184124881</v>
      </c>
      <c r="K67" s="24">
        <v>186234673</v>
      </c>
      <c r="L67" s="24">
        <v>182801772</v>
      </c>
      <c r="M67" s="24">
        <v>176969284</v>
      </c>
      <c r="N67" s="24">
        <v>171866291</v>
      </c>
      <c r="O67" s="24">
        <v>163437413</v>
      </c>
      <c r="P67" s="24">
        <v>158780532</v>
      </c>
      <c r="Q67" s="24">
        <v>151936116</v>
      </c>
      <c r="R67" s="24">
        <v>142390978</v>
      </c>
      <c r="S67" s="24">
        <v>132085472</v>
      </c>
      <c r="T67" s="24">
        <v>124143555</v>
      </c>
      <c r="U67" s="24">
        <v>115569077</v>
      </c>
      <c r="V67" s="24">
        <v>107093829</v>
      </c>
      <c r="W67" s="24">
        <v>98875514</v>
      </c>
      <c r="X67" s="60">
        <v>90919857</v>
      </c>
      <c r="Y67" s="24">
        <v>82731689</v>
      </c>
      <c r="Z67" s="24">
        <v>74405274</v>
      </c>
      <c r="AA67" s="24">
        <v>66952105</v>
      </c>
      <c r="AB67" s="24">
        <v>60454236</v>
      </c>
      <c r="AC67" s="24">
        <v>30405284</v>
      </c>
      <c r="AD67" s="24">
        <v>28116556</v>
      </c>
      <c r="AE67" s="24">
        <v>25846146</v>
      </c>
      <c r="AF67" s="60">
        <v>20866081</v>
      </c>
      <c r="AG67" s="24">
        <v>18448382</v>
      </c>
      <c r="AH67" s="24">
        <v>16834926</v>
      </c>
      <c r="AI67" s="24">
        <v>16069439</v>
      </c>
      <c r="AJ67" s="24">
        <v>14095077</v>
      </c>
    </row>
    <row r="68" spans="1:36" x14ac:dyDescent="0.2">
      <c r="A68" s="11">
        <v>43954</v>
      </c>
      <c r="B68" s="14">
        <f t="shared" si="0"/>
        <v>657189317.48698807</v>
      </c>
      <c r="C68" s="15">
        <f t="shared" si="2"/>
        <v>16059901.500501571</v>
      </c>
      <c r="D68" s="24">
        <v>234584270</v>
      </c>
      <c r="E68" s="24">
        <v>230804581</v>
      </c>
      <c r="F68" s="24">
        <v>219607808</v>
      </c>
      <c r="G68" s="24">
        <v>217773787</v>
      </c>
      <c r="H68" s="24">
        <v>219202921</v>
      </c>
      <c r="I68" s="24">
        <v>224605330</v>
      </c>
      <c r="J68" s="24">
        <v>217199053</v>
      </c>
      <c r="K68" s="24">
        <v>219687824</v>
      </c>
      <c r="L68" s="24">
        <v>215638275</v>
      </c>
      <c r="M68" s="24">
        <v>208758103</v>
      </c>
      <c r="N68" s="24">
        <v>202738465</v>
      </c>
      <c r="O68" s="24">
        <v>192795515</v>
      </c>
      <c r="P68" s="24">
        <v>187302123</v>
      </c>
      <c r="Q68" s="24">
        <v>179228252</v>
      </c>
      <c r="R68" s="24">
        <v>167968530</v>
      </c>
      <c r="S68" s="24">
        <v>155811856</v>
      </c>
      <c r="T68" s="24">
        <v>146443340</v>
      </c>
      <c r="U68" s="24">
        <v>136328637</v>
      </c>
      <c r="V68" s="24">
        <v>126330988</v>
      </c>
      <c r="W68" s="24">
        <v>116636426</v>
      </c>
      <c r="X68" s="60">
        <v>107251702</v>
      </c>
      <c r="Y68" s="24">
        <v>97592702</v>
      </c>
      <c r="Z68" s="24">
        <v>87770620</v>
      </c>
      <c r="AA68" s="24">
        <v>78978646</v>
      </c>
      <c r="AB68" s="24">
        <v>71313572</v>
      </c>
      <c r="AC68" s="24">
        <v>34928964</v>
      </c>
      <c r="AD68" s="24">
        <v>32299721</v>
      </c>
      <c r="AE68" s="24">
        <v>29691521</v>
      </c>
      <c r="AF68" s="60">
        <v>23817603</v>
      </c>
      <c r="AG68" s="24">
        <v>21020048</v>
      </c>
      <c r="AH68" s="24">
        <v>19181680</v>
      </c>
      <c r="AI68" s="24">
        <v>18309485</v>
      </c>
      <c r="AJ68" s="24">
        <v>16059902</v>
      </c>
    </row>
    <row r="69" spans="1:36" x14ac:dyDescent="0.2">
      <c r="A69" s="11">
        <v>43955</v>
      </c>
      <c r="B69" s="14">
        <f t="shared" si="0"/>
        <v>788610180.89397264</v>
      </c>
      <c r="C69" s="15">
        <f t="shared" si="2"/>
        <v>18298618.684564993</v>
      </c>
      <c r="D69" s="24">
        <v>276722413</v>
      </c>
      <c r="E69" s="24">
        <v>272263782</v>
      </c>
      <c r="F69" s="24">
        <v>259055744</v>
      </c>
      <c r="G69" s="24">
        <v>256892279</v>
      </c>
      <c r="H69" s="24">
        <v>258578127</v>
      </c>
      <c r="I69" s="24">
        <v>264950965</v>
      </c>
      <c r="J69" s="24">
        <v>256214306</v>
      </c>
      <c r="K69" s="24">
        <v>259150133</v>
      </c>
      <c r="L69" s="24">
        <v>254373167</v>
      </c>
      <c r="M69" s="24">
        <v>246257117</v>
      </c>
      <c r="N69" s="24">
        <v>239156177</v>
      </c>
      <c r="O69" s="24">
        <v>227427185</v>
      </c>
      <c r="P69" s="24">
        <v>220947020</v>
      </c>
      <c r="Q69" s="24">
        <v>211422847</v>
      </c>
      <c r="R69" s="24">
        <v>198140552</v>
      </c>
      <c r="S69" s="24">
        <v>183800187</v>
      </c>
      <c r="T69" s="24">
        <v>172748814</v>
      </c>
      <c r="U69" s="24">
        <v>160817217</v>
      </c>
      <c r="V69" s="24">
        <v>149023700</v>
      </c>
      <c r="W69" s="24">
        <v>137587713</v>
      </c>
      <c r="X69" s="60">
        <v>126517220</v>
      </c>
      <c r="Y69" s="24">
        <v>115123183</v>
      </c>
      <c r="Z69" s="24">
        <v>103536771</v>
      </c>
      <c r="AA69" s="24">
        <v>93165503</v>
      </c>
      <c r="AB69" s="24">
        <v>84123559</v>
      </c>
      <c r="AC69" s="24">
        <v>40125675</v>
      </c>
      <c r="AD69" s="24">
        <v>37105255</v>
      </c>
      <c r="AE69" s="24">
        <v>34109008</v>
      </c>
      <c r="AF69" s="60">
        <v>27186620</v>
      </c>
      <c r="AG69" s="24">
        <v>23950200</v>
      </c>
      <c r="AH69" s="24">
        <v>21855567</v>
      </c>
      <c r="AI69" s="24">
        <v>20861790</v>
      </c>
      <c r="AJ69" s="24">
        <v>18298619</v>
      </c>
    </row>
    <row r="70" spans="1:36" x14ac:dyDescent="0.2">
      <c r="A70" s="11">
        <v>43956</v>
      </c>
      <c r="B70" s="14">
        <f t="shared" si="0"/>
        <v>946311817.4040277</v>
      </c>
      <c r="C70" s="15">
        <f t="shared" si="2"/>
        <v>20849408.432091169</v>
      </c>
      <c r="D70" s="24">
        <v>326429789</v>
      </c>
      <c r="E70" s="24">
        <v>321170258</v>
      </c>
      <c r="F70" s="24">
        <v>305589673</v>
      </c>
      <c r="G70" s="24">
        <v>303037587</v>
      </c>
      <c r="H70" s="24">
        <v>305026263</v>
      </c>
      <c r="I70" s="24">
        <v>312543847</v>
      </c>
      <c r="J70" s="24">
        <v>302237831</v>
      </c>
      <c r="K70" s="24">
        <v>305701018</v>
      </c>
      <c r="L70" s="24">
        <v>300065970</v>
      </c>
      <c r="M70" s="24">
        <v>290492042</v>
      </c>
      <c r="N70" s="24">
        <v>282115567</v>
      </c>
      <c r="O70" s="24">
        <v>268279707</v>
      </c>
      <c r="P70" s="24">
        <v>260635517</v>
      </c>
      <c r="Q70" s="24">
        <v>249400527</v>
      </c>
      <c r="R70" s="24">
        <v>233732346</v>
      </c>
      <c r="S70" s="24">
        <v>216816035</v>
      </c>
      <c r="T70" s="24">
        <v>203779515</v>
      </c>
      <c r="U70" s="24">
        <v>189704656</v>
      </c>
      <c r="V70" s="24">
        <v>175792681</v>
      </c>
      <c r="W70" s="24">
        <v>162302459</v>
      </c>
      <c r="X70" s="60">
        <v>149243384</v>
      </c>
      <c r="Y70" s="24">
        <v>135802648</v>
      </c>
      <c r="Z70" s="24">
        <v>122134979</v>
      </c>
      <c r="AA70" s="24">
        <v>109900732</v>
      </c>
      <c r="AB70" s="24">
        <v>99234591</v>
      </c>
      <c r="AC70" s="24">
        <v>46095549</v>
      </c>
      <c r="AD70" s="24">
        <v>42625753</v>
      </c>
      <c r="AE70" s="24">
        <v>39183726</v>
      </c>
      <c r="AF70" s="60">
        <v>31032186</v>
      </c>
      <c r="AG70" s="24">
        <v>27288808</v>
      </c>
      <c r="AH70" s="24">
        <v>24902188</v>
      </c>
      <c r="AI70" s="24">
        <v>23769881</v>
      </c>
      <c r="AJ70" s="24">
        <v>20849408</v>
      </c>
    </row>
    <row r="71" spans="1:36" x14ac:dyDescent="0.2">
      <c r="A71" s="11">
        <v>43957</v>
      </c>
      <c r="B71" s="14">
        <f t="shared" si="0"/>
        <v>1135549701.8100419</v>
      </c>
      <c r="C71" s="15">
        <f t="shared" si="2"/>
        <v>23755773.015524108</v>
      </c>
      <c r="D71" s="24">
        <v>385066053</v>
      </c>
      <c r="E71" s="24">
        <v>378861757</v>
      </c>
      <c r="F71" s="24">
        <v>360482447</v>
      </c>
      <c r="G71" s="24">
        <v>357471932</v>
      </c>
      <c r="H71" s="24">
        <v>359817832</v>
      </c>
      <c r="I71" s="24">
        <v>368685793</v>
      </c>
      <c r="J71" s="24">
        <v>356528516</v>
      </c>
      <c r="K71" s="24">
        <v>360613793</v>
      </c>
      <c r="L71" s="24">
        <v>353966527</v>
      </c>
      <c r="M71" s="24">
        <v>342672843</v>
      </c>
      <c r="N71" s="24">
        <v>332791710</v>
      </c>
      <c r="O71" s="24">
        <v>316470528</v>
      </c>
      <c r="P71" s="24">
        <v>307453220</v>
      </c>
      <c r="Q71" s="24">
        <v>294200099</v>
      </c>
      <c r="R71" s="24">
        <v>275717458</v>
      </c>
      <c r="S71" s="24">
        <v>255762487</v>
      </c>
      <c r="T71" s="24">
        <v>240384229</v>
      </c>
      <c r="U71" s="24">
        <v>223781118</v>
      </c>
      <c r="V71" s="24">
        <v>207370148</v>
      </c>
      <c r="W71" s="24">
        <v>191456691</v>
      </c>
      <c r="X71" s="60">
        <v>176051827</v>
      </c>
      <c r="Y71" s="24">
        <v>160196744</v>
      </c>
      <c r="Z71" s="24">
        <v>144073966</v>
      </c>
      <c r="AA71" s="24">
        <v>129642092</v>
      </c>
      <c r="AB71" s="24">
        <v>117060004</v>
      </c>
      <c r="AC71" s="24">
        <v>52953618</v>
      </c>
      <c r="AD71" s="24">
        <v>48967587</v>
      </c>
      <c r="AE71" s="24">
        <v>45013458</v>
      </c>
      <c r="AF71" s="60">
        <v>35421711</v>
      </c>
      <c r="AG71" s="24">
        <v>31092812</v>
      </c>
      <c r="AH71" s="24">
        <v>28373501</v>
      </c>
      <c r="AI71" s="24">
        <v>27083353</v>
      </c>
      <c r="AJ71" s="24">
        <v>23755773</v>
      </c>
    </row>
    <row r="72" spans="1:36" x14ac:dyDescent="0.2">
      <c r="A72" s="11">
        <v>43958</v>
      </c>
      <c r="B72" s="14">
        <f t="shared" si="0"/>
        <v>1362630267.9155223</v>
      </c>
      <c r="C72" s="15">
        <f t="shared" si="2"/>
        <v>27067278.834467206</v>
      </c>
      <c r="D72" s="24">
        <v>454235091</v>
      </c>
      <c r="E72" s="24">
        <v>446916324</v>
      </c>
      <c r="F72" s="24">
        <v>425235556</v>
      </c>
      <c r="G72" s="24">
        <v>421684266</v>
      </c>
      <c r="H72" s="24">
        <v>424451557</v>
      </c>
      <c r="I72" s="24">
        <v>434912461</v>
      </c>
      <c r="J72" s="24">
        <v>420571384</v>
      </c>
      <c r="K72" s="24">
        <v>425390495</v>
      </c>
      <c r="L72" s="24">
        <v>417549188</v>
      </c>
      <c r="M72" s="24">
        <v>404226830</v>
      </c>
      <c r="N72" s="24">
        <v>392570759</v>
      </c>
      <c r="O72" s="24">
        <v>373317819</v>
      </c>
      <c r="P72" s="24">
        <v>362680741</v>
      </c>
      <c r="Q72" s="24">
        <v>347046975</v>
      </c>
      <c r="R72" s="24">
        <v>325244315</v>
      </c>
      <c r="S72" s="24">
        <v>301704852</v>
      </c>
      <c r="T72" s="24">
        <v>283564213</v>
      </c>
      <c r="U72" s="24">
        <v>263978701</v>
      </c>
      <c r="V72" s="24">
        <v>244619845</v>
      </c>
      <c r="W72" s="24">
        <v>225847868</v>
      </c>
      <c r="X72" s="60">
        <v>207675845</v>
      </c>
      <c r="Y72" s="24">
        <v>188972729</v>
      </c>
      <c r="Z72" s="24">
        <v>169953832</v>
      </c>
      <c r="AA72" s="24">
        <v>152929574</v>
      </c>
      <c r="AB72" s="24">
        <v>138087377</v>
      </c>
      <c r="AC72" s="24">
        <v>60832026</v>
      </c>
      <c r="AD72" s="24">
        <v>56252956</v>
      </c>
      <c r="AE72" s="24">
        <v>51710534</v>
      </c>
      <c r="AF72" s="60">
        <v>40432137</v>
      </c>
      <c r="AG72" s="24">
        <v>35427086</v>
      </c>
      <c r="AH72" s="24">
        <v>32328709</v>
      </c>
      <c r="AI72" s="24">
        <v>30858717</v>
      </c>
      <c r="AJ72" s="24">
        <v>27067279</v>
      </c>
    </row>
    <row r="73" spans="1:36" x14ac:dyDescent="0.2">
      <c r="A73" s="11">
        <v>43959</v>
      </c>
      <c r="B73" s="14">
        <f t="shared" si="0"/>
        <v>1635121073.1506429</v>
      </c>
      <c r="C73" s="15">
        <f t="shared" si="2"/>
        <v>30840401.74251651</v>
      </c>
      <c r="D73" s="24">
        <v>535828895</v>
      </c>
      <c r="E73" s="24">
        <v>527195466</v>
      </c>
      <c r="F73" s="24">
        <v>501620203</v>
      </c>
      <c r="G73" s="24">
        <v>497430997</v>
      </c>
      <c r="H73" s="24">
        <v>500695374</v>
      </c>
      <c r="I73" s="24">
        <v>513035360</v>
      </c>
      <c r="J73" s="24">
        <v>496118210</v>
      </c>
      <c r="K73" s="24">
        <v>501802973</v>
      </c>
      <c r="L73" s="24">
        <v>492553139</v>
      </c>
      <c r="M73" s="24">
        <v>476837700</v>
      </c>
      <c r="N73" s="24">
        <v>463087860</v>
      </c>
      <c r="O73" s="24">
        <v>440376534</v>
      </c>
      <c r="P73" s="24">
        <v>427828728</v>
      </c>
      <c r="Q73" s="24">
        <v>409386683</v>
      </c>
      <c r="R73" s="24">
        <v>383667633</v>
      </c>
      <c r="S73" s="24">
        <v>355899799</v>
      </c>
      <c r="T73" s="24">
        <v>334500575</v>
      </c>
      <c r="U73" s="24">
        <v>311396936</v>
      </c>
      <c r="V73" s="24">
        <v>288560668</v>
      </c>
      <c r="W73" s="24">
        <v>266416700</v>
      </c>
      <c r="X73" s="60">
        <v>244980453</v>
      </c>
      <c r="Y73" s="24">
        <v>222917715</v>
      </c>
      <c r="Z73" s="24">
        <v>200482472</v>
      </c>
      <c r="AA73" s="24">
        <v>180400164</v>
      </c>
      <c r="AB73" s="24">
        <v>162891878</v>
      </c>
      <c r="AC73" s="24">
        <v>69882580</v>
      </c>
      <c r="AD73" s="24">
        <v>64622238</v>
      </c>
      <c r="AE73" s="24">
        <v>59403997</v>
      </c>
      <c r="AF73" s="60">
        <v>46151291</v>
      </c>
      <c r="AG73" s="24">
        <v>40365548</v>
      </c>
      <c r="AH73" s="24">
        <v>36835264</v>
      </c>
      <c r="AI73" s="24">
        <v>35160358</v>
      </c>
      <c r="AJ73" s="24">
        <v>30840402</v>
      </c>
    </row>
    <row r="74" spans="1:36" x14ac:dyDescent="0.2">
      <c r="A74" s="11">
        <v>43960</v>
      </c>
      <c r="B74" s="14">
        <f t="shared" si="0"/>
        <v>1962102990.6749904</v>
      </c>
      <c r="C74" s="15">
        <f t="shared" si="2"/>
        <v>35139490.210913084</v>
      </c>
      <c r="D74" s="24">
        <v>632079315</v>
      </c>
      <c r="E74" s="24">
        <v>621895071</v>
      </c>
      <c r="F74" s="24">
        <v>591725749</v>
      </c>
      <c r="G74" s="24">
        <v>586784040</v>
      </c>
      <c r="H74" s="24">
        <v>590634794</v>
      </c>
      <c r="I74" s="24">
        <v>605191400</v>
      </c>
      <c r="J74" s="24">
        <v>585235439</v>
      </c>
      <c r="K74" s="24">
        <v>591941350</v>
      </c>
      <c r="L74" s="24">
        <v>581029977</v>
      </c>
      <c r="M74" s="24">
        <v>562491589</v>
      </c>
      <c r="N74" s="24">
        <v>546271878</v>
      </c>
      <c r="O74" s="24">
        <v>519480939</v>
      </c>
      <c r="P74" s="24">
        <v>504679183</v>
      </c>
      <c r="Q74" s="24">
        <v>482924412</v>
      </c>
      <c r="R74" s="24">
        <v>452585474</v>
      </c>
      <c r="S74" s="24">
        <v>419829732</v>
      </c>
      <c r="T74" s="24">
        <v>394586586</v>
      </c>
      <c r="U74" s="24">
        <v>367332863</v>
      </c>
      <c r="V74" s="24">
        <v>340394539</v>
      </c>
      <c r="W74" s="24">
        <v>314272871</v>
      </c>
      <c r="X74" s="60">
        <v>288986052</v>
      </c>
      <c r="Y74" s="24">
        <v>262960206</v>
      </c>
      <c r="Z74" s="24">
        <v>236494942</v>
      </c>
      <c r="AA74" s="24">
        <v>212805269</v>
      </c>
      <c r="AB74" s="24">
        <v>192151986</v>
      </c>
      <c r="AC74" s="24">
        <v>80279669</v>
      </c>
      <c r="AD74" s="24">
        <v>74236697</v>
      </c>
      <c r="AE74" s="24">
        <v>68242089</v>
      </c>
      <c r="AF74" s="60">
        <v>52679423</v>
      </c>
      <c r="AG74" s="24">
        <v>45992423</v>
      </c>
      <c r="AH74" s="24">
        <v>41970024</v>
      </c>
      <c r="AI74" s="24">
        <v>40061639</v>
      </c>
      <c r="AJ74" s="24">
        <v>35139490</v>
      </c>
    </row>
    <row r="75" spans="1:36" x14ac:dyDescent="0.2">
      <c r="A75" s="11">
        <v>43961</v>
      </c>
      <c r="B75" s="14">
        <f t="shared" si="0"/>
        <v>2354472833.3771877</v>
      </c>
      <c r="C75" s="15">
        <f t="shared" si="2"/>
        <v>40037862.755224302</v>
      </c>
      <c r="D75" s="24">
        <v>745619104</v>
      </c>
      <c r="E75" s="24">
        <v>733605474</v>
      </c>
      <c r="F75" s="24">
        <v>698016866</v>
      </c>
      <c r="G75" s="24">
        <v>692187483</v>
      </c>
      <c r="H75" s="24">
        <v>696729944</v>
      </c>
      <c r="I75" s="24">
        <v>713901338</v>
      </c>
      <c r="J75" s="24">
        <v>690360708</v>
      </c>
      <c r="K75" s="24">
        <v>698271195</v>
      </c>
      <c r="L75" s="24">
        <v>685399823</v>
      </c>
      <c r="M75" s="24">
        <v>663531403</v>
      </c>
      <c r="N75" s="24">
        <v>644398161</v>
      </c>
      <c r="O75" s="24">
        <v>612794792</v>
      </c>
      <c r="P75" s="24">
        <v>595334211</v>
      </c>
      <c r="Q75" s="24">
        <v>569671651</v>
      </c>
      <c r="R75" s="24">
        <v>533882960</v>
      </c>
      <c r="S75" s="24">
        <v>495243335</v>
      </c>
      <c r="T75" s="24">
        <v>465465788</v>
      </c>
      <c r="U75" s="24">
        <v>433316506</v>
      </c>
      <c r="V75" s="24">
        <v>401539276</v>
      </c>
      <c r="W75" s="24">
        <v>370725399</v>
      </c>
      <c r="X75" s="60">
        <v>340896334</v>
      </c>
      <c r="Y75" s="24">
        <v>310195490</v>
      </c>
      <c r="Z75" s="24">
        <v>278976297</v>
      </c>
      <c r="AA75" s="24">
        <v>251031271</v>
      </c>
      <c r="AB75" s="24">
        <v>226668060</v>
      </c>
      <c r="AC75" s="24">
        <v>92223631</v>
      </c>
      <c r="AD75" s="24">
        <v>85281589</v>
      </c>
      <c r="AE75" s="24">
        <v>78395107</v>
      </c>
      <c r="AF75" s="60">
        <v>60130965</v>
      </c>
      <c r="AG75" s="24">
        <v>52403672</v>
      </c>
      <c r="AH75" s="24">
        <v>47820559</v>
      </c>
      <c r="AI75" s="24">
        <v>45646150</v>
      </c>
      <c r="AJ75" s="24">
        <v>40037863</v>
      </c>
    </row>
    <row r="76" spans="1:36" x14ac:dyDescent="0.2">
      <c r="A76" s="11">
        <v>43962</v>
      </c>
      <c r="B76" s="14">
        <f t="shared" si="0"/>
        <v>2825306494.846199</v>
      </c>
      <c r="C76" s="15">
        <f t="shared" si="2"/>
        <v>45619058.341043688</v>
      </c>
      <c r="D76" s="24">
        <v>879553933</v>
      </c>
      <c r="E76" s="24">
        <v>865382307</v>
      </c>
      <c r="F76" s="24">
        <v>823400952</v>
      </c>
      <c r="G76" s="24">
        <v>816524443</v>
      </c>
      <c r="H76" s="24">
        <v>821882861</v>
      </c>
      <c r="I76" s="24">
        <v>842138737</v>
      </c>
      <c r="J76" s="24">
        <v>814369526</v>
      </c>
      <c r="K76" s="24">
        <v>823700966</v>
      </c>
      <c r="L76" s="24">
        <v>808517523</v>
      </c>
      <c r="M76" s="24">
        <v>782720899</v>
      </c>
      <c r="N76" s="24">
        <v>760150772</v>
      </c>
      <c r="O76" s="24">
        <v>722870520</v>
      </c>
      <c r="P76" s="24">
        <v>702273512</v>
      </c>
      <c r="Q76" s="24">
        <v>672001212</v>
      </c>
      <c r="R76" s="24">
        <v>629783833</v>
      </c>
      <c r="S76" s="24">
        <v>584203411</v>
      </c>
      <c r="T76" s="24">
        <v>549076952</v>
      </c>
      <c r="U76" s="24">
        <v>511152725</v>
      </c>
      <c r="V76" s="24">
        <v>473667383</v>
      </c>
      <c r="W76" s="24">
        <v>437318439</v>
      </c>
      <c r="X76" s="60">
        <v>402131209</v>
      </c>
      <c r="Y76" s="24">
        <v>365915602</v>
      </c>
      <c r="Z76" s="24">
        <v>329088536</v>
      </c>
      <c r="AA76" s="24">
        <v>296123773</v>
      </c>
      <c r="AB76" s="24">
        <v>267384221</v>
      </c>
      <c r="AC76" s="24">
        <v>105944609</v>
      </c>
      <c r="AD76" s="24">
        <v>97969734</v>
      </c>
      <c r="AE76" s="24">
        <v>90058685</v>
      </c>
      <c r="AF76" s="60">
        <v>68636532</v>
      </c>
      <c r="AG76" s="24">
        <v>59708635</v>
      </c>
      <c r="AH76" s="24">
        <v>54486646</v>
      </c>
      <c r="AI76" s="24">
        <v>52009129</v>
      </c>
      <c r="AJ76" s="24">
        <v>45619058</v>
      </c>
    </row>
    <row r="77" spans="1:36" x14ac:dyDescent="0.2">
      <c r="A77" s="11">
        <v>43963</v>
      </c>
      <c r="B77" s="14">
        <f t="shared" si="0"/>
        <v>3390294709.1432157</v>
      </c>
      <c r="C77" s="15">
        <f t="shared" si="2"/>
        <v>51978261.093669325</v>
      </c>
      <c r="D77" s="24">
        <v>1037547345</v>
      </c>
      <c r="E77" s="24">
        <v>1020830083</v>
      </c>
      <c r="F77" s="24">
        <v>971307659</v>
      </c>
      <c r="G77" s="24">
        <v>963195929</v>
      </c>
      <c r="H77" s="24">
        <v>969516875</v>
      </c>
      <c r="I77" s="24">
        <v>993411294</v>
      </c>
      <c r="J77" s="24">
        <v>960653926</v>
      </c>
      <c r="K77" s="24">
        <v>971661564</v>
      </c>
      <c r="L77" s="24">
        <v>953750734</v>
      </c>
      <c r="M77" s="24">
        <v>923320287</v>
      </c>
      <c r="N77" s="24">
        <v>896695911</v>
      </c>
      <c r="O77" s="24">
        <v>852719044</v>
      </c>
      <c r="P77" s="24">
        <v>828422215</v>
      </c>
      <c r="Q77" s="24">
        <v>792712132</v>
      </c>
      <c r="R77" s="24">
        <v>742911286</v>
      </c>
      <c r="S77" s="24">
        <v>689143297</v>
      </c>
      <c r="T77" s="24">
        <v>647707107</v>
      </c>
      <c r="U77" s="24">
        <v>602970589</v>
      </c>
      <c r="V77" s="24">
        <v>558751792</v>
      </c>
      <c r="W77" s="24">
        <v>515873523</v>
      </c>
      <c r="X77" s="60">
        <v>474365644</v>
      </c>
      <c r="Y77" s="24">
        <v>431644664</v>
      </c>
      <c r="Z77" s="24">
        <v>388202388</v>
      </c>
      <c r="AA77" s="24">
        <v>349316196</v>
      </c>
      <c r="AB77" s="24">
        <v>315414187</v>
      </c>
      <c r="AC77" s="24">
        <v>121706986</v>
      </c>
      <c r="AD77" s="24">
        <v>112545614</v>
      </c>
      <c r="AE77" s="24">
        <v>103457563</v>
      </c>
      <c r="AF77" s="60">
        <v>78345218</v>
      </c>
      <c r="AG77" s="24">
        <v>68031896</v>
      </c>
      <c r="AH77" s="24">
        <v>62081973</v>
      </c>
      <c r="AI77" s="24">
        <v>59259094</v>
      </c>
      <c r="AJ77" s="24">
        <v>51978261</v>
      </c>
    </row>
    <row r="78" spans="1:36" x14ac:dyDescent="0.2">
      <c r="A78" s="11">
        <v>43964</v>
      </c>
      <c r="B78" s="14">
        <f t="shared" si="0"/>
        <v>4068265951.2557364</v>
      </c>
      <c r="C78" s="15">
        <f t="shared" si="2"/>
        <v>59223923.609376438</v>
      </c>
      <c r="D78" s="24">
        <v>1223920959</v>
      </c>
      <c r="E78" s="24">
        <v>1204200792</v>
      </c>
      <c r="F78" s="24">
        <v>1145782702</v>
      </c>
      <c r="G78" s="24">
        <v>1136213871</v>
      </c>
      <c r="H78" s="24">
        <v>1143670242</v>
      </c>
      <c r="I78" s="24">
        <v>1171856792</v>
      </c>
      <c r="J78" s="24">
        <v>1133215250</v>
      </c>
      <c r="K78" s="24">
        <v>1146200180</v>
      </c>
      <c r="L78" s="24">
        <v>1125072044</v>
      </c>
      <c r="M78" s="24">
        <v>1089175407</v>
      </c>
      <c r="N78" s="24">
        <v>1057768519</v>
      </c>
      <c r="O78" s="24">
        <v>1005892131</v>
      </c>
      <c r="P78" s="24">
        <v>977230887</v>
      </c>
      <c r="Q78" s="24">
        <v>935106236</v>
      </c>
      <c r="R78" s="24">
        <v>876359713</v>
      </c>
      <c r="S78" s="24">
        <v>812933433</v>
      </c>
      <c r="T78" s="24">
        <v>764054100</v>
      </c>
      <c r="U78" s="24">
        <v>711281606</v>
      </c>
      <c r="V78" s="24">
        <v>659119829</v>
      </c>
      <c r="W78" s="24">
        <v>608539378</v>
      </c>
      <c r="X78" s="60">
        <v>559575480</v>
      </c>
      <c r="Y78" s="24">
        <v>509180572</v>
      </c>
      <c r="Z78" s="24">
        <v>457934803</v>
      </c>
      <c r="AA78" s="24">
        <v>412063522</v>
      </c>
      <c r="AB78" s="24">
        <v>372071729</v>
      </c>
      <c r="AC78" s="24">
        <v>139814480</v>
      </c>
      <c r="AD78" s="24">
        <v>129290085</v>
      </c>
      <c r="AE78" s="24">
        <v>118849919</v>
      </c>
      <c r="AF78" s="60">
        <v>89427204</v>
      </c>
      <c r="AG78" s="24">
        <v>77515402</v>
      </c>
      <c r="AH78" s="24">
        <v>70736072</v>
      </c>
      <c r="AI78" s="24">
        <v>67519690</v>
      </c>
      <c r="AJ78" s="24">
        <v>59223924</v>
      </c>
    </row>
    <row r="79" spans="1:36" x14ac:dyDescent="0.2">
      <c r="A79" s="11">
        <v>43965</v>
      </c>
      <c r="B79" s="14">
        <f t="shared" si="0"/>
        <v>4881813904.1161413</v>
      </c>
      <c r="C79" s="15">
        <f t="shared" si="2"/>
        <v>67479616.55293712</v>
      </c>
      <c r="D79" s="24">
        <v>1443772683</v>
      </c>
      <c r="E79" s="24">
        <v>1420510201</v>
      </c>
      <c r="F79" s="24">
        <v>1351598527</v>
      </c>
      <c r="G79" s="24">
        <v>1340310856</v>
      </c>
      <c r="H79" s="24">
        <v>1349106608</v>
      </c>
      <c r="I79" s="24">
        <v>1382356280</v>
      </c>
      <c r="J79" s="24">
        <v>1336773596</v>
      </c>
      <c r="K79" s="24">
        <v>1352090996</v>
      </c>
      <c r="L79" s="24">
        <v>1327167634</v>
      </c>
      <c r="M79" s="24">
        <v>1284822919</v>
      </c>
      <c r="N79" s="24">
        <v>1247774443</v>
      </c>
      <c r="O79" s="24">
        <v>1186579549</v>
      </c>
      <c r="P79" s="24">
        <v>1152769914</v>
      </c>
      <c r="Q79" s="24">
        <v>1103078454</v>
      </c>
      <c r="R79" s="24">
        <v>1033779350</v>
      </c>
      <c r="S79" s="24">
        <v>958959870</v>
      </c>
      <c r="T79" s="24">
        <v>901300390</v>
      </c>
      <c r="U79" s="24">
        <v>839048424</v>
      </c>
      <c r="V79" s="24">
        <v>777516878</v>
      </c>
      <c r="W79" s="24">
        <v>717850711</v>
      </c>
      <c r="X79" s="60">
        <v>660091476</v>
      </c>
      <c r="Y79" s="24">
        <v>600644180</v>
      </c>
      <c r="Z79" s="24">
        <v>540193183</v>
      </c>
      <c r="AA79" s="24">
        <v>486082089</v>
      </c>
      <c r="AB79" s="24">
        <v>438906609</v>
      </c>
      <c r="AC79" s="24">
        <v>160615997</v>
      </c>
      <c r="AD79" s="24">
        <v>148525788</v>
      </c>
      <c r="AE79" s="24">
        <v>136532340</v>
      </c>
      <c r="AF79" s="60">
        <v>102076745</v>
      </c>
      <c r="AG79" s="24">
        <v>88320890</v>
      </c>
      <c r="AH79" s="24">
        <v>80596535</v>
      </c>
      <c r="AI79" s="24">
        <v>76931795</v>
      </c>
      <c r="AJ79" s="24">
        <v>67479617</v>
      </c>
    </row>
    <row r="80" spans="1:36" x14ac:dyDescent="0.2">
      <c r="A80" s="11">
        <v>43966</v>
      </c>
      <c r="B80" s="14">
        <f t="shared" si="0"/>
        <v>5858050402.7927465</v>
      </c>
      <c r="C80" s="15">
        <f t="shared" si="2"/>
        <v>76886136.085223958</v>
      </c>
      <c r="D80" s="24">
        <v>1703116156</v>
      </c>
      <c r="E80" s="24">
        <v>1675675058</v>
      </c>
      <c r="F80" s="24">
        <v>1594384848</v>
      </c>
      <c r="G80" s="24">
        <v>1581069583</v>
      </c>
      <c r="H80" s="24">
        <v>1591445307</v>
      </c>
      <c r="I80" s="24">
        <v>1630667585</v>
      </c>
      <c r="J80" s="24">
        <v>1576896929</v>
      </c>
      <c r="K80" s="24">
        <v>1594965777</v>
      </c>
      <c r="L80" s="24">
        <v>1565565457</v>
      </c>
      <c r="M80" s="24">
        <v>1515614401</v>
      </c>
      <c r="N80" s="24">
        <v>1471910944</v>
      </c>
      <c r="O80" s="24">
        <v>1399723672</v>
      </c>
      <c r="P80" s="24">
        <v>1359840845</v>
      </c>
      <c r="Q80" s="24">
        <v>1301223357</v>
      </c>
      <c r="R80" s="24">
        <v>1219476123</v>
      </c>
      <c r="S80" s="24">
        <v>1131216893</v>
      </c>
      <c r="T80" s="24">
        <v>1063200097</v>
      </c>
      <c r="U80" s="24">
        <v>989765871</v>
      </c>
      <c r="V80" s="24">
        <v>917181474</v>
      </c>
      <c r="W80" s="24">
        <v>846797532</v>
      </c>
      <c r="X80" s="60">
        <v>778663061</v>
      </c>
      <c r="Y80" s="24">
        <v>708537306</v>
      </c>
      <c r="Z80" s="24">
        <v>637227556</v>
      </c>
      <c r="AA80" s="24">
        <v>573396539</v>
      </c>
      <c r="AB80" s="24">
        <v>517746973</v>
      </c>
      <c r="AC80" s="24">
        <v>184512351</v>
      </c>
      <c r="AD80" s="24">
        <v>170623368</v>
      </c>
      <c r="AE80" s="24">
        <v>156845542</v>
      </c>
      <c r="AF80" s="60">
        <v>116515572</v>
      </c>
      <c r="AG80" s="24">
        <v>100632640</v>
      </c>
      <c r="AH80" s="24">
        <v>91831525</v>
      </c>
      <c r="AI80" s="24">
        <v>87655929</v>
      </c>
      <c r="AJ80" s="24">
        <v>76886136</v>
      </c>
    </row>
    <row r="81" spans="1:36" x14ac:dyDescent="0.2">
      <c r="A81" s="11">
        <v>43967</v>
      </c>
      <c r="B81" s="14">
        <f t="shared" si="0"/>
        <v>7029508948.0419989</v>
      </c>
      <c r="C81" s="15">
        <f t="shared" si="2"/>
        <v>87603905.061880127</v>
      </c>
      <c r="D81" s="24">
        <v>2009045244</v>
      </c>
      <c r="E81" s="24">
        <v>1976674928</v>
      </c>
      <c r="F81" s="24">
        <v>1880782637</v>
      </c>
      <c r="G81" s="24">
        <v>1865075564</v>
      </c>
      <c r="H81" s="24">
        <v>1877315070</v>
      </c>
      <c r="I81" s="24">
        <v>1923582806</v>
      </c>
      <c r="J81" s="24">
        <v>1860153380</v>
      </c>
      <c r="K81" s="24">
        <v>1881467918</v>
      </c>
      <c r="L81" s="24">
        <v>1846786447</v>
      </c>
      <c r="M81" s="24">
        <v>1787862732</v>
      </c>
      <c r="N81" s="24">
        <v>1736308866</v>
      </c>
      <c r="O81" s="24">
        <v>1651154665</v>
      </c>
      <c r="P81" s="24">
        <v>1604107725</v>
      </c>
      <c r="Q81" s="24">
        <v>1534960834</v>
      </c>
      <c r="R81" s="24">
        <v>1438529425</v>
      </c>
      <c r="S81" s="24">
        <v>1334416275</v>
      </c>
      <c r="T81" s="24">
        <v>1254181689</v>
      </c>
      <c r="U81" s="24">
        <v>1167556545</v>
      </c>
      <c r="V81" s="24">
        <v>1081933884</v>
      </c>
      <c r="W81" s="24">
        <v>998906943</v>
      </c>
      <c r="X81" s="60">
        <v>918533544</v>
      </c>
      <c r="Y81" s="24">
        <v>835811168</v>
      </c>
      <c r="Z81" s="24">
        <v>751692117</v>
      </c>
      <c r="AA81" s="24">
        <v>676395198</v>
      </c>
      <c r="AB81" s="24">
        <v>610749355</v>
      </c>
      <c r="AC81" s="24">
        <v>211963990</v>
      </c>
      <c r="AD81" s="24">
        <v>196008612</v>
      </c>
      <c r="AE81" s="24">
        <v>180180930</v>
      </c>
      <c r="AF81" s="60">
        <v>132996782</v>
      </c>
      <c r="AG81" s="24">
        <v>114660623</v>
      </c>
      <c r="AH81" s="24">
        <v>104632651</v>
      </c>
      <c r="AI81" s="24">
        <v>99874985</v>
      </c>
      <c r="AJ81" s="24">
        <v>87603905</v>
      </c>
    </row>
    <row r="82" spans="1:36" x14ac:dyDescent="0.2">
      <c r="A82" s="11"/>
      <c r="C82" s="15"/>
      <c r="D82" s="14"/>
      <c r="T82" s="14"/>
    </row>
    <row r="83" spans="1:36" x14ac:dyDescent="0.2">
      <c r="A83" s="11"/>
      <c r="C83" s="15"/>
      <c r="D83" s="14"/>
      <c r="T83" s="14"/>
    </row>
    <row r="84" spans="1:36" x14ac:dyDescent="0.2">
      <c r="A84" s="11"/>
      <c r="C84" s="15"/>
      <c r="D84" s="14"/>
      <c r="T84" s="14"/>
    </row>
    <row r="85" spans="1:36" x14ac:dyDescent="0.2">
      <c r="C85" s="15"/>
      <c r="T85" s="14"/>
    </row>
    <row r="86" spans="1:36" x14ac:dyDescent="0.2">
      <c r="C86" s="15"/>
      <c r="T86" s="14"/>
    </row>
    <row r="87" spans="1:36" x14ac:dyDescent="0.2">
      <c r="C87" s="15"/>
      <c r="T87" s="14"/>
    </row>
    <row r="88" spans="1:36" x14ac:dyDescent="0.2">
      <c r="C88" s="15"/>
      <c r="T88" s="14"/>
    </row>
    <row r="89" spans="1:36" x14ac:dyDescent="0.2">
      <c r="C89" s="15"/>
      <c r="T89" s="14"/>
    </row>
    <row r="90" spans="1:36" x14ac:dyDescent="0.2">
      <c r="C90" s="15"/>
      <c r="T90" s="14"/>
    </row>
    <row r="91" spans="1:36" x14ac:dyDescent="0.2">
      <c r="C91" s="15"/>
      <c r="T91" s="14"/>
    </row>
    <row r="92" spans="1:36" x14ac:dyDescent="0.2">
      <c r="C92" s="15"/>
      <c r="T92" s="14"/>
    </row>
    <row r="93" spans="1:36" x14ac:dyDescent="0.2">
      <c r="C93" s="15"/>
      <c r="T93" s="14"/>
    </row>
    <row r="94" spans="1:36" x14ac:dyDescent="0.2">
      <c r="C94" s="15"/>
      <c r="T94" s="14"/>
    </row>
    <row r="95" spans="1:36" x14ac:dyDescent="0.2">
      <c r="C95" s="15"/>
      <c r="T95" s="14"/>
    </row>
    <row r="96" spans="1:36" x14ac:dyDescent="0.2">
      <c r="C96" s="15"/>
      <c r="T96" s="14"/>
    </row>
    <row r="97" spans="3:20" x14ac:dyDescent="0.2">
      <c r="C97" s="15"/>
      <c r="T97" s="14"/>
    </row>
    <row r="98" spans="3:20" x14ac:dyDescent="0.2">
      <c r="C98" s="15"/>
      <c r="T98" s="14"/>
    </row>
    <row r="99" spans="3:20" x14ac:dyDescent="0.2">
      <c r="C99" s="15"/>
      <c r="T99" s="14"/>
    </row>
    <row r="100" spans="3:20" x14ac:dyDescent="0.2">
      <c r="C100" s="15"/>
      <c r="T100" s="14"/>
    </row>
    <row r="101" spans="3:20" x14ac:dyDescent="0.2">
      <c r="T101" s="14"/>
    </row>
    <row r="102" spans="3:20" x14ac:dyDescent="0.2">
      <c r="T102" s="14"/>
    </row>
    <row r="103" spans="3:20" x14ac:dyDescent="0.2">
      <c r="T103" s="14"/>
    </row>
    <row r="104" spans="3:20" x14ac:dyDescent="0.2">
      <c r="T104" s="14"/>
    </row>
    <row r="105" spans="3:20" x14ac:dyDescent="0.2">
      <c r="T105" s="14"/>
    </row>
    <row r="106" spans="3:20" x14ac:dyDescent="0.2">
      <c r="T106" s="14"/>
    </row>
    <row r="107" spans="3:20" x14ac:dyDescent="0.2">
      <c r="T107" s="14"/>
    </row>
    <row r="108" spans="3:20" x14ac:dyDescent="0.2">
      <c r="T108" s="14"/>
    </row>
    <row r="109" spans="3:20" x14ac:dyDescent="0.2">
      <c r="T109" s="14"/>
    </row>
    <row r="110" spans="3:20" x14ac:dyDescent="0.2">
      <c r="T110" s="14"/>
    </row>
    <row r="111" spans="3:20" x14ac:dyDescent="0.2">
      <c r="T111" s="14"/>
    </row>
    <row r="112" spans="3:20" x14ac:dyDescent="0.2">
      <c r="T112" s="14"/>
    </row>
    <row r="113" spans="20:20" x14ac:dyDescent="0.2">
      <c r="T113" s="14"/>
    </row>
    <row r="114" spans="20:20" x14ac:dyDescent="0.2">
      <c r="T114" s="14"/>
    </row>
    <row r="115" spans="20:20" x14ac:dyDescent="0.2">
      <c r="T115" s="14"/>
    </row>
    <row r="116" spans="20:20" x14ac:dyDescent="0.2">
      <c r="T116" s="14"/>
    </row>
    <row r="117" spans="20:20" x14ac:dyDescent="0.2">
      <c r="T117" s="14"/>
    </row>
    <row r="118" spans="20:20" x14ac:dyDescent="0.2">
      <c r="T118" s="14"/>
    </row>
    <row r="119" spans="20:20" x14ac:dyDescent="0.2">
      <c r="T119" s="14"/>
    </row>
    <row r="120" spans="20:20" x14ac:dyDescent="0.2">
      <c r="T120" s="14"/>
    </row>
    <row r="121" spans="20:20" x14ac:dyDescent="0.2">
      <c r="T121" s="14"/>
    </row>
    <row r="122" spans="20:20" x14ac:dyDescent="0.2">
      <c r="T122" s="14"/>
    </row>
    <row r="123" spans="20:20" x14ac:dyDescent="0.2">
      <c r="T123" s="14"/>
    </row>
    <row r="124" spans="20:20" x14ac:dyDescent="0.2">
      <c r="T124" s="14"/>
    </row>
    <row r="125" spans="20:20" x14ac:dyDescent="0.2">
      <c r="T125" s="14"/>
    </row>
  </sheetData>
  <mergeCells count="1">
    <mergeCell ref="D2:E2"/>
  </mergeCells>
  <hyperlinks>
    <hyperlink ref="A1" r:id="rId1" xr:uid="{06C745CD-2497-A445-BC2B-270A4A9E5025}"/>
  </hyperlinks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8010-6C16-954B-BC86-379C97BD27B4}">
  <dimension ref="A1:BA128"/>
  <sheetViews>
    <sheetView topLeftCell="A60" workbookViewId="0">
      <selection activeCell="AT75" sqref="AT75"/>
    </sheetView>
  </sheetViews>
  <sheetFormatPr baseColWidth="10" defaultRowHeight="16" x14ac:dyDescent="0.2"/>
  <cols>
    <col min="2" max="2" width="18.6640625" style="20" bestFit="1" customWidth="1"/>
    <col min="3" max="3" width="12.5" bestFit="1" customWidth="1"/>
    <col min="4" max="4" width="11.1640625" hidden="1" customWidth="1"/>
    <col min="5" max="5" width="10.83203125" hidden="1" customWidth="1"/>
    <col min="6" max="6" width="11.1640625" hidden="1" customWidth="1"/>
    <col min="7" max="7" width="11" hidden="1" customWidth="1"/>
    <col min="8" max="8" width="11.1640625" hidden="1" customWidth="1"/>
    <col min="9" max="9" width="10.83203125" hidden="1" customWidth="1"/>
    <col min="10" max="10" width="11.1640625" hidden="1" customWidth="1"/>
    <col min="11" max="11" width="11" hidden="1" customWidth="1"/>
    <col min="12" max="12" width="11.1640625" hidden="1" customWidth="1"/>
    <col min="13" max="13" width="10.83203125" hidden="1" customWidth="1"/>
    <col min="14" max="14" width="11.1640625" hidden="1" customWidth="1"/>
    <col min="15" max="15" width="11" hidden="1" customWidth="1"/>
    <col min="16" max="16" width="11.1640625" hidden="1" customWidth="1"/>
    <col min="17" max="17" width="11" hidden="1" customWidth="1"/>
    <col min="18" max="18" width="11.1640625" hidden="1" customWidth="1"/>
    <col min="19" max="19" width="10.83203125" hidden="1" customWidth="1"/>
    <col min="20" max="20" width="11.1640625" hidden="1" customWidth="1"/>
    <col min="21" max="21" width="10.83203125" hidden="1" customWidth="1"/>
    <col min="22" max="22" width="11.1640625" hidden="1" customWidth="1"/>
    <col min="23" max="23" width="11" hidden="1" customWidth="1"/>
    <col min="24" max="24" width="11.1640625" hidden="1" customWidth="1"/>
    <col min="25" max="25" width="11" hidden="1" customWidth="1"/>
    <col min="26" max="26" width="11.1640625" hidden="1" customWidth="1"/>
    <col min="27" max="27" width="11" hidden="1" customWidth="1"/>
    <col min="28" max="28" width="11.1640625" hidden="1" customWidth="1"/>
    <col min="29" max="29" width="11" hidden="1" customWidth="1"/>
    <col min="30" max="30" width="11.1640625" hidden="1" customWidth="1"/>
    <col min="31" max="31" width="11" hidden="1" customWidth="1"/>
    <col min="32" max="41" width="10.83203125" hidden="1" customWidth="1"/>
    <col min="42" max="43" width="0" hidden="1" customWidth="1"/>
  </cols>
  <sheetData>
    <row r="1" spans="1:3" s="12" customFormat="1" ht="51" x14ac:dyDescent="0.2">
      <c r="B1" s="35"/>
      <c r="C1" s="13" t="s">
        <v>75</v>
      </c>
    </row>
    <row r="2" spans="1:3" s="12" customFormat="1" x14ac:dyDescent="0.2">
      <c r="A2" s="27">
        <v>43876</v>
      </c>
      <c r="B2" s="35">
        <v>15</v>
      </c>
      <c r="C2" s="13"/>
    </row>
    <row r="3" spans="1:3" s="12" customFormat="1" x14ac:dyDescent="0.2">
      <c r="A3" s="27">
        <v>43877</v>
      </c>
      <c r="B3" s="35">
        <v>15</v>
      </c>
      <c r="C3" s="13"/>
    </row>
    <row r="4" spans="1:3" s="12" customFormat="1" x14ac:dyDescent="0.2">
      <c r="A4" s="27">
        <v>43878</v>
      </c>
      <c r="B4" s="35">
        <v>15</v>
      </c>
      <c r="C4" s="13"/>
    </row>
    <row r="5" spans="1:3" s="12" customFormat="1" x14ac:dyDescent="0.2">
      <c r="A5" s="27">
        <v>43879</v>
      </c>
      <c r="B5" s="35">
        <v>15</v>
      </c>
      <c r="C5" s="13"/>
    </row>
    <row r="6" spans="1:3" s="12" customFormat="1" x14ac:dyDescent="0.2">
      <c r="A6" s="27">
        <v>43880</v>
      </c>
      <c r="B6" s="35">
        <v>15</v>
      </c>
      <c r="C6" s="13"/>
    </row>
    <row r="7" spans="1:3" s="12" customFormat="1" x14ac:dyDescent="0.2">
      <c r="A7" s="27">
        <v>43881</v>
      </c>
      <c r="B7" s="35">
        <v>15</v>
      </c>
      <c r="C7" s="13"/>
    </row>
    <row r="8" spans="1:3" s="12" customFormat="1" x14ac:dyDescent="0.2">
      <c r="A8" s="27">
        <v>43882</v>
      </c>
      <c r="B8" s="35">
        <v>35</v>
      </c>
      <c r="C8" s="13"/>
    </row>
    <row r="9" spans="1:3" s="12" customFormat="1" x14ac:dyDescent="0.2">
      <c r="A9" s="27">
        <v>43883</v>
      </c>
      <c r="B9" s="35">
        <v>35</v>
      </c>
      <c r="C9" s="13"/>
    </row>
    <row r="10" spans="1:3" s="12" customFormat="1" x14ac:dyDescent="0.2">
      <c r="A10" s="27">
        <v>43884</v>
      </c>
      <c r="B10" s="35">
        <v>35</v>
      </c>
      <c r="C10" s="13"/>
    </row>
    <row r="11" spans="1:3" s="12" customFormat="1" x14ac:dyDescent="0.2">
      <c r="A11" s="27">
        <v>43885</v>
      </c>
      <c r="B11" s="35">
        <v>53</v>
      </c>
      <c r="C11" s="13"/>
    </row>
    <row r="12" spans="1:3" s="12" customFormat="1" x14ac:dyDescent="0.2">
      <c r="A12" s="27">
        <v>43886</v>
      </c>
      <c r="B12" s="35">
        <v>57</v>
      </c>
      <c r="C12" s="13"/>
    </row>
    <row r="13" spans="1:3" s="12" customFormat="1" x14ac:dyDescent="0.2">
      <c r="A13" s="27">
        <v>43887</v>
      </c>
      <c r="B13" s="35">
        <v>60</v>
      </c>
      <c r="C13" s="13"/>
    </row>
    <row r="14" spans="1:3" s="12" customFormat="1" x14ac:dyDescent="0.2">
      <c r="A14" s="27">
        <v>43888</v>
      </c>
      <c r="B14" s="35">
        <v>60</v>
      </c>
      <c r="C14" s="13"/>
    </row>
    <row r="15" spans="1:3" s="12" customFormat="1" x14ac:dyDescent="0.2">
      <c r="A15" s="27">
        <v>43889</v>
      </c>
      <c r="B15" s="35">
        <v>63</v>
      </c>
      <c r="C15" s="13"/>
    </row>
    <row r="16" spans="1:3" s="12" customFormat="1" x14ac:dyDescent="0.2">
      <c r="A16" s="27">
        <v>43890</v>
      </c>
      <c r="B16" s="35">
        <v>68</v>
      </c>
      <c r="C16" s="13"/>
    </row>
    <row r="17" spans="1:2" x14ac:dyDescent="0.2">
      <c r="A17" s="11">
        <v>43891</v>
      </c>
      <c r="B17" s="20">
        <v>75</v>
      </c>
    </row>
    <row r="18" spans="1:2" x14ac:dyDescent="0.2">
      <c r="A18" s="11">
        <v>43892</v>
      </c>
      <c r="B18" s="20">
        <v>100</v>
      </c>
    </row>
    <row r="19" spans="1:2" x14ac:dyDescent="0.2">
      <c r="A19" s="11">
        <v>43893</v>
      </c>
      <c r="B19" s="20">
        <v>124</v>
      </c>
    </row>
    <row r="20" spans="1:2" x14ac:dyDescent="0.2">
      <c r="A20" s="11">
        <v>43894</v>
      </c>
      <c r="B20" s="20">
        <v>158</v>
      </c>
    </row>
    <row r="21" spans="1:2" x14ac:dyDescent="0.2">
      <c r="A21" s="11">
        <v>43895</v>
      </c>
      <c r="B21" s="20">
        <v>221</v>
      </c>
    </row>
    <row r="22" spans="1:2" x14ac:dyDescent="0.2">
      <c r="A22" s="11">
        <v>43896</v>
      </c>
      <c r="B22" s="20">
        <v>319</v>
      </c>
    </row>
    <row r="23" spans="1:2" x14ac:dyDescent="0.2">
      <c r="A23" s="11">
        <v>43897</v>
      </c>
      <c r="B23" s="20">
        <v>435</v>
      </c>
    </row>
    <row r="24" spans="1:2" x14ac:dyDescent="0.2">
      <c r="A24" s="11">
        <v>43898</v>
      </c>
      <c r="B24" s="20">
        <v>541</v>
      </c>
    </row>
    <row r="25" spans="1:2" x14ac:dyDescent="0.2">
      <c r="A25" s="11">
        <v>43899</v>
      </c>
      <c r="B25" s="20">
        <v>704</v>
      </c>
    </row>
    <row r="26" spans="1:2" x14ac:dyDescent="0.2">
      <c r="A26" s="11">
        <v>43900</v>
      </c>
      <c r="B26" s="20">
        <v>994</v>
      </c>
    </row>
    <row r="27" spans="1:2" x14ac:dyDescent="0.2">
      <c r="A27" s="11">
        <v>43901</v>
      </c>
      <c r="B27" s="20">
        <v>1301</v>
      </c>
    </row>
    <row r="28" spans="1:2" x14ac:dyDescent="0.2">
      <c r="A28" s="11">
        <v>43902</v>
      </c>
      <c r="B28" s="20">
        <v>1697</v>
      </c>
    </row>
    <row r="29" spans="1:2" x14ac:dyDescent="0.2">
      <c r="A29" s="11">
        <v>43903</v>
      </c>
      <c r="B29" s="20">
        <v>2247</v>
      </c>
    </row>
    <row r="30" spans="1:2" x14ac:dyDescent="0.2">
      <c r="A30" s="11">
        <v>43904</v>
      </c>
      <c r="B30" s="20">
        <v>2943</v>
      </c>
    </row>
    <row r="31" spans="1:2" x14ac:dyDescent="0.2">
      <c r="A31" s="11">
        <v>43905</v>
      </c>
      <c r="B31" s="20">
        <v>3680</v>
      </c>
    </row>
    <row r="32" spans="1:2" x14ac:dyDescent="0.2">
      <c r="A32" s="11">
        <v>43906</v>
      </c>
      <c r="B32" s="20">
        <v>4663</v>
      </c>
    </row>
    <row r="33" spans="1:23" x14ac:dyDescent="0.2">
      <c r="A33" s="11">
        <v>43907</v>
      </c>
      <c r="B33" s="20">
        <v>6411</v>
      </c>
    </row>
    <row r="34" spans="1:23" x14ac:dyDescent="0.2">
      <c r="A34" s="11">
        <v>43908</v>
      </c>
      <c r="B34" s="20">
        <v>9259</v>
      </c>
    </row>
    <row r="35" spans="1:23" x14ac:dyDescent="0.2">
      <c r="A35" s="11">
        <v>43909</v>
      </c>
      <c r="B35" s="20">
        <v>13789</v>
      </c>
    </row>
    <row r="36" spans="1:23" x14ac:dyDescent="0.2">
      <c r="A36" s="11">
        <v>43910</v>
      </c>
      <c r="B36" s="20">
        <v>19383</v>
      </c>
      <c r="C36" s="45">
        <f>B36*0.01363</f>
        <v>264.19029</v>
      </c>
    </row>
    <row r="37" spans="1:23" x14ac:dyDescent="0.2">
      <c r="A37" s="11">
        <v>43911</v>
      </c>
      <c r="B37" s="47">
        <v>25896</v>
      </c>
      <c r="C37" s="52">
        <v>316</v>
      </c>
    </row>
    <row r="38" spans="1:23" x14ac:dyDescent="0.2">
      <c r="A38" s="11">
        <v>43912</v>
      </c>
      <c r="B38" s="47">
        <v>33546</v>
      </c>
      <c r="C38" s="52">
        <v>419</v>
      </c>
    </row>
    <row r="39" spans="1:23" x14ac:dyDescent="0.2">
      <c r="A39" s="11">
        <v>43913</v>
      </c>
      <c r="B39" s="47">
        <v>43718</v>
      </c>
      <c r="C39" s="52">
        <v>547</v>
      </c>
      <c r="D39" s="90">
        <v>43913</v>
      </c>
      <c r="E39" s="90"/>
    </row>
    <row r="40" spans="1:23" x14ac:dyDescent="0.2">
      <c r="A40" s="11">
        <v>43914</v>
      </c>
      <c r="B40" s="47">
        <v>53655</v>
      </c>
      <c r="C40" s="52">
        <v>698</v>
      </c>
      <c r="D40" s="14">
        <v>54156</v>
      </c>
      <c r="E40">
        <v>731</v>
      </c>
      <c r="F40" s="90">
        <v>43914</v>
      </c>
      <c r="G40" s="89"/>
    </row>
    <row r="41" spans="1:23" x14ac:dyDescent="0.2">
      <c r="A41" s="11">
        <v>43915</v>
      </c>
      <c r="B41" s="47">
        <v>65797</v>
      </c>
      <c r="C41" s="52">
        <v>935</v>
      </c>
      <c r="D41" s="24">
        <v>67085</v>
      </c>
      <c r="E41" s="34">
        <v>906</v>
      </c>
      <c r="F41" s="14">
        <v>66465</v>
      </c>
      <c r="G41">
        <v>906</v>
      </c>
      <c r="H41" s="90">
        <v>43915</v>
      </c>
      <c r="I41" s="89"/>
    </row>
    <row r="42" spans="1:23" x14ac:dyDescent="0.2">
      <c r="A42" s="11">
        <v>43916</v>
      </c>
      <c r="B42" s="47">
        <v>82150</v>
      </c>
      <c r="C42" s="52">
        <v>1177</v>
      </c>
      <c r="D42" s="24">
        <v>83101</v>
      </c>
      <c r="E42" s="24">
        <v>1122</v>
      </c>
      <c r="F42" s="24">
        <v>82333</v>
      </c>
      <c r="G42" s="24">
        <v>1122</v>
      </c>
      <c r="H42" s="14">
        <v>81506</v>
      </c>
      <c r="I42" s="14">
        <v>1111</v>
      </c>
      <c r="J42" s="90">
        <v>43916</v>
      </c>
      <c r="K42" s="89"/>
    </row>
    <row r="43" spans="1:23" x14ac:dyDescent="0.2">
      <c r="A43" s="11">
        <v>43917</v>
      </c>
      <c r="B43" s="47">
        <v>100514</v>
      </c>
      <c r="C43" s="52">
        <v>1546</v>
      </c>
      <c r="D43" s="24">
        <v>102941</v>
      </c>
      <c r="E43" s="24">
        <v>1390</v>
      </c>
      <c r="F43" s="24">
        <v>101990</v>
      </c>
      <c r="G43" s="24">
        <v>1390</v>
      </c>
      <c r="H43" s="24">
        <v>100965</v>
      </c>
      <c r="I43" s="24">
        <v>1376</v>
      </c>
      <c r="J43" s="14">
        <v>101763</v>
      </c>
      <c r="K43" s="14">
        <v>1387</v>
      </c>
      <c r="L43" s="90">
        <v>43917</v>
      </c>
      <c r="M43" s="89"/>
    </row>
    <row r="44" spans="1:23" x14ac:dyDescent="0.2">
      <c r="A44" s="11">
        <v>43918</v>
      </c>
      <c r="B44" s="47">
        <v>123351</v>
      </c>
      <c r="C44" s="52">
        <v>2211</v>
      </c>
      <c r="D44" s="24">
        <v>127518</v>
      </c>
      <c r="E44" s="24">
        <v>1722</v>
      </c>
      <c r="F44" s="24">
        <v>126340</v>
      </c>
      <c r="G44" s="24">
        <v>1722</v>
      </c>
      <c r="H44" s="24">
        <v>125070</v>
      </c>
      <c r="I44" s="24">
        <v>1705</v>
      </c>
      <c r="J44" s="60">
        <v>126059</v>
      </c>
      <c r="K44" s="60">
        <v>1718</v>
      </c>
      <c r="L44" s="14">
        <v>124511</v>
      </c>
      <c r="M44" s="14">
        <v>1697</v>
      </c>
      <c r="N44" s="90">
        <v>43918</v>
      </c>
      <c r="O44" s="89"/>
    </row>
    <row r="45" spans="1:23" x14ac:dyDescent="0.2">
      <c r="A45" s="11">
        <v>43919</v>
      </c>
      <c r="B45" s="47">
        <v>142047</v>
      </c>
      <c r="C45" s="52">
        <v>2484</v>
      </c>
      <c r="D45" s="24">
        <v>157963</v>
      </c>
      <c r="E45" s="24">
        <v>2133</v>
      </c>
      <c r="F45" s="24">
        <v>156503</v>
      </c>
      <c r="G45" s="24">
        <v>2133</v>
      </c>
      <c r="H45" s="24">
        <v>154930</v>
      </c>
      <c r="I45" s="24">
        <v>2112</v>
      </c>
      <c r="J45" s="60">
        <v>156155</v>
      </c>
      <c r="K45" s="60">
        <v>2128</v>
      </c>
      <c r="L45" s="24">
        <v>154238</v>
      </c>
      <c r="M45" s="24">
        <v>2102</v>
      </c>
      <c r="N45" s="14">
        <v>152801</v>
      </c>
      <c r="O45" s="14">
        <v>2739</v>
      </c>
      <c r="P45" s="90">
        <v>43919</v>
      </c>
      <c r="Q45" s="89"/>
    </row>
    <row r="46" spans="1:23" x14ac:dyDescent="0.2">
      <c r="A46" s="11">
        <v>43920</v>
      </c>
      <c r="B46" s="47">
        <v>163479</v>
      </c>
      <c r="C46" s="52">
        <v>3148</v>
      </c>
      <c r="D46" s="24">
        <v>195676</v>
      </c>
      <c r="E46" s="24">
        <v>2642</v>
      </c>
      <c r="F46" s="24">
        <v>193867</v>
      </c>
      <c r="G46" s="24">
        <v>2642</v>
      </c>
      <c r="H46" s="24">
        <v>191919</v>
      </c>
      <c r="I46" s="24">
        <v>2616</v>
      </c>
      <c r="J46" s="60">
        <v>193436</v>
      </c>
      <c r="K46" s="60">
        <v>2637</v>
      </c>
      <c r="L46" s="24">
        <v>191062</v>
      </c>
      <c r="M46" s="24">
        <v>2604</v>
      </c>
      <c r="N46" s="24">
        <v>189281</v>
      </c>
      <c r="O46" s="24">
        <v>3393</v>
      </c>
      <c r="P46" s="14">
        <v>175960</v>
      </c>
      <c r="Q46" s="14">
        <v>3154</v>
      </c>
      <c r="R46" s="90">
        <v>43920</v>
      </c>
      <c r="S46" s="89"/>
    </row>
    <row r="47" spans="1:23" x14ac:dyDescent="0.2">
      <c r="A47" s="11">
        <v>43921</v>
      </c>
      <c r="B47" s="47">
        <v>187347</v>
      </c>
      <c r="C47" s="52">
        <v>3860</v>
      </c>
      <c r="D47" s="24">
        <v>242393</v>
      </c>
      <c r="E47" s="24">
        <v>3273</v>
      </c>
      <c r="F47" s="24">
        <v>240153</v>
      </c>
      <c r="G47" s="24">
        <v>3273</v>
      </c>
      <c r="H47" s="24">
        <v>237739</v>
      </c>
      <c r="I47" s="24">
        <v>3240</v>
      </c>
      <c r="J47" s="60">
        <v>239618</v>
      </c>
      <c r="K47" s="60">
        <v>3266</v>
      </c>
      <c r="L47" s="24">
        <v>236677</v>
      </c>
      <c r="M47" s="24">
        <v>3226</v>
      </c>
      <c r="N47" s="24">
        <v>234471</v>
      </c>
      <c r="O47" s="24">
        <v>4203</v>
      </c>
      <c r="P47" s="24">
        <v>217970</v>
      </c>
      <c r="Q47" s="24">
        <v>3907</v>
      </c>
      <c r="R47" s="14">
        <v>202509</v>
      </c>
      <c r="S47" s="14">
        <v>3630</v>
      </c>
      <c r="T47" s="90">
        <v>43921</v>
      </c>
      <c r="U47" s="89"/>
    </row>
    <row r="48" spans="1:23" x14ac:dyDescent="0.2">
      <c r="A48" s="11">
        <v>43922</v>
      </c>
      <c r="B48" s="47">
        <v>215081</v>
      </c>
      <c r="C48" s="52">
        <v>5109</v>
      </c>
      <c r="D48" s="24">
        <v>300263</v>
      </c>
      <c r="E48" s="24">
        <v>4055</v>
      </c>
      <c r="F48" s="24">
        <v>297488</v>
      </c>
      <c r="G48" s="24">
        <v>4055</v>
      </c>
      <c r="H48" s="24">
        <v>294499</v>
      </c>
      <c r="I48" s="24">
        <v>4014</v>
      </c>
      <c r="J48" s="60">
        <v>296826</v>
      </c>
      <c r="K48" s="60">
        <v>4046</v>
      </c>
      <c r="L48" s="24">
        <v>293183</v>
      </c>
      <c r="M48" s="24">
        <v>3996</v>
      </c>
      <c r="N48" s="24">
        <v>290451</v>
      </c>
      <c r="O48" s="24">
        <v>5206</v>
      </c>
      <c r="P48" s="24">
        <v>270010</v>
      </c>
      <c r="Q48" s="24">
        <v>4840</v>
      </c>
      <c r="R48" s="24">
        <v>250857</v>
      </c>
      <c r="S48" s="24">
        <v>4496</v>
      </c>
      <c r="T48" s="14">
        <v>236811</v>
      </c>
      <c r="U48" s="14">
        <v>3612</v>
      </c>
      <c r="V48" s="90">
        <v>43922</v>
      </c>
      <c r="W48" s="89"/>
    </row>
    <row r="49" spans="1:53" x14ac:dyDescent="0.2">
      <c r="A49" s="11">
        <v>43923</v>
      </c>
      <c r="B49" s="47">
        <v>244230</v>
      </c>
      <c r="C49" s="52">
        <v>5886</v>
      </c>
      <c r="D49" s="24">
        <v>371950</v>
      </c>
      <c r="E49" s="24">
        <v>5023</v>
      </c>
      <c r="F49" s="24">
        <v>368513</v>
      </c>
      <c r="G49" s="24">
        <v>5023</v>
      </c>
      <c r="H49" s="24">
        <v>364809</v>
      </c>
      <c r="I49" s="24">
        <v>4972</v>
      </c>
      <c r="J49" s="60">
        <v>367692</v>
      </c>
      <c r="K49" s="60">
        <v>5012</v>
      </c>
      <c r="L49" s="24">
        <v>363179</v>
      </c>
      <c r="M49" s="24">
        <v>4950</v>
      </c>
      <c r="N49" s="24">
        <v>359795</v>
      </c>
      <c r="O49" s="24">
        <v>6449</v>
      </c>
      <c r="P49" s="24">
        <v>334474</v>
      </c>
      <c r="Q49" s="24">
        <v>5995</v>
      </c>
      <c r="R49" s="24">
        <v>310749</v>
      </c>
      <c r="S49" s="24">
        <v>5570</v>
      </c>
      <c r="T49" s="24">
        <v>299335</v>
      </c>
      <c r="U49" s="24">
        <v>4566</v>
      </c>
      <c r="V49" s="14">
        <v>271867</v>
      </c>
      <c r="W49" s="14">
        <v>6458</v>
      </c>
      <c r="X49" s="90">
        <v>43923</v>
      </c>
      <c r="Y49" s="89"/>
    </row>
    <row r="50" spans="1:53" x14ac:dyDescent="0.2">
      <c r="A50" s="11">
        <v>43924</v>
      </c>
      <c r="B50" s="47">
        <v>276965</v>
      </c>
      <c r="C50" s="52">
        <v>7391</v>
      </c>
      <c r="D50" s="24">
        <v>460752</v>
      </c>
      <c r="E50" s="24">
        <v>6222</v>
      </c>
      <c r="F50" s="24">
        <v>456494</v>
      </c>
      <c r="G50" s="24">
        <v>6222</v>
      </c>
      <c r="H50" s="24">
        <v>451906</v>
      </c>
      <c r="I50" s="24">
        <v>6159</v>
      </c>
      <c r="J50" s="60">
        <v>455478</v>
      </c>
      <c r="K50" s="60">
        <v>6208</v>
      </c>
      <c r="L50" s="24">
        <v>449887</v>
      </c>
      <c r="M50" s="24">
        <v>6132</v>
      </c>
      <c r="N50" s="24">
        <v>445695</v>
      </c>
      <c r="O50" s="24">
        <v>7989</v>
      </c>
      <c r="P50" s="24">
        <v>414328</v>
      </c>
      <c r="Q50" s="24">
        <v>7427</v>
      </c>
      <c r="R50" s="24">
        <v>384939</v>
      </c>
      <c r="S50" s="24">
        <v>6900</v>
      </c>
      <c r="T50" s="24">
        <v>378366</v>
      </c>
      <c r="U50" s="24">
        <v>5771</v>
      </c>
      <c r="V50" s="24">
        <v>343647</v>
      </c>
      <c r="W50" s="24">
        <v>8163</v>
      </c>
      <c r="X50" s="14">
        <v>308712</v>
      </c>
      <c r="Y50" s="14">
        <v>7440</v>
      </c>
      <c r="Z50" s="90">
        <v>43924</v>
      </c>
      <c r="AA50" s="89"/>
    </row>
    <row r="51" spans="1:53" x14ac:dyDescent="0.2">
      <c r="A51" s="11">
        <v>43925</v>
      </c>
      <c r="B51" s="47">
        <v>311357</v>
      </c>
      <c r="C51" s="52">
        <v>8452</v>
      </c>
      <c r="D51" s="24">
        <v>570755</v>
      </c>
      <c r="E51" s="24">
        <v>7707</v>
      </c>
      <c r="F51" s="24">
        <v>565480</v>
      </c>
      <c r="G51" s="24">
        <v>7707</v>
      </c>
      <c r="H51" s="24">
        <v>559797</v>
      </c>
      <c r="I51" s="24">
        <v>7630</v>
      </c>
      <c r="J51" s="60">
        <v>564221</v>
      </c>
      <c r="K51" s="60">
        <v>7690</v>
      </c>
      <c r="L51" s="24">
        <v>557296</v>
      </c>
      <c r="M51" s="24">
        <v>7596</v>
      </c>
      <c r="N51" s="24">
        <v>552103</v>
      </c>
      <c r="O51" s="24">
        <v>9896</v>
      </c>
      <c r="P51" s="24">
        <v>513247</v>
      </c>
      <c r="Q51" s="24">
        <v>9200</v>
      </c>
      <c r="R51" s="24">
        <v>476842</v>
      </c>
      <c r="S51" s="24">
        <v>8547</v>
      </c>
      <c r="T51" s="24">
        <v>478264</v>
      </c>
      <c r="U51" s="24">
        <v>7295</v>
      </c>
      <c r="V51" s="24">
        <v>434378</v>
      </c>
      <c r="W51" s="24">
        <v>10318</v>
      </c>
      <c r="X51" s="60">
        <v>390220</v>
      </c>
      <c r="Y51" s="60">
        <v>9404</v>
      </c>
      <c r="Z51" s="14">
        <v>350090</v>
      </c>
      <c r="AA51" s="14">
        <v>8437</v>
      </c>
      <c r="AB51" s="90">
        <v>43925</v>
      </c>
      <c r="AC51" s="89"/>
    </row>
    <row r="52" spans="1:53" x14ac:dyDescent="0.2">
      <c r="A52" s="11">
        <v>43926</v>
      </c>
      <c r="B52" s="47">
        <v>334125</v>
      </c>
      <c r="C52" s="52">
        <v>9557</v>
      </c>
      <c r="D52" s="24">
        <v>707021</v>
      </c>
      <c r="E52" s="24">
        <v>9548</v>
      </c>
      <c r="F52" s="24">
        <v>700486</v>
      </c>
      <c r="G52" s="24">
        <v>9548</v>
      </c>
      <c r="H52" s="24">
        <v>693447</v>
      </c>
      <c r="I52" s="24">
        <v>9452</v>
      </c>
      <c r="J52" s="60">
        <v>698927</v>
      </c>
      <c r="K52" s="60">
        <v>9526</v>
      </c>
      <c r="L52" s="24">
        <v>690349</v>
      </c>
      <c r="M52" s="24">
        <v>9409</v>
      </c>
      <c r="N52" s="24">
        <v>683915</v>
      </c>
      <c r="O52" s="24">
        <v>12259</v>
      </c>
      <c r="P52" s="24">
        <v>635783</v>
      </c>
      <c r="Q52" s="24">
        <v>11396</v>
      </c>
      <c r="R52" s="24">
        <v>590686</v>
      </c>
      <c r="S52" s="24">
        <v>10588</v>
      </c>
      <c r="T52" s="24">
        <v>604537</v>
      </c>
      <c r="U52" s="24">
        <v>9221</v>
      </c>
      <c r="V52" s="24">
        <v>549064</v>
      </c>
      <c r="W52" s="24">
        <v>13042</v>
      </c>
      <c r="X52" s="60">
        <v>493247</v>
      </c>
      <c r="Y52" s="60">
        <v>11887</v>
      </c>
      <c r="Z52" s="24">
        <v>442522</v>
      </c>
      <c r="AA52" s="24">
        <v>10665</v>
      </c>
      <c r="AB52" s="14">
        <v>393024</v>
      </c>
      <c r="AC52" s="14">
        <v>9472</v>
      </c>
      <c r="AD52" s="90">
        <v>43926</v>
      </c>
      <c r="AE52" s="89"/>
    </row>
    <row r="53" spans="1:53" x14ac:dyDescent="0.2">
      <c r="A53" s="11">
        <v>43927</v>
      </c>
      <c r="B53" s="47">
        <v>366906</v>
      </c>
      <c r="C53" s="52">
        <v>10868</v>
      </c>
      <c r="D53" s="24">
        <v>875819</v>
      </c>
      <c r="E53" s="24">
        <v>11827</v>
      </c>
      <c r="F53" s="24">
        <v>867725</v>
      </c>
      <c r="G53" s="24">
        <v>11827</v>
      </c>
      <c r="H53" s="24">
        <v>859005</v>
      </c>
      <c r="I53" s="24">
        <v>11708</v>
      </c>
      <c r="J53" s="60">
        <v>865794</v>
      </c>
      <c r="K53" s="60">
        <v>11801</v>
      </c>
      <c r="L53" s="24">
        <v>855167</v>
      </c>
      <c r="M53" s="24">
        <v>11656</v>
      </c>
      <c r="N53" s="24">
        <v>847198</v>
      </c>
      <c r="O53" s="24">
        <v>15186</v>
      </c>
      <c r="P53" s="24">
        <v>787575</v>
      </c>
      <c r="Q53" s="24">
        <v>14117</v>
      </c>
      <c r="R53" s="24">
        <v>731710</v>
      </c>
      <c r="S53" s="24">
        <v>13116</v>
      </c>
      <c r="T53" s="24">
        <v>764149</v>
      </c>
      <c r="U53" s="24">
        <v>11656</v>
      </c>
      <c r="V53" s="24">
        <v>694030</v>
      </c>
      <c r="W53" s="24">
        <v>16486</v>
      </c>
      <c r="X53" s="60">
        <v>623476</v>
      </c>
      <c r="Y53" s="60">
        <v>15026</v>
      </c>
      <c r="Z53" s="24">
        <v>559359</v>
      </c>
      <c r="AA53" s="24">
        <v>13481</v>
      </c>
      <c r="AB53" s="24">
        <v>496111</v>
      </c>
      <c r="AC53" s="24">
        <v>11956</v>
      </c>
      <c r="AD53" s="14">
        <v>421764</v>
      </c>
      <c r="AE53" s="14">
        <v>10165</v>
      </c>
      <c r="AF53" s="90">
        <v>43927</v>
      </c>
      <c r="AG53" s="89"/>
    </row>
    <row r="54" spans="1:53" x14ac:dyDescent="0.2">
      <c r="A54" s="11">
        <v>43928</v>
      </c>
      <c r="B54" s="47">
        <v>395739</v>
      </c>
      <c r="C54" s="52">
        <v>12796</v>
      </c>
      <c r="D54" s="24">
        <v>1084918</v>
      </c>
      <c r="E54" s="24">
        <v>14651</v>
      </c>
      <c r="F54" s="24">
        <v>1074891</v>
      </c>
      <c r="G54" s="24">
        <v>14651</v>
      </c>
      <c r="H54" s="24">
        <v>1064089</v>
      </c>
      <c r="I54" s="24">
        <v>14504</v>
      </c>
      <c r="J54" s="60">
        <v>1072499</v>
      </c>
      <c r="K54" s="60">
        <v>14618</v>
      </c>
      <c r="L54" s="24">
        <v>1059335</v>
      </c>
      <c r="M54" s="24">
        <v>14439</v>
      </c>
      <c r="N54" s="24">
        <v>1049463</v>
      </c>
      <c r="O54" s="24">
        <v>18811</v>
      </c>
      <c r="P54" s="24">
        <v>975605</v>
      </c>
      <c r="Q54" s="24">
        <v>17487</v>
      </c>
      <c r="R54" s="24">
        <v>906403</v>
      </c>
      <c r="S54" s="24">
        <v>16247</v>
      </c>
      <c r="T54" s="24">
        <v>965902</v>
      </c>
      <c r="U54" s="24">
        <v>14733</v>
      </c>
      <c r="V54" s="24">
        <v>877270</v>
      </c>
      <c r="W54" s="24">
        <v>20839</v>
      </c>
      <c r="X54" s="60">
        <v>788089</v>
      </c>
      <c r="Y54" s="60">
        <v>18993</v>
      </c>
      <c r="Z54" s="24">
        <v>707043</v>
      </c>
      <c r="AA54" s="24">
        <v>17040</v>
      </c>
      <c r="AB54" s="24">
        <v>626238</v>
      </c>
      <c r="AC54" s="24">
        <v>15092</v>
      </c>
      <c r="AD54" s="24">
        <v>532389</v>
      </c>
      <c r="AE54" s="24">
        <v>12831</v>
      </c>
      <c r="AF54" s="14">
        <v>438345</v>
      </c>
      <c r="AG54" s="14">
        <v>12274</v>
      </c>
      <c r="AH54" s="90">
        <v>43928</v>
      </c>
      <c r="AI54" s="89"/>
    </row>
    <row r="55" spans="1:53" x14ac:dyDescent="0.2">
      <c r="A55" s="11">
        <v>43929</v>
      </c>
      <c r="B55" s="47">
        <v>427346</v>
      </c>
      <c r="C55" s="52">
        <v>14678</v>
      </c>
      <c r="D55" s="24">
        <v>1343939</v>
      </c>
      <c r="E55" s="24">
        <v>18149</v>
      </c>
      <c r="F55" s="24">
        <v>1331518</v>
      </c>
      <c r="G55" s="24">
        <v>18149</v>
      </c>
      <c r="H55" s="24">
        <v>1318136</v>
      </c>
      <c r="I55" s="24">
        <v>17966</v>
      </c>
      <c r="J55" s="60">
        <v>1328555</v>
      </c>
      <c r="K55" s="60">
        <v>18108</v>
      </c>
      <c r="L55" s="24">
        <v>1312248</v>
      </c>
      <c r="M55" s="24">
        <v>17886</v>
      </c>
      <c r="N55" s="24">
        <v>1300019</v>
      </c>
      <c r="O55" s="24">
        <v>23302</v>
      </c>
      <c r="P55" s="24">
        <v>1208528</v>
      </c>
      <c r="Q55" s="24">
        <v>21662</v>
      </c>
      <c r="R55" s="24">
        <v>1122804</v>
      </c>
      <c r="S55" s="24">
        <v>20126</v>
      </c>
      <c r="T55" s="24">
        <v>1220923</v>
      </c>
      <c r="U55" s="24">
        <v>18623</v>
      </c>
      <c r="V55" s="24">
        <v>1108890</v>
      </c>
      <c r="W55" s="24">
        <v>26341</v>
      </c>
      <c r="X55" s="60">
        <v>996163</v>
      </c>
      <c r="Y55" s="60">
        <v>24008</v>
      </c>
      <c r="Z55" s="24">
        <v>893719</v>
      </c>
      <c r="AA55" s="24">
        <v>21539</v>
      </c>
      <c r="AB55" s="24">
        <v>790496</v>
      </c>
      <c r="AC55" s="24">
        <v>19051</v>
      </c>
      <c r="AD55" s="24">
        <v>672031</v>
      </c>
      <c r="AE55" s="24">
        <v>16196</v>
      </c>
      <c r="AF55" s="24">
        <v>523693</v>
      </c>
      <c r="AG55" s="24">
        <v>14663</v>
      </c>
      <c r="AH55" s="14">
        <v>472792</v>
      </c>
      <c r="AI55" s="14">
        <v>13238</v>
      </c>
      <c r="AJ55" s="90">
        <v>43929</v>
      </c>
      <c r="AK55" s="89"/>
    </row>
    <row r="56" spans="1:53" x14ac:dyDescent="0.2">
      <c r="A56" s="11">
        <v>43930</v>
      </c>
      <c r="B56" s="47">
        <v>468566</v>
      </c>
      <c r="C56" s="52">
        <v>16691</v>
      </c>
      <c r="D56" s="24">
        <v>1664799</v>
      </c>
      <c r="E56" s="24">
        <v>22481</v>
      </c>
      <c r="F56" s="24">
        <v>1649413</v>
      </c>
      <c r="G56" s="24">
        <v>22481</v>
      </c>
      <c r="H56" s="24">
        <v>1632837</v>
      </c>
      <c r="I56" s="24">
        <v>22256</v>
      </c>
      <c r="J56" s="60">
        <v>1645742</v>
      </c>
      <c r="K56" s="60">
        <v>22431</v>
      </c>
      <c r="L56" s="24">
        <v>1625543</v>
      </c>
      <c r="M56" s="24">
        <v>22156</v>
      </c>
      <c r="N56" s="24">
        <v>1610394</v>
      </c>
      <c r="O56" s="24">
        <v>28865</v>
      </c>
      <c r="P56" s="24">
        <v>1497059</v>
      </c>
      <c r="Q56" s="24">
        <v>26834</v>
      </c>
      <c r="R56" s="24">
        <v>1390870</v>
      </c>
      <c r="S56" s="24">
        <v>24931</v>
      </c>
      <c r="T56" s="24">
        <v>1543276</v>
      </c>
      <c r="U56" s="24">
        <v>23540</v>
      </c>
      <c r="V56" s="24">
        <v>1401663</v>
      </c>
      <c r="W56" s="24">
        <v>33295</v>
      </c>
      <c r="X56" s="60">
        <v>1259173</v>
      </c>
      <c r="Y56" s="60">
        <v>30346</v>
      </c>
      <c r="Z56" s="24">
        <v>1129682</v>
      </c>
      <c r="AA56" s="24">
        <v>27225</v>
      </c>
      <c r="AB56" s="24">
        <v>997837</v>
      </c>
      <c r="AC56" s="24">
        <v>24048</v>
      </c>
      <c r="AD56" s="24">
        <v>848301</v>
      </c>
      <c r="AE56" s="24">
        <v>20444</v>
      </c>
      <c r="AF56" s="24">
        <v>625659</v>
      </c>
      <c r="AG56" s="24">
        <v>17518</v>
      </c>
      <c r="AH56" s="24">
        <v>564847</v>
      </c>
      <c r="AI56" s="24">
        <v>15816</v>
      </c>
      <c r="AJ56" s="14">
        <v>510553</v>
      </c>
      <c r="AK56" s="14">
        <v>17359</v>
      </c>
      <c r="AL56" s="90">
        <v>43930</v>
      </c>
      <c r="AM56" s="89"/>
    </row>
    <row r="57" spans="1:53" x14ac:dyDescent="0.2">
      <c r="A57" s="11">
        <v>43931</v>
      </c>
      <c r="B57" s="47">
        <v>502049</v>
      </c>
      <c r="C57" s="52">
        <v>18719</v>
      </c>
      <c r="D57" s="24">
        <v>2062264</v>
      </c>
      <c r="E57" s="24">
        <v>27849</v>
      </c>
      <c r="F57" s="24">
        <v>2043204</v>
      </c>
      <c r="G57" s="24">
        <v>27849</v>
      </c>
      <c r="H57" s="24">
        <v>2022671</v>
      </c>
      <c r="I57" s="24">
        <v>27569</v>
      </c>
      <c r="J57" s="60">
        <v>2038658</v>
      </c>
      <c r="K57" s="60">
        <v>27787</v>
      </c>
      <c r="L57" s="24">
        <v>2013635</v>
      </c>
      <c r="M57" s="24">
        <v>27446</v>
      </c>
      <c r="N57" s="24">
        <v>1994870</v>
      </c>
      <c r="O57" s="24">
        <v>35757</v>
      </c>
      <c r="P57" s="24">
        <v>1854477</v>
      </c>
      <c r="Q57" s="24">
        <v>33240</v>
      </c>
      <c r="R57" s="24">
        <v>1722935</v>
      </c>
      <c r="S57" s="24">
        <v>30883</v>
      </c>
      <c r="T57" s="24">
        <v>1950737</v>
      </c>
      <c r="U57" s="24">
        <v>29755</v>
      </c>
      <c r="V57" s="24">
        <v>1771735</v>
      </c>
      <c r="W57" s="24">
        <v>42086</v>
      </c>
      <c r="X57" s="60">
        <v>1591624</v>
      </c>
      <c r="Y57" s="60">
        <v>38358</v>
      </c>
      <c r="Z57" s="24">
        <v>1427944</v>
      </c>
      <c r="AA57" s="24">
        <v>34413</v>
      </c>
      <c r="AB57" s="24">
        <v>1259563</v>
      </c>
      <c r="AC57" s="24">
        <v>30355</v>
      </c>
      <c r="AD57" s="24">
        <v>1070804</v>
      </c>
      <c r="AE57" s="24">
        <v>25806</v>
      </c>
      <c r="AF57" s="24">
        <v>747479</v>
      </c>
      <c r="AG57" s="24">
        <v>20929</v>
      </c>
      <c r="AH57" s="24">
        <v>674826</v>
      </c>
      <c r="AI57" s="24">
        <v>18895</v>
      </c>
      <c r="AJ57" s="24">
        <v>609960</v>
      </c>
      <c r="AK57" s="24">
        <v>20739</v>
      </c>
      <c r="AL57" s="14">
        <v>559799</v>
      </c>
      <c r="AM57" s="14">
        <v>19033</v>
      </c>
      <c r="AN57" s="90">
        <v>43931</v>
      </c>
      <c r="AO57" s="89"/>
    </row>
    <row r="58" spans="1:53" x14ac:dyDescent="0.2">
      <c r="A58" s="11">
        <v>43932</v>
      </c>
      <c r="B58" s="86">
        <v>532879</v>
      </c>
      <c r="C58" s="87">
        <v>20577</v>
      </c>
      <c r="D58" s="24">
        <v>2554623</v>
      </c>
      <c r="E58" s="24">
        <v>34498</v>
      </c>
      <c r="F58" s="24">
        <v>2531012</v>
      </c>
      <c r="G58" s="24">
        <v>34498</v>
      </c>
      <c r="H58" s="24">
        <v>2505577</v>
      </c>
      <c r="I58" s="24">
        <v>34151</v>
      </c>
      <c r="J58" s="60">
        <v>2525380</v>
      </c>
      <c r="K58" s="60">
        <v>34421</v>
      </c>
      <c r="L58" s="24">
        <v>2494384</v>
      </c>
      <c r="M58" s="24">
        <v>33998</v>
      </c>
      <c r="N58" s="24">
        <v>2471138</v>
      </c>
      <c r="O58" s="24">
        <v>44294</v>
      </c>
      <c r="P58" s="24">
        <v>2297227</v>
      </c>
      <c r="Q58" s="24">
        <v>41177</v>
      </c>
      <c r="R58" s="24">
        <v>2134280</v>
      </c>
      <c r="S58" s="24">
        <v>38256</v>
      </c>
      <c r="T58" s="24">
        <v>2465778</v>
      </c>
      <c r="U58" s="24">
        <v>37611</v>
      </c>
      <c r="V58" s="24">
        <v>2239515</v>
      </c>
      <c r="W58" s="24">
        <v>53197</v>
      </c>
      <c r="X58" s="60">
        <v>2011851</v>
      </c>
      <c r="Y58" s="60">
        <v>48486</v>
      </c>
      <c r="Z58" s="24">
        <v>1804955</v>
      </c>
      <c r="AA58" s="24">
        <v>43499</v>
      </c>
      <c r="AB58" s="24">
        <v>1589938</v>
      </c>
      <c r="AC58" s="24">
        <v>38318</v>
      </c>
      <c r="AD58" s="24">
        <v>1351669</v>
      </c>
      <c r="AE58" s="24">
        <v>32575</v>
      </c>
      <c r="AF58" s="24">
        <v>893017</v>
      </c>
      <c r="AG58" s="24">
        <v>25004</v>
      </c>
      <c r="AH58" s="24">
        <v>806219</v>
      </c>
      <c r="AI58" s="24">
        <v>22574</v>
      </c>
      <c r="AJ58" s="24">
        <v>728723</v>
      </c>
      <c r="AK58" s="24">
        <v>24777</v>
      </c>
      <c r="AL58" s="24">
        <v>668795</v>
      </c>
      <c r="AM58" s="24">
        <v>22739</v>
      </c>
      <c r="AN58" s="14">
        <v>587395</v>
      </c>
      <c r="AO58" s="14">
        <v>21734</v>
      </c>
      <c r="AP58" s="90"/>
      <c r="AQ58" s="89"/>
    </row>
    <row r="59" spans="1:53" x14ac:dyDescent="0.2">
      <c r="A59" s="11">
        <v>43933</v>
      </c>
      <c r="B59" s="47">
        <v>560402</v>
      </c>
      <c r="C59" s="52">
        <v>22105</v>
      </c>
      <c r="D59" s="24">
        <v>3164530</v>
      </c>
      <c r="E59" s="24">
        <v>42734</v>
      </c>
      <c r="F59" s="24">
        <v>3135283</v>
      </c>
      <c r="G59" s="24">
        <v>42734</v>
      </c>
      <c r="H59" s="24">
        <v>3103775</v>
      </c>
      <c r="I59" s="24">
        <v>42304</v>
      </c>
      <c r="J59" s="60">
        <v>3128306</v>
      </c>
      <c r="K59" s="60">
        <v>42639</v>
      </c>
      <c r="L59" s="24">
        <v>3089909</v>
      </c>
      <c r="M59" s="24">
        <v>42115</v>
      </c>
      <c r="N59" s="24">
        <v>3061113</v>
      </c>
      <c r="O59" s="24">
        <v>54869</v>
      </c>
      <c r="P59" s="24">
        <v>2845682</v>
      </c>
      <c r="Q59" s="24">
        <v>51007</v>
      </c>
      <c r="R59" s="24">
        <v>2643832</v>
      </c>
      <c r="S59" s="24">
        <v>47389</v>
      </c>
      <c r="T59" s="24">
        <v>3116801</v>
      </c>
      <c r="U59" s="24">
        <v>47541</v>
      </c>
      <c r="V59" s="24">
        <v>2830800</v>
      </c>
      <c r="W59" s="24">
        <v>67243</v>
      </c>
      <c r="X59" s="60">
        <v>2543027</v>
      </c>
      <c r="Y59" s="60">
        <v>61287</v>
      </c>
      <c r="Z59" s="24">
        <v>2281506</v>
      </c>
      <c r="AA59" s="24">
        <v>54984</v>
      </c>
      <c r="AB59" s="24">
        <v>2006968</v>
      </c>
      <c r="AC59" s="24">
        <v>48368</v>
      </c>
      <c r="AD59" s="24">
        <v>1706202</v>
      </c>
      <c r="AE59" s="24">
        <v>41119</v>
      </c>
      <c r="AF59" s="24">
        <v>1066893</v>
      </c>
      <c r="AG59" s="24">
        <v>29873</v>
      </c>
      <c r="AH59" s="24">
        <v>963194</v>
      </c>
      <c r="AI59" s="24">
        <v>26969</v>
      </c>
      <c r="AJ59" s="24">
        <v>870610</v>
      </c>
      <c r="AK59" s="24">
        <v>29601</v>
      </c>
      <c r="AL59" s="24">
        <v>799013</v>
      </c>
      <c r="AM59" s="24">
        <v>27166</v>
      </c>
      <c r="AN59" s="24">
        <v>687250</v>
      </c>
      <c r="AO59" s="24">
        <v>23366</v>
      </c>
      <c r="AP59" s="90">
        <v>43933</v>
      </c>
      <c r="AQ59" s="89"/>
    </row>
    <row r="60" spans="1:53" x14ac:dyDescent="0.2">
      <c r="A60" s="11">
        <v>43934</v>
      </c>
      <c r="B60" s="47">
        <v>586748</v>
      </c>
      <c r="C60" s="52">
        <v>23618</v>
      </c>
      <c r="D60" s="24">
        <v>3920051</v>
      </c>
      <c r="E60" s="24">
        <v>52936</v>
      </c>
      <c r="F60" s="24">
        <v>3883821</v>
      </c>
      <c r="G60" s="24">
        <v>52936</v>
      </c>
      <c r="H60" s="24">
        <v>3844790</v>
      </c>
      <c r="I60" s="24">
        <v>52404</v>
      </c>
      <c r="J60" s="60">
        <v>3875178</v>
      </c>
      <c r="K60" s="60">
        <v>52819</v>
      </c>
      <c r="L60" s="24">
        <v>3827614</v>
      </c>
      <c r="M60" s="24">
        <v>52170</v>
      </c>
      <c r="N60" s="24">
        <v>3791943</v>
      </c>
      <c r="O60" s="24">
        <v>67969</v>
      </c>
      <c r="P60" s="24">
        <v>3525079</v>
      </c>
      <c r="Q60" s="24">
        <v>63185</v>
      </c>
      <c r="R60" s="24">
        <v>3275037</v>
      </c>
      <c r="S60" s="24">
        <v>58703</v>
      </c>
      <c r="T60" s="24">
        <v>3939710</v>
      </c>
      <c r="U60" s="24">
        <v>60092</v>
      </c>
      <c r="V60" s="24">
        <v>3578198</v>
      </c>
      <c r="W60" s="24">
        <v>84997</v>
      </c>
      <c r="X60" s="60">
        <v>3214446</v>
      </c>
      <c r="Y60" s="60">
        <v>77468</v>
      </c>
      <c r="Z60" s="24">
        <v>2883878</v>
      </c>
      <c r="AA60" s="24">
        <v>69501</v>
      </c>
      <c r="AB60" s="24">
        <v>2533381</v>
      </c>
      <c r="AC60" s="24">
        <v>61054</v>
      </c>
      <c r="AD60" s="24">
        <v>2153727</v>
      </c>
      <c r="AE60" s="24">
        <v>51905</v>
      </c>
      <c r="AF60" s="24">
        <v>1274623</v>
      </c>
      <c r="AG60" s="24">
        <v>35689</v>
      </c>
      <c r="AH60" s="24">
        <v>1150734</v>
      </c>
      <c r="AI60" s="24">
        <v>32221</v>
      </c>
      <c r="AJ60" s="24">
        <v>1040123</v>
      </c>
      <c r="AK60" s="24">
        <v>35364</v>
      </c>
      <c r="AL60" s="24">
        <v>954585</v>
      </c>
      <c r="AM60" s="24">
        <v>32456</v>
      </c>
      <c r="AN60" s="24">
        <v>804079</v>
      </c>
      <c r="AO60" s="24">
        <v>27339</v>
      </c>
      <c r="AP60" s="14">
        <v>601036</v>
      </c>
      <c r="AQ60" s="14">
        <v>24041</v>
      </c>
      <c r="AR60" s="90">
        <v>43934</v>
      </c>
      <c r="AS60" s="89"/>
    </row>
    <row r="61" spans="1:53" x14ac:dyDescent="0.2">
      <c r="A61" s="11">
        <v>43935</v>
      </c>
      <c r="B61" s="47">
        <v>613886</v>
      </c>
      <c r="C61" s="52">
        <v>26047</v>
      </c>
      <c r="D61" s="24">
        <v>4855949</v>
      </c>
      <c r="E61" s="24">
        <v>65575</v>
      </c>
      <c r="F61" s="24">
        <v>4811069</v>
      </c>
      <c r="G61" s="24">
        <v>65575</v>
      </c>
      <c r="H61" s="24">
        <v>4762720</v>
      </c>
      <c r="I61" s="24">
        <v>64916</v>
      </c>
      <c r="J61" s="60">
        <v>4800363</v>
      </c>
      <c r="K61" s="60">
        <v>65429</v>
      </c>
      <c r="L61" s="24">
        <v>4741444</v>
      </c>
      <c r="M61" s="24">
        <v>64626</v>
      </c>
      <c r="N61" s="24">
        <v>4697257</v>
      </c>
      <c r="O61" s="24">
        <v>84196</v>
      </c>
      <c r="P61" s="24">
        <v>4366679</v>
      </c>
      <c r="Q61" s="24">
        <v>78270</v>
      </c>
      <c r="R61" s="24">
        <v>4056941</v>
      </c>
      <c r="S61" s="24">
        <v>72718</v>
      </c>
      <c r="T61" s="24">
        <v>4979887</v>
      </c>
      <c r="U61" s="24">
        <v>75958</v>
      </c>
      <c r="V61" s="24">
        <v>4522927</v>
      </c>
      <c r="W61" s="24">
        <v>107438</v>
      </c>
      <c r="X61" s="60">
        <v>4063136</v>
      </c>
      <c r="Y61" s="60">
        <v>97922</v>
      </c>
      <c r="Z61" s="24">
        <v>3645290</v>
      </c>
      <c r="AA61" s="24">
        <v>87851</v>
      </c>
      <c r="AB61" s="24">
        <v>3197870</v>
      </c>
      <c r="AC61" s="24">
        <v>77069</v>
      </c>
      <c r="AD61" s="24">
        <v>2718635</v>
      </c>
      <c r="AE61" s="24">
        <v>65519</v>
      </c>
      <c r="AF61" s="24">
        <v>1522799</v>
      </c>
      <c r="AG61" s="24">
        <v>42638</v>
      </c>
      <c r="AH61" s="24">
        <v>1374788</v>
      </c>
      <c r="AI61" s="24">
        <v>38494</v>
      </c>
      <c r="AJ61" s="24">
        <v>1242641</v>
      </c>
      <c r="AK61" s="24">
        <v>42250</v>
      </c>
      <c r="AL61" s="24">
        <v>1140449</v>
      </c>
      <c r="AM61" s="24">
        <v>38775</v>
      </c>
      <c r="AN61" s="24">
        <v>940769</v>
      </c>
      <c r="AO61" s="24">
        <v>31986</v>
      </c>
      <c r="AP61" s="24">
        <v>644616</v>
      </c>
      <c r="AQ61" s="24">
        <v>25785</v>
      </c>
      <c r="AR61" s="14">
        <v>616831</v>
      </c>
      <c r="AS61" s="14">
        <v>24673</v>
      </c>
      <c r="AT61" s="90">
        <v>43935</v>
      </c>
      <c r="AU61" s="89"/>
    </row>
    <row r="62" spans="1:53" x14ac:dyDescent="0.2">
      <c r="A62" s="11">
        <v>43936</v>
      </c>
      <c r="B62" s="47">
        <v>644089</v>
      </c>
      <c r="C62" s="52">
        <v>28529</v>
      </c>
      <c r="D62" s="24">
        <v>6015290</v>
      </c>
      <c r="E62" s="24">
        <v>81231</v>
      </c>
      <c r="F62" s="24">
        <v>5959695</v>
      </c>
      <c r="G62" s="24">
        <v>81231</v>
      </c>
      <c r="H62" s="24">
        <v>5899803</v>
      </c>
      <c r="I62" s="24">
        <v>80414</v>
      </c>
      <c r="J62" s="60">
        <v>5946433</v>
      </c>
      <c r="K62" s="60">
        <v>81050</v>
      </c>
      <c r="L62" s="24">
        <v>5873447</v>
      </c>
      <c r="M62" s="24">
        <v>80055</v>
      </c>
      <c r="N62" s="24">
        <v>5818710</v>
      </c>
      <c r="O62" s="24">
        <v>104297</v>
      </c>
      <c r="P62" s="24">
        <v>5409208</v>
      </c>
      <c r="Q62" s="24">
        <v>96957</v>
      </c>
      <c r="R62" s="24">
        <v>5025522</v>
      </c>
      <c r="S62" s="24">
        <v>90080</v>
      </c>
      <c r="T62" s="24">
        <v>6294695</v>
      </c>
      <c r="U62" s="24">
        <v>96013</v>
      </c>
      <c r="V62" s="24">
        <v>5717087</v>
      </c>
      <c r="W62" s="24">
        <v>135804</v>
      </c>
      <c r="X62" s="60">
        <v>5135900</v>
      </c>
      <c r="Y62" s="60">
        <v>123775</v>
      </c>
      <c r="Z62" s="24">
        <v>4607732</v>
      </c>
      <c r="AA62" s="24">
        <v>111046</v>
      </c>
      <c r="AB62" s="24">
        <v>4036649</v>
      </c>
      <c r="AC62" s="24">
        <v>97283</v>
      </c>
      <c r="AD62" s="24">
        <v>3431714</v>
      </c>
      <c r="AE62" s="24">
        <v>82704</v>
      </c>
      <c r="AF62" s="24">
        <v>1819297</v>
      </c>
      <c r="AG62" s="24">
        <v>50940</v>
      </c>
      <c r="AH62" s="24">
        <v>1642467</v>
      </c>
      <c r="AI62" s="24">
        <v>45989</v>
      </c>
      <c r="AJ62" s="24">
        <v>1484590</v>
      </c>
      <c r="AK62" s="24">
        <v>50476</v>
      </c>
      <c r="AL62" s="24">
        <v>1362501</v>
      </c>
      <c r="AM62" s="24">
        <v>46325</v>
      </c>
      <c r="AN62" s="24">
        <v>1100696</v>
      </c>
      <c r="AO62" s="24">
        <v>37424</v>
      </c>
      <c r="AP62" s="24">
        <v>691356</v>
      </c>
      <c r="AQ62" s="24">
        <v>27654</v>
      </c>
      <c r="AR62" s="24">
        <v>648457</v>
      </c>
      <c r="AS62" s="24">
        <v>25938</v>
      </c>
      <c r="AT62" s="14">
        <v>642142</v>
      </c>
      <c r="AU62" s="14">
        <v>28896</v>
      </c>
      <c r="AV62" s="90">
        <v>43936</v>
      </c>
      <c r="AW62" s="89"/>
    </row>
    <row r="63" spans="1:53" x14ac:dyDescent="0.2">
      <c r="A63" s="11">
        <v>43937</v>
      </c>
      <c r="B63" s="47">
        <v>677056</v>
      </c>
      <c r="C63" s="52">
        <v>34580</v>
      </c>
      <c r="D63" s="24">
        <v>7451420</v>
      </c>
      <c r="E63" s="24">
        <v>100624</v>
      </c>
      <c r="F63" s="24">
        <v>7382552</v>
      </c>
      <c r="G63" s="24">
        <v>100624</v>
      </c>
      <c r="H63" s="24">
        <v>7308360</v>
      </c>
      <c r="I63" s="24">
        <v>99613</v>
      </c>
      <c r="J63" s="60">
        <v>7366123</v>
      </c>
      <c r="K63" s="60">
        <v>100400</v>
      </c>
      <c r="L63" s="24">
        <v>7275712</v>
      </c>
      <c r="M63" s="24">
        <v>99168</v>
      </c>
      <c r="N63" s="24">
        <v>7207907</v>
      </c>
      <c r="O63" s="24">
        <v>129198</v>
      </c>
      <c r="P63" s="24">
        <v>6700638</v>
      </c>
      <c r="Q63" s="24">
        <v>120105</v>
      </c>
      <c r="R63" s="24">
        <v>6225347</v>
      </c>
      <c r="S63" s="24">
        <v>111586</v>
      </c>
      <c r="T63" s="24">
        <v>7956643</v>
      </c>
      <c r="U63" s="24">
        <v>121363</v>
      </c>
      <c r="V63" s="24">
        <v>7226533</v>
      </c>
      <c r="W63" s="24">
        <v>171659</v>
      </c>
      <c r="X63" s="60">
        <v>6491899</v>
      </c>
      <c r="Y63" s="60">
        <v>156455</v>
      </c>
      <c r="Z63" s="24">
        <v>5824283</v>
      </c>
      <c r="AA63" s="24">
        <v>140365</v>
      </c>
      <c r="AB63" s="24">
        <v>5095434</v>
      </c>
      <c r="AC63" s="24">
        <v>122800</v>
      </c>
      <c r="AD63" s="24">
        <v>4331829</v>
      </c>
      <c r="AE63" s="24">
        <v>104397</v>
      </c>
      <c r="AF63" s="24">
        <v>2173525</v>
      </c>
      <c r="AG63" s="24">
        <v>60859</v>
      </c>
      <c r="AH63" s="24">
        <v>1962265</v>
      </c>
      <c r="AI63" s="24">
        <v>54943</v>
      </c>
      <c r="AJ63" s="24">
        <v>1773648</v>
      </c>
      <c r="AK63" s="24">
        <v>60304</v>
      </c>
      <c r="AL63" s="24">
        <v>1627787</v>
      </c>
      <c r="AM63" s="24">
        <v>55345</v>
      </c>
      <c r="AN63" s="24">
        <v>1287809</v>
      </c>
      <c r="AO63" s="24">
        <v>43786</v>
      </c>
      <c r="AP63" s="24">
        <v>741485</v>
      </c>
      <c r="AQ63" s="24">
        <v>29659</v>
      </c>
      <c r="AR63" s="24">
        <v>681704</v>
      </c>
      <c r="AS63" s="24">
        <v>27268</v>
      </c>
      <c r="AT63" s="24">
        <v>671698</v>
      </c>
      <c r="AU63" s="24">
        <v>30226</v>
      </c>
      <c r="AV63" s="14">
        <v>673735</v>
      </c>
      <c r="AW63" s="14">
        <v>30318</v>
      </c>
      <c r="AX63" s="90">
        <v>43937</v>
      </c>
      <c r="AY63" s="89"/>
    </row>
    <row r="64" spans="1:53" x14ac:dyDescent="0.2">
      <c r="A64" s="11">
        <v>43938</v>
      </c>
      <c r="B64" s="86">
        <v>709735</v>
      </c>
      <c r="C64" s="87">
        <v>37154</v>
      </c>
      <c r="D64" s="24">
        <v>9230421</v>
      </c>
      <c r="E64" s="24">
        <v>124648</v>
      </c>
      <c r="F64" s="24">
        <v>9145111</v>
      </c>
      <c r="G64" s="24">
        <v>124648</v>
      </c>
      <c r="H64" s="24">
        <v>9053206</v>
      </c>
      <c r="I64" s="24">
        <v>123395</v>
      </c>
      <c r="J64" s="60">
        <v>9124760</v>
      </c>
      <c r="K64" s="60">
        <v>124370</v>
      </c>
      <c r="L64" s="24">
        <v>9012764</v>
      </c>
      <c r="M64" s="24">
        <v>122844</v>
      </c>
      <c r="N64" s="24">
        <v>8928770</v>
      </c>
      <c r="O64" s="24">
        <v>160043</v>
      </c>
      <c r="P64" s="24">
        <v>8300392</v>
      </c>
      <c r="Q64" s="24">
        <v>148780</v>
      </c>
      <c r="R64" s="24">
        <v>7711628</v>
      </c>
      <c r="S64" s="24">
        <v>138227</v>
      </c>
      <c r="T64" s="24">
        <v>10057385</v>
      </c>
      <c r="U64" s="24">
        <v>153405</v>
      </c>
      <c r="V64" s="24">
        <v>9134509</v>
      </c>
      <c r="W64" s="24">
        <v>216981</v>
      </c>
      <c r="X64" s="60">
        <v>8205914</v>
      </c>
      <c r="Y64" s="60">
        <v>197763</v>
      </c>
      <c r="Z64" s="24">
        <v>7362031</v>
      </c>
      <c r="AA64" s="24">
        <v>177425</v>
      </c>
      <c r="AB64" s="24">
        <v>6431932</v>
      </c>
      <c r="AC64" s="24">
        <v>155010</v>
      </c>
      <c r="AD64" s="24">
        <v>5468038</v>
      </c>
      <c r="AE64" s="24">
        <v>131780</v>
      </c>
      <c r="AF64" s="24">
        <v>2596723</v>
      </c>
      <c r="AG64" s="24">
        <v>72708</v>
      </c>
      <c r="AH64" s="24">
        <v>2344330</v>
      </c>
      <c r="AI64" s="24">
        <v>65641</v>
      </c>
      <c r="AJ64" s="24">
        <v>2118988</v>
      </c>
      <c r="AK64" s="24">
        <v>72046</v>
      </c>
      <c r="AL64" s="24">
        <v>1944727</v>
      </c>
      <c r="AM64" s="24">
        <v>66121</v>
      </c>
      <c r="AN64" s="24">
        <v>1506731</v>
      </c>
      <c r="AO64" s="24">
        <v>51229</v>
      </c>
      <c r="AP64" s="24">
        <v>795248</v>
      </c>
      <c r="AQ64" s="24">
        <v>31810</v>
      </c>
      <c r="AR64" s="24">
        <v>716656</v>
      </c>
      <c r="AS64" s="24">
        <v>28666</v>
      </c>
      <c r="AT64" s="24">
        <v>702615</v>
      </c>
      <c r="AU64" s="24">
        <v>31618</v>
      </c>
      <c r="AV64" s="24">
        <v>704746</v>
      </c>
      <c r="AW64" s="24">
        <v>31714</v>
      </c>
      <c r="AX64" s="14">
        <v>711769</v>
      </c>
      <c r="AY64" s="14">
        <v>36300</v>
      </c>
      <c r="AZ64" s="90">
        <v>43938</v>
      </c>
      <c r="BA64" s="89"/>
    </row>
    <row r="65" spans="1:53" x14ac:dyDescent="0.2">
      <c r="A65" s="11">
        <v>43939</v>
      </c>
      <c r="B65" s="49">
        <f>B64*EXP( 0.048)</f>
        <v>744633.13505671313</v>
      </c>
      <c r="C65" s="48">
        <f>B65* 0.055</f>
        <v>40954.822428119223</v>
      </c>
      <c r="D65" s="24">
        <v>11434152</v>
      </c>
      <c r="E65" s="24">
        <v>154407</v>
      </c>
      <c r="F65" s="24">
        <v>11328474</v>
      </c>
      <c r="G65" s="24">
        <v>154407</v>
      </c>
      <c r="H65" s="24">
        <v>11214628</v>
      </c>
      <c r="I65" s="24">
        <v>152855</v>
      </c>
      <c r="J65" s="60">
        <v>11303264</v>
      </c>
      <c r="K65" s="60">
        <v>154063</v>
      </c>
      <c r="L65" s="24">
        <v>11164529</v>
      </c>
      <c r="M65" s="24">
        <v>152173</v>
      </c>
      <c r="N65" s="24">
        <v>11060483</v>
      </c>
      <c r="O65" s="24">
        <v>198253</v>
      </c>
      <c r="P65" s="24">
        <v>10282081</v>
      </c>
      <c r="Q65" s="24">
        <v>184301</v>
      </c>
      <c r="R65" s="24">
        <v>9552752</v>
      </c>
      <c r="S65" s="24">
        <v>171228</v>
      </c>
      <c r="T65" s="24">
        <v>12712773</v>
      </c>
      <c r="U65" s="24">
        <v>193908</v>
      </c>
      <c r="V65" s="24">
        <v>11546235</v>
      </c>
      <c r="W65" s="24">
        <v>274269</v>
      </c>
      <c r="X65" s="60">
        <v>10372469</v>
      </c>
      <c r="Y65" s="60">
        <v>249977</v>
      </c>
      <c r="Z65" s="24">
        <v>9305781</v>
      </c>
      <c r="AA65" s="24">
        <v>224269</v>
      </c>
      <c r="AB65" s="24">
        <v>8118983</v>
      </c>
      <c r="AC65" s="24">
        <v>195667</v>
      </c>
      <c r="AD65" s="24">
        <v>6902267</v>
      </c>
      <c r="AE65" s="24">
        <v>166345</v>
      </c>
      <c r="AF65" s="24">
        <v>3102321</v>
      </c>
      <c r="AG65" s="24">
        <v>86865</v>
      </c>
      <c r="AH65" s="24">
        <v>2800785</v>
      </c>
      <c r="AI65" s="24">
        <v>78422</v>
      </c>
      <c r="AJ65" s="24">
        <v>2531568</v>
      </c>
      <c r="AK65" s="24">
        <v>86073</v>
      </c>
      <c r="AL65" s="24">
        <v>2323377</v>
      </c>
      <c r="AM65" s="24">
        <v>78995</v>
      </c>
      <c r="AN65" s="24">
        <v>1762869</v>
      </c>
      <c r="AO65" s="24">
        <v>59938</v>
      </c>
      <c r="AP65" s="24">
        <v>852910</v>
      </c>
      <c r="AQ65" s="24">
        <v>34116</v>
      </c>
      <c r="AR65" s="24">
        <v>753399</v>
      </c>
      <c r="AS65" s="24">
        <v>30136</v>
      </c>
      <c r="AT65" s="24">
        <v>734955</v>
      </c>
      <c r="AU65" s="24">
        <v>33073</v>
      </c>
      <c r="AV65" s="24">
        <v>737184</v>
      </c>
      <c r="AW65" s="24">
        <v>33173</v>
      </c>
      <c r="AX65" s="24">
        <v>748263</v>
      </c>
      <c r="AY65" s="24">
        <v>33672</v>
      </c>
      <c r="AZ65" s="14">
        <v>744633</v>
      </c>
      <c r="BA65" s="14">
        <v>40955</v>
      </c>
    </row>
    <row r="66" spans="1:53" x14ac:dyDescent="0.2">
      <c r="A66" s="11">
        <v>43940</v>
      </c>
      <c r="B66" s="49">
        <f t="shared" ref="B66:B83" si="0">B65*EXP( 0.048)</f>
        <v>781247.23428376671</v>
      </c>
      <c r="C66" s="48">
        <f t="shared" ref="C66:C83" si="1">B66* 0.055</f>
        <v>42968.597885607167</v>
      </c>
      <c r="D66" s="24">
        <v>14164016</v>
      </c>
      <c r="E66" s="24">
        <v>191271</v>
      </c>
      <c r="F66" s="24">
        <v>14033108</v>
      </c>
      <c r="G66" s="24">
        <v>191271</v>
      </c>
      <c r="H66" s="24">
        <v>13892081</v>
      </c>
      <c r="I66" s="24">
        <v>189349</v>
      </c>
      <c r="J66" s="60">
        <v>14001879</v>
      </c>
      <c r="K66" s="60">
        <v>190846</v>
      </c>
      <c r="L66" s="24">
        <v>13830022</v>
      </c>
      <c r="M66" s="24">
        <v>188503</v>
      </c>
      <c r="N66" s="24">
        <v>13701135</v>
      </c>
      <c r="O66" s="24">
        <v>245585</v>
      </c>
      <c r="P66" s="24">
        <v>12736893</v>
      </c>
      <c r="Q66" s="24">
        <v>228302</v>
      </c>
      <c r="R66" s="24">
        <v>11833438</v>
      </c>
      <c r="S66" s="24">
        <v>212108</v>
      </c>
      <c r="T66" s="24">
        <v>16069246</v>
      </c>
      <c r="U66" s="24">
        <v>245104</v>
      </c>
      <c r="V66" s="24">
        <v>14594714</v>
      </c>
      <c r="W66" s="24">
        <v>346683</v>
      </c>
      <c r="X66" s="60">
        <v>13111047</v>
      </c>
      <c r="Y66" s="60">
        <v>315976</v>
      </c>
      <c r="Z66" s="24">
        <v>11762728</v>
      </c>
      <c r="AA66" s="24">
        <v>283482</v>
      </c>
      <c r="AB66" s="24">
        <v>10248536</v>
      </c>
      <c r="AC66" s="24">
        <v>246990</v>
      </c>
      <c r="AD66" s="24">
        <v>8712684</v>
      </c>
      <c r="AE66" s="24">
        <v>209976</v>
      </c>
      <c r="AF66" s="24">
        <v>3706361</v>
      </c>
      <c r="AG66" s="24">
        <v>103778</v>
      </c>
      <c r="AH66" s="24">
        <v>3346114</v>
      </c>
      <c r="AI66" s="24">
        <v>93691</v>
      </c>
      <c r="AJ66" s="24">
        <v>3024479</v>
      </c>
      <c r="AK66" s="24">
        <v>102832</v>
      </c>
      <c r="AL66" s="24">
        <v>2775752</v>
      </c>
      <c r="AM66" s="24">
        <v>94376</v>
      </c>
      <c r="AN66" s="24">
        <v>2062549</v>
      </c>
      <c r="AO66" s="24">
        <v>70127</v>
      </c>
      <c r="AP66" s="24">
        <v>914753</v>
      </c>
      <c r="AQ66" s="24">
        <v>36590</v>
      </c>
      <c r="AR66" s="24">
        <v>792027</v>
      </c>
      <c r="AS66" s="24">
        <v>31681</v>
      </c>
      <c r="AT66" s="24">
        <v>768783</v>
      </c>
      <c r="AU66" s="24">
        <v>34595</v>
      </c>
      <c r="AV66" s="24">
        <v>771115</v>
      </c>
      <c r="AW66" s="24">
        <v>34700</v>
      </c>
      <c r="AX66" s="24">
        <v>786627</v>
      </c>
      <c r="AY66" s="24">
        <v>35398</v>
      </c>
      <c r="AZ66" s="24">
        <v>781247</v>
      </c>
      <c r="BA66" s="24">
        <v>42969</v>
      </c>
    </row>
    <row r="67" spans="1:53" x14ac:dyDescent="0.2">
      <c r="A67" s="11">
        <v>43941</v>
      </c>
      <c r="B67" s="49">
        <f t="shared" si="0"/>
        <v>819661.6727639297</v>
      </c>
      <c r="C67" s="48">
        <f t="shared" si="1"/>
        <v>45081.392002016131</v>
      </c>
      <c r="D67" s="24">
        <v>17545625</v>
      </c>
      <c r="E67" s="24">
        <v>236937</v>
      </c>
      <c r="F67" s="24">
        <v>17383464</v>
      </c>
      <c r="G67" s="24">
        <v>236937</v>
      </c>
      <c r="H67" s="24">
        <v>17208767</v>
      </c>
      <c r="I67" s="24">
        <v>234555</v>
      </c>
      <c r="J67" s="60">
        <v>17344779</v>
      </c>
      <c r="K67" s="60">
        <v>236409</v>
      </c>
      <c r="L67" s="24">
        <v>17131892</v>
      </c>
      <c r="M67" s="24">
        <v>233508</v>
      </c>
      <c r="N67" s="24">
        <v>16972233</v>
      </c>
      <c r="O67" s="24">
        <v>304218</v>
      </c>
      <c r="P67" s="24">
        <v>15777781</v>
      </c>
      <c r="Q67" s="24">
        <v>282808</v>
      </c>
      <c r="R67" s="24">
        <v>14658630</v>
      </c>
      <c r="S67" s="24">
        <v>262748</v>
      </c>
      <c r="T67" s="24">
        <v>20311906</v>
      </c>
      <c r="U67" s="24">
        <v>309818</v>
      </c>
      <c r="V67" s="24">
        <v>18448064</v>
      </c>
      <c r="W67" s="24">
        <v>438215</v>
      </c>
      <c r="X67" s="60">
        <v>16572673</v>
      </c>
      <c r="Y67" s="60">
        <v>399401</v>
      </c>
      <c r="Z67" s="24">
        <v>14868366</v>
      </c>
      <c r="AA67" s="24">
        <v>358328</v>
      </c>
      <c r="AB67" s="24">
        <v>12936657</v>
      </c>
      <c r="AC67" s="24">
        <v>311773</v>
      </c>
      <c r="AD67" s="24">
        <v>10997961</v>
      </c>
      <c r="AE67" s="24">
        <v>265051</v>
      </c>
      <c r="AF67" s="24">
        <v>4428011</v>
      </c>
      <c r="AG67" s="24">
        <v>123984</v>
      </c>
      <c r="AH67" s="24">
        <v>3997622</v>
      </c>
      <c r="AI67" s="24">
        <v>111933</v>
      </c>
      <c r="AJ67" s="24">
        <v>3613362</v>
      </c>
      <c r="AK67" s="24">
        <v>122854</v>
      </c>
      <c r="AL67" s="24">
        <v>3316207</v>
      </c>
      <c r="AM67" s="24">
        <v>112751</v>
      </c>
      <c r="AN67" s="24">
        <v>2413173</v>
      </c>
      <c r="AO67" s="24">
        <v>82048</v>
      </c>
      <c r="AP67" s="24">
        <v>981080</v>
      </c>
      <c r="AQ67" s="24">
        <v>39243</v>
      </c>
      <c r="AR67" s="24">
        <v>832635</v>
      </c>
      <c r="AS67" s="24">
        <v>33305</v>
      </c>
      <c r="AT67" s="24">
        <v>804169</v>
      </c>
      <c r="AU67" s="24">
        <v>36188</v>
      </c>
      <c r="AV67" s="24">
        <v>806607</v>
      </c>
      <c r="AW67" s="24">
        <v>36297</v>
      </c>
      <c r="AX67" s="24">
        <v>826958</v>
      </c>
      <c r="AY67" s="24">
        <v>37213</v>
      </c>
      <c r="AZ67" s="24">
        <v>819662</v>
      </c>
      <c r="BA67" s="24">
        <v>45081</v>
      </c>
    </row>
    <row r="68" spans="1:53" x14ac:dyDescent="0.2">
      <c r="A68" s="11">
        <v>43942</v>
      </c>
      <c r="B68" s="49">
        <f t="shared" si="0"/>
        <v>859964.97435808391</v>
      </c>
      <c r="C68" s="48">
        <f t="shared" si="1"/>
        <v>47298.073589694613</v>
      </c>
      <c r="D68" s="24">
        <v>21734582</v>
      </c>
      <c r="E68" s="24">
        <v>293504</v>
      </c>
      <c r="F68" s="24">
        <v>21533705</v>
      </c>
      <c r="G68" s="24">
        <v>293504</v>
      </c>
      <c r="H68" s="24">
        <v>21317300</v>
      </c>
      <c r="I68" s="24">
        <v>290555</v>
      </c>
      <c r="J68" s="60">
        <v>21485785</v>
      </c>
      <c r="K68" s="60">
        <v>292851</v>
      </c>
      <c r="L68" s="24">
        <v>21222071</v>
      </c>
      <c r="M68" s="24">
        <v>289257</v>
      </c>
      <c r="N68" s="24">
        <v>21024295</v>
      </c>
      <c r="O68" s="24">
        <v>376849</v>
      </c>
      <c r="P68" s="24">
        <v>19544672</v>
      </c>
      <c r="Q68" s="24">
        <v>350328</v>
      </c>
      <c r="R68" s="24">
        <v>18158327</v>
      </c>
      <c r="S68" s="24">
        <v>325478</v>
      </c>
      <c r="T68" s="24">
        <v>25674730</v>
      </c>
      <c r="U68" s="24">
        <v>391617</v>
      </c>
      <c r="V68" s="24">
        <v>23318789</v>
      </c>
      <c r="W68" s="24">
        <v>553915</v>
      </c>
      <c r="X68" s="60">
        <v>20948250</v>
      </c>
      <c r="Y68" s="60">
        <v>504853</v>
      </c>
      <c r="Z68" s="24">
        <v>18793966</v>
      </c>
      <c r="AA68" s="24">
        <v>452935</v>
      </c>
      <c r="AB68" s="24">
        <v>16329853</v>
      </c>
      <c r="AC68" s="24">
        <v>393549</v>
      </c>
      <c r="AD68" s="24">
        <v>13882651</v>
      </c>
      <c r="AE68" s="24">
        <v>334572</v>
      </c>
      <c r="AF68" s="24">
        <v>5290170</v>
      </c>
      <c r="AG68" s="24">
        <v>148125</v>
      </c>
      <c r="AH68" s="24">
        <v>4775982</v>
      </c>
      <c r="AI68" s="24">
        <v>133727</v>
      </c>
      <c r="AJ68" s="24">
        <v>4316905</v>
      </c>
      <c r="AK68" s="24">
        <v>146775</v>
      </c>
      <c r="AL68" s="24">
        <v>3961892</v>
      </c>
      <c r="AM68" s="24">
        <v>134704</v>
      </c>
      <c r="AN68" s="24">
        <v>2823402</v>
      </c>
      <c r="AO68" s="24">
        <v>95996</v>
      </c>
      <c r="AP68" s="24">
        <v>1052217</v>
      </c>
      <c r="AQ68" s="24">
        <v>42089</v>
      </c>
      <c r="AR68" s="24">
        <v>875325</v>
      </c>
      <c r="AS68" s="24">
        <v>35013</v>
      </c>
      <c r="AT68" s="24">
        <v>841183</v>
      </c>
      <c r="AU68" s="24">
        <v>37853</v>
      </c>
      <c r="AV68" s="24">
        <v>843734</v>
      </c>
      <c r="AW68" s="24">
        <v>37968</v>
      </c>
      <c r="AX68" s="24">
        <v>869357</v>
      </c>
      <c r="AY68" s="24">
        <v>39121</v>
      </c>
      <c r="AZ68" s="24">
        <v>859965</v>
      </c>
      <c r="BA68" s="24">
        <v>47298</v>
      </c>
    </row>
    <row r="69" spans="1:53" x14ac:dyDescent="0.2">
      <c r="A69" s="11">
        <v>43943</v>
      </c>
      <c r="B69" s="49">
        <f t="shared" si="0"/>
        <v>902250.01570336253</v>
      </c>
      <c r="C69" s="48">
        <f t="shared" si="1"/>
        <v>49623.750863684938</v>
      </c>
      <c r="D69" s="24">
        <v>26923638</v>
      </c>
      <c r="E69" s="24">
        <v>363578</v>
      </c>
      <c r="F69" s="24">
        <v>26674802</v>
      </c>
      <c r="G69" s="24">
        <v>363578</v>
      </c>
      <c r="H69" s="24">
        <v>26406732</v>
      </c>
      <c r="I69" s="24">
        <v>359924</v>
      </c>
      <c r="J69" s="60">
        <v>26615442</v>
      </c>
      <c r="K69" s="60">
        <v>362768</v>
      </c>
      <c r="L69" s="24">
        <v>26288767</v>
      </c>
      <c r="M69" s="24">
        <v>358316</v>
      </c>
      <c r="N69" s="24">
        <v>26043772</v>
      </c>
      <c r="O69" s="24">
        <v>466821</v>
      </c>
      <c r="P69" s="24">
        <v>24210894</v>
      </c>
      <c r="Q69" s="24">
        <v>433967</v>
      </c>
      <c r="R69" s="24">
        <v>22493565</v>
      </c>
      <c r="S69" s="24">
        <v>403185</v>
      </c>
      <c r="T69" s="24">
        <v>32453466</v>
      </c>
      <c r="U69" s="24">
        <v>495013</v>
      </c>
      <c r="V69" s="24">
        <v>29475500</v>
      </c>
      <c r="W69" s="24">
        <v>700161</v>
      </c>
      <c r="X69" s="60">
        <v>26479084</v>
      </c>
      <c r="Y69" s="60">
        <v>638146</v>
      </c>
      <c r="Z69" s="24">
        <v>23756017</v>
      </c>
      <c r="AA69" s="24">
        <v>572520</v>
      </c>
      <c r="AB69" s="24">
        <v>20613061</v>
      </c>
      <c r="AC69" s="24">
        <v>496775</v>
      </c>
      <c r="AD69" s="24">
        <v>17523974</v>
      </c>
      <c r="AE69" s="24">
        <v>422328</v>
      </c>
      <c r="AF69" s="24">
        <v>6320197</v>
      </c>
      <c r="AG69" s="24">
        <v>176966</v>
      </c>
      <c r="AH69" s="24">
        <v>5705894</v>
      </c>
      <c r="AI69" s="24">
        <v>159765</v>
      </c>
      <c r="AJ69" s="24">
        <v>5157432</v>
      </c>
      <c r="AK69" s="24">
        <v>175353</v>
      </c>
      <c r="AL69" s="24">
        <v>4733296</v>
      </c>
      <c r="AM69" s="24">
        <v>160932</v>
      </c>
      <c r="AN69" s="24">
        <v>3303368</v>
      </c>
      <c r="AO69" s="24">
        <v>112314</v>
      </c>
      <c r="AP69" s="24">
        <v>1128511</v>
      </c>
      <c r="AQ69" s="24">
        <v>45140</v>
      </c>
      <c r="AR69" s="24">
        <v>920204</v>
      </c>
      <c r="AS69" s="24">
        <v>36808</v>
      </c>
      <c r="AT69" s="24">
        <v>879901</v>
      </c>
      <c r="AU69" s="24">
        <v>39596</v>
      </c>
      <c r="AV69" s="24">
        <v>882569</v>
      </c>
      <c r="AW69" s="24">
        <v>39716</v>
      </c>
      <c r="AX69" s="24">
        <v>913930</v>
      </c>
      <c r="AY69" s="24">
        <v>41127</v>
      </c>
      <c r="AZ69" s="24">
        <v>902250</v>
      </c>
      <c r="BA69" s="24">
        <v>49624</v>
      </c>
    </row>
    <row r="70" spans="1:53" x14ac:dyDescent="0.2">
      <c r="A70" s="11">
        <v>43944</v>
      </c>
      <c r="B70" s="49">
        <f t="shared" si="0"/>
        <v>946614.2402420108</v>
      </c>
      <c r="C70" s="48">
        <f t="shared" si="1"/>
        <v>52063.783213310591</v>
      </c>
      <c r="D70" s="24">
        <v>33351563</v>
      </c>
      <c r="E70" s="24">
        <v>450380</v>
      </c>
      <c r="F70" s="24">
        <v>33043318</v>
      </c>
      <c r="G70" s="24">
        <v>450380</v>
      </c>
      <c r="H70" s="24">
        <v>32711247</v>
      </c>
      <c r="I70" s="24">
        <v>445854</v>
      </c>
      <c r="J70" s="60">
        <v>32969786</v>
      </c>
      <c r="K70" s="60">
        <v>449378</v>
      </c>
      <c r="L70" s="24">
        <v>32565119</v>
      </c>
      <c r="M70" s="24">
        <v>443863</v>
      </c>
      <c r="N70" s="24">
        <v>32261632</v>
      </c>
      <c r="O70" s="24">
        <v>578272</v>
      </c>
      <c r="P70" s="24">
        <v>29991161</v>
      </c>
      <c r="Q70" s="24">
        <v>537575</v>
      </c>
      <c r="R70" s="24">
        <v>27863825</v>
      </c>
      <c r="S70" s="24">
        <v>499444</v>
      </c>
      <c r="T70" s="24">
        <v>41021948</v>
      </c>
      <c r="U70" s="24">
        <v>625708</v>
      </c>
      <c r="V70" s="24">
        <v>37257729</v>
      </c>
      <c r="W70" s="24">
        <v>885020</v>
      </c>
      <c r="X70" s="60">
        <v>33470188</v>
      </c>
      <c r="Y70" s="60">
        <v>806632</v>
      </c>
      <c r="Z70" s="24">
        <v>30028168</v>
      </c>
      <c r="AA70" s="24">
        <v>723679</v>
      </c>
      <c r="AB70" s="24">
        <v>26019724</v>
      </c>
      <c r="AC70" s="24">
        <v>627075</v>
      </c>
      <c r="AD70" s="24">
        <v>22120392</v>
      </c>
      <c r="AE70" s="24">
        <v>533101</v>
      </c>
      <c r="AF70" s="24">
        <v>7550776</v>
      </c>
      <c r="AG70" s="24">
        <v>211422</v>
      </c>
      <c r="AH70" s="24">
        <v>6816865</v>
      </c>
      <c r="AI70" s="24">
        <v>190872</v>
      </c>
      <c r="AJ70" s="24">
        <v>6161614</v>
      </c>
      <c r="AK70" s="24">
        <v>209495</v>
      </c>
      <c r="AL70" s="24">
        <v>5654896</v>
      </c>
      <c r="AM70" s="24">
        <v>192266</v>
      </c>
      <c r="AN70" s="24">
        <v>3864926</v>
      </c>
      <c r="AO70" s="24">
        <v>131407</v>
      </c>
      <c r="AP70" s="24">
        <v>1210337</v>
      </c>
      <c r="AQ70" s="24">
        <v>48413</v>
      </c>
      <c r="AR70" s="24">
        <v>967384</v>
      </c>
      <c r="AS70" s="24">
        <v>38695</v>
      </c>
      <c r="AT70" s="24">
        <v>920401</v>
      </c>
      <c r="AU70" s="24">
        <v>41418</v>
      </c>
      <c r="AV70" s="24">
        <v>923192</v>
      </c>
      <c r="AW70" s="24">
        <v>41544</v>
      </c>
      <c r="AX70" s="24">
        <v>960788</v>
      </c>
      <c r="AY70" s="24">
        <v>43235</v>
      </c>
      <c r="AZ70" s="24">
        <v>946614</v>
      </c>
      <c r="BA70" s="24">
        <v>52064</v>
      </c>
    </row>
    <row r="71" spans="1:53" x14ac:dyDescent="0.2">
      <c r="A71" s="11">
        <v>43945</v>
      </c>
      <c r="B71" s="49">
        <f t="shared" si="0"/>
        <v>993159.88277418632</v>
      </c>
      <c r="C71" s="48">
        <f t="shared" si="1"/>
        <v>54623.793552580246</v>
      </c>
      <c r="D71" s="24">
        <v>41314133</v>
      </c>
      <c r="E71" s="24">
        <v>557907</v>
      </c>
      <c r="F71" s="24">
        <v>40932296</v>
      </c>
      <c r="G71" s="24">
        <v>557907</v>
      </c>
      <c r="H71" s="24">
        <v>40520944</v>
      </c>
      <c r="I71" s="24">
        <v>552300</v>
      </c>
      <c r="J71" s="60">
        <v>40841208</v>
      </c>
      <c r="K71" s="60">
        <v>556666</v>
      </c>
      <c r="L71" s="24">
        <v>40339928</v>
      </c>
      <c r="M71" s="24">
        <v>549833</v>
      </c>
      <c r="N71" s="24">
        <v>39963985</v>
      </c>
      <c r="O71" s="24">
        <v>716333</v>
      </c>
      <c r="P71" s="24">
        <v>37151447</v>
      </c>
      <c r="Q71" s="24">
        <v>665920</v>
      </c>
      <c r="R71" s="24">
        <v>34516217</v>
      </c>
      <c r="S71" s="24">
        <v>618685</v>
      </c>
      <c r="T71" s="24">
        <v>51852712</v>
      </c>
      <c r="U71" s="24">
        <v>790909</v>
      </c>
      <c r="V71" s="24">
        <v>47094651</v>
      </c>
      <c r="W71" s="24">
        <v>1118686</v>
      </c>
      <c r="X71" s="60">
        <v>42307109</v>
      </c>
      <c r="Y71" s="60">
        <v>1019601</v>
      </c>
      <c r="Z71" s="24">
        <v>37956314</v>
      </c>
      <c r="AA71" s="24">
        <v>914747</v>
      </c>
      <c r="AB71" s="24">
        <v>32844519</v>
      </c>
      <c r="AC71" s="24">
        <v>791553</v>
      </c>
      <c r="AD71" s="24">
        <v>27922418</v>
      </c>
      <c r="AE71" s="24">
        <v>672930</v>
      </c>
      <c r="AF71" s="24">
        <v>9020957</v>
      </c>
      <c r="AG71" s="24">
        <v>252587</v>
      </c>
      <c r="AH71" s="24">
        <v>8144148</v>
      </c>
      <c r="AI71" s="24">
        <v>228036</v>
      </c>
      <c r="AJ71" s="24">
        <v>7361316</v>
      </c>
      <c r="AK71" s="24">
        <v>250285</v>
      </c>
      <c r="AL71" s="24">
        <v>6755937</v>
      </c>
      <c r="AM71" s="24">
        <v>229702</v>
      </c>
      <c r="AN71" s="24">
        <v>4521946</v>
      </c>
      <c r="AO71" s="24">
        <v>153746</v>
      </c>
      <c r="AP71" s="24">
        <v>1298097</v>
      </c>
      <c r="AQ71" s="24">
        <v>51924</v>
      </c>
      <c r="AR71" s="24">
        <v>1016983</v>
      </c>
      <c r="AS71" s="24">
        <v>40679</v>
      </c>
      <c r="AT71" s="24">
        <v>962765</v>
      </c>
      <c r="AU71" s="24">
        <v>43324</v>
      </c>
      <c r="AV71" s="24">
        <v>965684</v>
      </c>
      <c r="AW71" s="24">
        <v>43456</v>
      </c>
      <c r="AX71" s="24">
        <v>1010049</v>
      </c>
      <c r="AY71" s="24">
        <v>45452</v>
      </c>
      <c r="AZ71" s="24">
        <v>993160</v>
      </c>
      <c r="BA71" s="24">
        <v>54624</v>
      </c>
    </row>
    <row r="72" spans="1:53" x14ac:dyDescent="0.2">
      <c r="A72" s="11">
        <v>43946</v>
      </c>
      <c r="B72" s="49">
        <f t="shared" si="0"/>
        <v>1041994.2050521675</v>
      </c>
      <c r="C72" s="48">
        <f t="shared" si="1"/>
        <v>57309.681277869211</v>
      </c>
      <c r="D72" s="24">
        <v>51177738</v>
      </c>
      <c r="E72" s="24">
        <v>691106</v>
      </c>
      <c r="F72" s="24">
        <v>50704739</v>
      </c>
      <c r="G72" s="24">
        <v>691106</v>
      </c>
      <c r="H72" s="24">
        <v>50195178</v>
      </c>
      <c r="I72" s="24">
        <v>684160</v>
      </c>
      <c r="J72" s="60">
        <v>50591904</v>
      </c>
      <c r="K72" s="60">
        <v>689568</v>
      </c>
      <c r="L72" s="24">
        <v>49970945</v>
      </c>
      <c r="M72" s="24">
        <v>681104</v>
      </c>
      <c r="N72" s="24">
        <v>49505247</v>
      </c>
      <c r="O72" s="24">
        <v>887355</v>
      </c>
      <c r="P72" s="24">
        <v>46021225</v>
      </c>
      <c r="Q72" s="24">
        <v>824906</v>
      </c>
      <c r="R72" s="24">
        <v>42756843</v>
      </c>
      <c r="S72" s="24">
        <v>766393</v>
      </c>
      <c r="T72" s="24">
        <v>65543054</v>
      </c>
      <c r="U72" s="24">
        <v>999728</v>
      </c>
      <c r="V72" s="24">
        <v>59528752</v>
      </c>
      <c r="W72" s="24">
        <v>1414046</v>
      </c>
      <c r="X72" s="60">
        <v>53477186</v>
      </c>
      <c r="Y72" s="60">
        <v>1288800</v>
      </c>
      <c r="Z72" s="24">
        <v>47977678</v>
      </c>
      <c r="AA72" s="24">
        <v>1156262</v>
      </c>
      <c r="AB72" s="24">
        <v>41459410</v>
      </c>
      <c r="AC72" s="24">
        <v>999172</v>
      </c>
      <c r="AD72" s="24">
        <v>35246277</v>
      </c>
      <c r="AE72" s="24">
        <v>849435</v>
      </c>
      <c r="AF72" s="24">
        <v>10777390</v>
      </c>
      <c r="AG72" s="24">
        <v>301767</v>
      </c>
      <c r="AH72" s="24">
        <v>9729861</v>
      </c>
      <c r="AI72" s="24">
        <v>272436</v>
      </c>
      <c r="AJ72" s="24">
        <v>8794607</v>
      </c>
      <c r="AK72" s="24">
        <v>299017</v>
      </c>
      <c r="AL72" s="24">
        <v>8071358</v>
      </c>
      <c r="AM72" s="24">
        <v>274426</v>
      </c>
      <c r="AN72" s="24">
        <v>5290657</v>
      </c>
      <c r="AO72" s="24">
        <v>179882</v>
      </c>
      <c r="AP72" s="24">
        <v>1392219</v>
      </c>
      <c r="AQ72" s="24">
        <v>55689</v>
      </c>
      <c r="AR72" s="24">
        <v>1069125</v>
      </c>
      <c r="AS72" s="24">
        <v>42765</v>
      </c>
      <c r="AT72" s="24">
        <v>1007079</v>
      </c>
      <c r="AU72" s="24">
        <v>45319</v>
      </c>
      <c r="AV72" s="24">
        <v>1010133</v>
      </c>
      <c r="AW72" s="24">
        <v>45456</v>
      </c>
      <c r="AX72" s="24">
        <v>1061835</v>
      </c>
      <c r="AY72" s="24">
        <v>47783</v>
      </c>
      <c r="AZ72" s="24">
        <v>1041994</v>
      </c>
      <c r="BA72" s="24">
        <v>57310</v>
      </c>
    </row>
    <row r="73" spans="1:53" x14ac:dyDescent="0.2">
      <c r="A73" s="11">
        <v>43947</v>
      </c>
      <c r="B73" s="49">
        <f t="shared" si="0"/>
        <v>1093229.7429588835</v>
      </c>
      <c r="C73" s="48">
        <f t="shared" si="1"/>
        <v>60127.635862738593</v>
      </c>
      <c r="D73" s="24">
        <v>63396245</v>
      </c>
      <c r="E73" s="24">
        <v>856105</v>
      </c>
      <c r="F73" s="24">
        <v>62810319</v>
      </c>
      <c r="G73" s="24">
        <v>856105</v>
      </c>
      <c r="H73" s="24">
        <v>62179102</v>
      </c>
      <c r="I73" s="24">
        <v>847501</v>
      </c>
      <c r="J73" s="60">
        <v>62670545</v>
      </c>
      <c r="K73" s="60">
        <v>854200</v>
      </c>
      <c r="L73" s="24">
        <v>61901335</v>
      </c>
      <c r="M73" s="24">
        <v>843715</v>
      </c>
      <c r="N73" s="24">
        <v>61324453</v>
      </c>
      <c r="O73" s="24">
        <v>1099208</v>
      </c>
      <c r="P73" s="24">
        <v>57008633</v>
      </c>
      <c r="Q73" s="24">
        <v>1021849</v>
      </c>
      <c r="R73" s="24">
        <v>52964891</v>
      </c>
      <c r="S73" s="24">
        <v>949367</v>
      </c>
      <c r="T73" s="24">
        <v>82847969</v>
      </c>
      <c r="U73" s="24">
        <v>1263680</v>
      </c>
      <c r="V73" s="24">
        <v>75245750</v>
      </c>
      <c r="W73" s="24">
        <v>1787388</v>
      </c>
      <c r="X73" s="60">
        <v>67596427</v>
      </c>
      <c r="Y73" s="60">
        <v>1629074</v>
      </c>
      <c r="Z73" s="24">
        <v>60644920</v>
      </c>
      <c r="AA73" s="24">
        <v>1461543</v>
      </c>
      <c r="AB73" s="24">
        <v>52333928</v>
      </c>
      <c r="AC73" s="24">
        <v>1261248</v>
      </c>
      <c r="AD73" s="24">
        <v>44491132</v>
      </c>
      <c r="AE73" s="24">
        <v>1072236</v>
      </c>
      <c r="AF73" s="24">
        <v>12875811</v>
      </c>
      <c r="AG73" s="24">
        <v>360523</v>
      </c>
      <c r="AH73" s="24">
        <v>11624322</v>
      </c>
      <c r="AI73" s="24">
        <v>325481</v>
      </c>
      <c r="AJ73" s="24">
        <v>10506969</v>
      </c>
      <c r="AK73" s="24">
        <v>357237</v>
      </c>
      <c r="AL73" s="24">
        <v>9642898</v>
      </c>
      <c r="AM73" s="24">
        <v>327859</v>
      </c>
      <c r="AN73" s="24">
        <v>6190046</v>
      </c>
      <c r="AO73" s="24">
        <v>210462</v>
      </c>
      <c r="AP73" s="24">
        <v>1493167</v>
      </c>
      <c r="AQ73" s="24">
        <v>59727</v>
      </c>
      <c r="AR73" s="24">
        <v>1123940</v>
      </c>
      <c r="AS73" s="24">
        <v>44958</v>
      </c>
      <c r="AT73" s="24">
        <v>1053433</v>
      </c>
      <c r="AU73" s="24">
        <v>47404</v>
      </c>
      <c r="AV73" s="24">
        <v>1056627</v>
      </c>
      <c r="AW73" s="24">
        <v>47548</v>
      </c>
      <c r="AX73" s="24">
        <v>1116277</v>
      </c>
      <c r="AY73" s="24">
        <v>50232</v>
      </c>
      <c r="AZ73" s="24">
        <v>1093230</v>
      </c>
      <c r="BA73" s="24">
        <v>60128</v>
      </c>
    </row>
    <row r="74" spans="1:53" x14ac:dyDescent="0.2">
      <c r="A74" s="11">
        <v>43948</v>
      </c>
      <c r="B74" s="49">
        <f t="shared" si="0"/>
        <v>1146984.5658403744</v>
      </c>
      <c r="C74" s="48">
        <f t="shared" si="1"/>
        <v>63084.151121220595</v>
      </c>
      <c r="D74" s="24">
        <v>78531878</v>
      </c>
      <c r="E74" s="24">
        <v>1060497</v>
      </c>
      <c r="F74" s="24">
        <v>77806065</v>
      </c>
      <c r="G74" s="24">
        <v>1060497</v>
      </c>
      <c r="H74" s="24">
        <v>77024147</v>
      </c>
      <c r="I74" s="24">
        <v>1049839</v>
      </c>
      <c r="J74" s="60">
        <v>77632920</v>
      </c>
      <c r="K74" s="60">
        <v>1058137</v>
      </c>
      <c r="L74" s="24">
        <v>76680063</v>
      </c>
      <c r="M74" s="24">
        <v>1045149</v>
      </c>
      <c r="N74" s="24">
        <v>75965453</v>
      </c>
      <c r="O74" s="24">
        <v>1361640</v>
      </c>
      <c r="P74" s="24">
        <v>70619246</v>
      </c>
      <c r="Q74" s="24">
        <v>1265812</v>
      </c>
      <c r="R74" s="24">
        <v>65610075</v>
      </c>
      <c r="S74" s="24">
        <v>1176025</v>
      </c>
      <c r="T74" s="24">
        <v>104721792</v>
      </c>
      <c r="U74" s="24">
        <v>1597321</v>
      </c>
      <c r="V74" s="24">
        <v>95112407</v>
      </c>
      <c r="W74" s="24">
        <v>2259300</v>
      </c>
      <c r="X74" s="60">
        <v>85443482</v>
      </c>
      <c r="Y74" s="60">
        <v>2059188</v>
      </c>
      <c r="Z74" s="24">
        <v>76656612</v>
      </c>
      <c r="AA74" s="24">
        <v>1847424</v>
      </c>
      <c r="AB74" s="24">
        <v>66060757</v>
      </c>
      <c r="AC74" s="24">
        <v>1592064</v>
      </c>
      <c r="AD74" s="24">
        <v>56160850</v>
      </c>
      <c r="AE74" s="24">
        <v>1353476</v>
      </c>
      <c r="AF74" s="24">
        <v>15382806</v>
      </c>
      <c r="AG74" s="24">
        <v>430719</v>
      </c>
      <c r="AH74" s="24">
        <v>13887645</v>
      </c>
      <c r="AI74" s="24">
        <v>388854</v>
      </c>
      <c r="AJ74" s="24">
        <v>12552737</v>
      </c>
      <c r="AK74" s="24">
        <v>426793</v>
      </c>
      <c r="AL74" s="24">
        <v>11520427</v>
      </c>
      <c r="AM74" s="24">
        <v>391695</v>
      </c>
      <c r="AN74" s="24">
        <v>7242326</v>
      </c>
      <c r="AO74" s="24">
        <v>246239</v>
      </c>
      <c r="AP74" s="24">
        <v>1601433</v>
      </c>
      <c r="AQ74" s="24">
        <v>64057</v>
      </c>
      <c r="AR74" s="24">
        <v>1181565</v>
      </c>
      <c r="AS74" s="24">
        <v>47263</v>
      </c>
      <c r="AT74" s="24">
        <v>1101920</v>
      </c>
      <c r="AU74" s="24">
        <v>49586</v>
      </c>
      <c r="AV74" s="24">
        <v>1105261</v>
      </c>
      <c r="AW74" s="24">
        <v>49737</v>
      </c>
      <c r="AX74" s="24">
        <v>1173509</v>
      </c>
      <c r="AY74" s="24">
        <v>52808</v>
      </c>
      <c r="AZ74" s="24">
        <v>1146985</v>
      </c>
      <c r="BA74" s="24">
        <v>63084</v>
      </c>
    </row>
    <row r="75" spans="1:53" x14ac:dyDescent="0.2">
      <c r="A75" s="11">
        <v>43949</v>
      </c>
      <c r="B75" s="49">
        <f t="shared" si="0"/>
        <v>1203382.5485897991</v>
      </c>
      <c r="C75" s="48">
        <f t="shared" si="1"/>
        <v>66186.040172438952</v>
      </c>
      <c r="D75" s="24">
        <v>97281091</v>
      </c>
      <c r="E75" s="24">
        <v>1313687</v>
      </c>
      <c r="F75" s="24">
        <v>96381992</v>
      </c>
      <c r="G75" s="24">
        <v>1313687</v>
      </c>
      <c r="H75" s="24">
        <v>95413394</v>
      </c>
      <c r="I75" s="24">
        <v>1300485</v>
      </c>
      <c r="J75" s="60">
        <v>96167510</v>
      </c>
      <c r="K75" s="60">
        <v>1310763</v>
      </c>
      <c r="L75" s="24">
        <v>94987162</v>
      </c>
      <c r="M75" s="24">
        <v>1294675</v>
      </c>
      <c r="N75" s="24">
        <v>94101941</v>
      </c>
      <c r="O75" s="24">
        <v>1686726</v>
      </c>
      <c r="P75" s="24">
        <v>87479345</v>
      </c>
      <c r="Q75" s="24">
        <v>1568020</v>
      </c>
      <c r="R75" s="24">
        <v>81274252</v>
      </c>
      <c r="S75" s="24">
        <v>1456797</v>
      </c>
      <c r="T75" s="24">
        <v>132370821</v>
      </c>
      <c r="U75" s="24">
        <v>2019052</v>
      </c>
      <c r="V75" s="24">
        <v>120224331</v>
      </c>
      <c r="W75" s="24">
        <v>2855809</v>
      </c>
      <c r="X75" s="60">
        <v>108002581</v>
      </c>
      <c r="Y75" s="60">
        <v>2602862</v>
      </c>
      <c r="Z75" s="24">
        <v>96895770</v>
      </c>
      <c r="AA75" s="24">
        <v>2335188</v>
      </c>
      <c r="AB75" s="24">
        <v>83388039</v>
      </c>
      <c r="AC75" s="24">
        <v>2009652</v>
      </c>
      <c r="AD75" s="24">
        <v>70891454</v>
      </c>
      <c r="AE75" s="24">
        <v>1708484</v>
      </c>
      <c r="AF75" s="24">
        <v>18377928</v>
      </c>
      <c r="AG75" s="24">
        <v>514582</v>
      </c>
      <c r="AH75" s="24">
        <v>16591651</v>
      </c>
      <c r="AI75" s="24">
        <v>464566</v>
      </c>
      <c r="AJ75" s="24">
        <v>14996828</v>
      </c>
      <c r="AK75" s="24">
        <v>509892</v>
      </c>
      <c r="AL75" s="24">
        <v>13763521</v>
      </c>
      <c r="AM75" s="24">
        <v>467960</v>
      </c>
      <c r="AN75" s="24">
        <v>8473490</v>
      </c>
      <c r="AO75" s="24">
        <v>288099</v>
      </c>
      <c r="AP75" s="24">
        <v>1717550</v>
      </c>
      <c r="AQ75" s="24">
        <v>68702</v>
      </c>
      <c r="AR75" s="24">
        <v>1242146</v>
      </c>
      <c r="AS75" s="24">
        <v>49686</v>
      </c>
      <c r="AT75" s="24">
        <v>1152639</v>
      </c>
      <c r="AU75" s="24">
        <v>51869</v>
      </c>
      <c r="AV75" s="24">
        <v>1156134</v>
      </c>
      <c r="AW75" s="24">
        <v>52026</v>
      </c>
      <c r="AX75" s="24">
        <v>1233676</v>
      </c>
      <c r="AY75" s="24">
        <v>55515</v>
      </c>
      <c r="AZ75" s="24">
        <v>1203383</v>
      </c>
      <c r="BA75" s="24">
        <v>66186</v>
      </c>
    </row>
    <row r="76" spans="1:53" x14ac:dyDescent="0.2">
      <c r="A76" s="11">
        <v>43950</v>
      </c>
      <c r="B76" s="49">
        <f t="shared" si="0"/>
        <v>1262553.6571099912</v>
      </c>
      <c r="C76" s="48">
        <f t="shared" si="1"/>
        <v>69440.451141049518</v>
      </c>
      <c r="D76" s="24">
        <v>120506614</v>
      </c>
      <c r="E76" s="24">
        <v>1627325</v>
      </c>
      <c r="F76" s="24">
        <v>119392858</v>
      </c>
      <c r="G76" s="24">
        <v>1627325</v>
      </c>
      <c r="H76" s="24">
        <v>118193010</v>
      </c>
      <c r="I76" s="24">
        <v>1610971</v>
      </c>
      <c r="J76" s="60">
        <v>119127169</v>
      </c>
      <c r="K76" s="60">
        <v>1623703</v>
      </c>
      <c r="L76" s="24">
        <v>117665016</v>
      </c>
      <c r="M76" s="24">
        <v>1603774</v>
      </c>
      <c r="N76" s="24">
        <v>116568452</v>
      </c>
      <c r="O76" s="24">
        <v>2089426</v>
      </c>
      <c r="P76" s="24">
        <v>108364735</v>
      </c>
      <c r="Q76" s="24">
        <v>1942379</v>
      </c>
      <c r="R76" s="24">
        <v>100678197</v>
      </c>
      <c r="S76" s="24">
        <v>1804602</v>
      </c>
      <c r="T76" s="24">
        <v>167319847</v>
      </c>
      <c r="U76" s="24">
        <v>2552130</v>
      </c>
      <c r="V76" s="24">
        <v>151966397</v>
      </c>
      <c r="W76" s="24">
        <v>3609810</v>
      </c>
      <c r="X76" s="60">
        <v>136517816</v>
      </c>
      <c r="Y76" s="60">
        <v>3290079</v>
      </c>
      <c r="Z76" s="24">
        <v>122478544</v>
      </c>
      <c r="AA76" s="24">
        <v>2951733</v>
      </c>
      <c r="AB76" s="24">
        <v>105260148</v>
      </c>
      <c r="AC76" s="24">
        <v>2536770</v>
      </c>
      <c r="AD76" s="24">
        <v>89485795</v>
      </c>
      <c r="AE76" s="24">
        <v>2156608</v>
      </c>
      <c r="AF76" s="24">
        <v>21956219</v>
      </c>
      <c r="AG76" s="24">
        <v>614774</v>
      </c>
      <c r="AH76" s="24">
        <v>19822143</v>
      </c>
      <c r="AI76" s="24">
        <v>555020</v>
      </c>
      <c r="AJ76" s="24">
        <v>17916798</v>
      </c>
      <c r="AK76" s="24">
        <v>609171</v>
      </c>
      <c r="AL76" s="24">
        <v>16443359</v>
      </c>
      <c r="AM76" s="24">
        <v>559074</v>
      </c>
      <c r="AN76" s="24">
        <v>9913946</v>
      </c>
      <c r="AO76" s="24">
        <v>337074</v>
      </c>
      <c r="AP76" s="24">
        <v>1842087</v>
      </c>
      <c r="AQ76" s="24">
        <v>73683</v>
      </c>
      <c r="AR76" s="24">
        <v>1305832</v>
      </c>
      <c r="AS76" s="24">
        <v>52233</v>
      </c>
      <c r="AT76" s="24">
        <v>1205692</v>
      </c>
      <c r="AU76" s="24">
        <v>54256</v>
      </c>
      <c r="AV76" s="24">
        <v>1209348</v>
      </c>
      <c r="AW76" s="24">
        <v>54421</v>
      </c>
      <c r="AX76" s="24">
        <v>1296928</v>
      </c>
      <c r="AY76" s="24">
        <v>58362</v>
      </c>
      <c r="AZ76" s="24">
        <v>1262554</v>
      </c>
      <c r="BA76" s="24">
        <v>69440</v>
      </c>
    </row>
    <row r="77" spans="1:53" x14ac:dyDescent="0.2">
      <c r="A77" s="11">
        <v>43951</v>
      </c>
      <c r="B77" s="49">
        <f t="shared" si="0"/>
        <v>1324634.2478123964</v>
      </c>
      <c r="C77" s="48">
        <f t="shared" si="1"/>
        <v>72854.883629681804</v>
      </c>
      <c r="D77" s="24">
        <v>149277149</v>
      </c>
      <c r="E77" s="24">
        <v>2015843</v>
      </c>
      <c r="F77" s="24">
        <v>147897488</v>
      </c>
      <c r="G77" s="24">
        <v>2015843</v>
      </c>
      <c r="H77" s="24">
        <v>146411180</v>
      </c>
      <c r="I77" s="24">
        <v>1995584</v>
      </c>
      <c r="J77" s="60">
        <v>147568366</v>
      </c>
      <c r="K77" s="60">
        <v>2011357</v>
      </c>
      <c r="L77" s="24">
        <v>145757130</v>
      </c>
      <c r="M77" s="24">
        <v>1986670</v>
      </c>
      <c r="N77" s="24">
        <v>144398765</v>
      </c>
      <c r="O77" s="24">
        <v>2588270</v>
      </c>
      <c r="P77" s="24">
        <v>134236438</v>
      </c>
      <c r="Q77" s="24">
        <v>2406116</v>
      </c>
      <c r="R77" s="24">
        <v>124714767</v>
      </c>
      <c r="S77" s="24">
        <v>2235445</v>
      </c>
      <c r="T77" s="24">
        <v>211496243</v>
      </c>
      <c r="U77" s="24">
        <v>3225952</v>
      </c>
      <c r="V77" s="24">
        <v>192089118</v>
      </c>
      <c r="W77" s="24">
        <v>4562885</v>
      </c>
      <c r="X77" s="60">
        <v>172561747</v>
      </c>
      <c r="Y77" s="60">
        <v>4158738</v>
      </c>
      <c r="Z77" s="24">
        <v>154815776</v>
      </c>
      <c r="AA77" s="24">
        <v>3731060</v>
      </c>
      <c r="AB77" s="24">
        <v>132869160</v>
      </c>
      <c r="AC77" s="24">
        <v>3202147</v>
      </c>
      <c r="AD77" s="24">
        <v>112957303</v>
      </c>
      <c r="AE77" s="24">
        <v>2722271</v>
      </c>
      <c r="AF77" s="24">
        <v>26231223</v>
      </c>
      <c r="AG77" s="24">
        <v>734474</v>
      </c>
      <c r="AH77" s="24">
        <v>23681630</v>
      </c>
      <c r="AI77" s="24">
        <v>663086</v>
      </c>
      <c r="AJ77" s="24">
        <v>21405303</v>
      </c>
      <c r="AK77" s="24">
        <v>727780</v>
      </c>
      <c r="AL77" s="24">
        <v>19644977</v>
      </c>
      <c r="AM77" s="24">
        <v>667929</v>
      </c>
      <c r="AN77" s="24">
        <v>11599273</v>
      </c>
      <c r="AO77" s="24">
        <v>394375</v>
      </c>
      <c r="AP77" s="24">
        <v>1975653</v>
      </c>
      <c r="AQ77" s="24">
        <v>79026</v>
      </c>
      <c r="AR77" s="24">
        <v>1372783</v>
      </c>
      <c r="AS77" s="24">
        <v>54911</v>
      </c>
      <c r="AT77" s="24">
        <v>1261188</v>
      </c>
      <c r="AU77" s="24">
        <v>56753</v>
      </c>
      <c r="AV77" s="24">
        <v>1265012</v>
      </c>
      <c r="AW77" s="24">
        <v>56926</v>
      </c>
      <c r="AX77" s="24">
        <v>1363423</v>
      </c>
      <c r="AY77" s="24">
        <v>61354</v>
      </c>
      <c r="AZ77" s="24">
        <v>1324634</v>
      </c>
      <c r="BA77" s="24">
        <v>72855</v>
      </c>
    </row>
    <row r="78" spans="1:53" x14ac:dyDescent="0.2">
      <c r="A78" s="11">
        <v>43952</v>
      </c>
      <c r="B78" s="49">
        <f t="shared" si="0"/>
        <v>1389767.3818425692</v>
      </c>
      <c r="C78" s="48">
        <f t="shared" si="1"/>
        <v>76437.206001341314</v>
      </c>
      <c r="D78" s="24">
        <v>184916549</v>
      </c>
      <c r="E78" s="24">
        <v>2497118</v>
      </c>
      <c r="F78" s="24">
        <v>183207499</v>
      </c>
      <c r="G78" s="24">
        <v>2497118</v>
      </c>
      <c r="H78" s="24">
        <v>181366340</v>
      </c>
      <c r="I78" s="24">
        <v>2472023</v>
      </c>
      <c r="J78" s="60">
        <v>182799800</v>
      </c>
      <c r="K78" s="60">
        <v>2491561</v>
      </c>
      <c r="L78" s="24">
        <v>180556138</v>
      </c>
      <c r="M78" s="24">
        <v>2460980</v>
      </c>
      <c r="N78" s="24">
        <v>178873468</v>
      </c>
      <c r="O78" s="24">
        <v>3206210</v>
      </c>
      <c r="P78" s="24">
        <v>166284921</v>
      </c>
      <c r="Q78" s="24">
        <v>2980567</v>
      </c>
      <c r="R78" s="24">
        <v>154489984</v>
      </c>
      <c r="S78" s="24">
        <v>2769149</v>
      </c>
      <c r="T78" s="24">
        <v>267336251</v>
      </c>
      <c r="U78" s="24">
        <v>4077680</v>
      </c>
      <c r="V78" s="24">
        <v>242805187</v>
      </c>
      <c r="W78" s="24">
        <v>5767594</v>
      </c>
      <c r="X78" s="60">
        <v>218122128</v>
      </c>
      <c r="Y78" s="60">
        <v>5256743</v>
      </c>
      <c r="Z78" s="24">
        <v>195690801</v>
      </c>
      <c r="AA78" s="24">
        <v>4716148</v>
      </c>
      <c r="AB78" s="24">
        <v>167719826</v>
      </c>
      <c r="AC78" s="24">
        <v>4042048</v>
      </c>
      <c r="AD78" s="24">
        <v>142585226</v>
      </c>
      <c r="AE78" s="24">
        <v>3436304</v>
      </c>
      <c r="AF78" s="24">
        <v>31338595</v>
      </c>
      <c r="AG78" s="24">
        <v>877481</v>
      </c>
      <c r="AH78" s="24">
        <v>28292581</v>
      </c>
      <c r="AI78" s="24">
        <v>792192</v>
      </c>
      <c r="AJ78" s="24">
        <v>25573041</v>
      </c>
      <c r="AK78" s="24">
        <v>869483</v>
      </c>
      <c r="AL78" s="24">
        <v>23469969</v>
      </c>
      <c r="AM78" s="24">
        <v>797979</v>
      </c>
      <c r="AN78" s="24">
        <v>13571099</v>
      </c>
      <c r="AO78" s="24">
        <v>461417</v>
      </c>
      <c r="AP78" s="24">
        <v>2118904</v>
      </c>
      <c r="AQ78" s="24">
        <v>84756</v>
      </c>
      <c r="AR78" s="24">
        <v>1443167</v>
      </c>
      <c r="AS78" s="24">
        <v>57727</v>
      </c>
      <c r="AT78" s="24">
        <v>1319238</v>
      </c>
      <c r="AU78" s="24">
        <v>59366</v>
      </c>
      <c r="AV78" s="24">
        <v>1323238</v>
      </c>
      <c r="AW78" s="24">
        <v>59546</v>
      </c>
      <c r="AX78" s="24">
        <v>1433328</v>
      </c>
      <c r="AY78" s="24">
        <v>64500</v>
      </c>
      <c r="AZ78" s="24">
        <v>1389767</v>
      </c>
      <c r="BA78" s="24">
        <v>76437</v>
      </c>
    </row>
    <row r="79" spans="1:53" x14ac:dyDescent="0.2">
      <c r="A79" s="11">
        <v>43953</v>
      </c>
      <c r="B79" s="49">
        <f t="shared" si="0"/>
        <v>1458103.1547563421</v>
      </c>
      <c r="C79" s="48">
        <f t="shared" si="1"/>
        <v>80195.673511598812</v>
      </c>
      <c r="D79" s="24">
        <v>229064732</v>
      </c>
      <c r="E79" s="24">
        <v>3093296</v>
      </c>
      <c r="F79" s="24">
        <v>226947652</v>
      </c>
      <c r="G79" s="24">
        <v>3093296</v>
      </c>
      <c r="H79" s="24">
        <v>224666924</v>
      </c>
      <c r="I79" s="24">
        <v>3062210</v>
      </c>
      <c r="J79" s="60">
        <v>226442617</v>
      </c>
      <c r="K79" s="60">
        <v>3086413</v>
      </c>
      <c r="L79" s="24">
        <v>223663288</v>
      </c>
      <c r="M79" s="24">
        <v>3048531</v>
      </c>
      <c r="N79" s="24">
        <v>221578886</v>
      </c>
      <c r="O79" s="24">
        <v>3971682</v>
      </c>
      <c r="P79" s="24">
        <v>205984868</v>
      </c>
      <c r="Q79" s="24">
        <v>3692167</v>
      </c>
      <c r="R79" s="24">
        <v>191373930</v>
      </c>
      <c r="S79" s="24">
        <v>3430274</v>
      </c>
      <c r="T79" s="24">
        <v>337919342</v>
      </c>
      <c r="U79" s="24">
        <v>5154284</v>
      </c>
      <c r="V79" s="24">
        <v>306911497</v>
      </c>
      <c r="W79" s="24">
        <v>7290376</v>
      </c>
      <c r="X79" s="60">
        <v>275711526</v>
      </c>
      <c r="Y79" s="60">
        <v>6644648</v>
      </c>
      <c r="Z79" s="24">
        <v>247357799</v>
      </c>
      <c r="AA79" s="24">
        <v>5961323</v>
      </c>
      <c r="AB79" s="24">
        <v>211711582</v>
      </c>
      <c r="AC79" s="24">
        <v>5102249</v>
      </c>
      <c r="AD79" s="24">
        <v>179984349</v>
      </c>
      <c r="AE79" s="24">
        <v>4337623</v>
      </c>
      <c r="AF79" s="24">
        <v>37440403</v>
      </c>
      <c r="AG79" s="24">
        <v>1048331</v>
      </c>
      <c r="AH79" s="24">
        <v>33801312</v>
      </c>
      <c r="AI79" s="24">
        <v>946437</v>
      </c>
      <c r="AJ79" s="24">
        <v>30552262</v>
      </c>
      <c r="AK79" s="24">
        <v>1038777</v>
      </c>
      <c r="AL79" s="24">
        <v>28039709</v>
      </c>
      <c r="AM79" s="24">
        <v>953350</v>
      </c>
      <c r="AN79" s="24">
        <v>15878126</v>
      </c>
      <c r="AO79" s="24">
        <v>539856</v>
      </c>
      <c r="AP79" s="24">
        <v>2272542</v>
      </c>
      <c r="AQ79" s="24">
        <v>90902</v>
      </c>
      <c r="AR79" s="24">
        <v>1517160</v>
      </c>
      <c r="AS79" s="24">
        <v>60686</v>
      </c>
      <c r="AT79" s="24">
        <v>1379959</v>
      </c>
      <c r="AU79" s="24">
        <v>62098</v>
      </c>
      <c r="AV79" s="24">
        <v>1384144</v>
      </c>
      <c r="AW79" s="24">
        <v>62286</v>
      </c>
      <c r="AX79" s="24">
        <v>1506816</v>
      </c>
      <c r="AY79" s="24">
        <v>67807</v>
      </c>
      <c r="AZ79" s="24">
        <v>1458103</v>
      </c>
      <c r="BA79" s="24">
        <v>80196</v>
      </c>
    </row>
    <row r="80" spans="1:53" x14ac:dyDescent="0.2">
      <c r="A80" s="11">
        <v>43954</v>
      </c>
      <c r="B80" s="49">
        <f t="shared" si="0"/>
        <v>1529799.0424063895</v>
      </c>
      <c r="C80" s="48">
        <f t="shared" si="1"/>
        <v>84138.947332351425</v>
      </c>
      <c r="D80" s="24">
        <v>283753141</v>
      </c>
      <c r="E80" s="24">
        <v>3831810</v>
      </c>
      <c r="F80" s="24">
        <v>281130615</v>
      </c>
      <c r="G80" s="24">
        <v>3831810</v>
      </c>
      <c r="H80" s="24">
        <v>278305370</v>
      </c>
      <c r="I80" s="24">
        <v>3793302</v>
      </c>
      <c r="J80" s="60">
        <v>280505004</v>
      </c>
      <c r="K80" s="60">
        <v>3823283</v>
      </c>
      <c r="L80" s="24">
        <v>277062120</v>
      </c>
      <c r="M80" s="24">
        <v>3776357</v>
      </c>
      <c r="N80" s="24">
        <v>274480075</v>
      </c>
      <c r="O80" s="24">
        <v>4919907</v>
      </c>
      <c r="P80" s="24">
        <v>255163039</v>
      </c>
      <c r="Q80" s="24">
        <v>4573659</v>
      </c>
      <c r="R80" s="24">
        <v>237063790</v>
      </c>
      <c r="S80" s="24">
        <v>4249240</v>
      </c>
      <c r="T80" s="24">
        <v>427138037</v>
      </c>
      <c r="U80" s="24">
        <v>6515136</v>
      </c>
      <c r="V80" s="24">
        <v>387943388</v>
      </c>
      <c r="W80" s="24">
        <v>9215207</v>
      </c>
      <c r="X80" s="60">
        <v>348505888</v>
      </c>
      <c r="Y80" s="60">
        <v>8398992</v>
      </c>
      <c r="Z80" s="24">
        <v>312666105</v>
      </c>
      <c r="AA80" s="24">
        <v>7535253</v>
      </c>
      <c r="AB80" s="24">
        <v>267242072</v>
      </c>
      <c r="AC80" s="24">
        <v>6440534</v>
      </c>
      <c r="AD80" s="24">
        <v>227193004</v>
      </c>
      <c r="AE80" s="24">
        <v>5475351</v>
      </c>
      <c r="AF80" s="24">
        <v>44730268</v>
      </c>
      <c r="AG80" s="24">
        <v>1252447</v>
      </c>
      <c r="AH80" s="24">
        <v>40382625</v>
      </c>
      <c r="AI80" s="24">
        <v>1130714</v>
      </c>
      <c r="AJ80" s="24">
        <v>36500965</v>
      </c>
      <c r="AK80" s="24">
        <v>1241033</v>
      </c>
      <c r="AL80" s="24">
        <v>33499204</v>
      </c>
      <c r="AM80" s="24">
        <v>1138973</v>
      </c>
      <c r="AN80" s="24">
        <v>18577338</v>
      </c>
      <c r="AO80" s="24">
        <v>631629</v>
      </c>
      <c r="AP80" s="24">
        <v>2437320</v>
      </c>
      <c r="AQ80" s="24">
        <v>97493</v>
      </c>
      <c r="AR80" s="24">
        <v>1594946</v>
      </c>
      <c r="AS80" s="24">
        <v>63798</v>
      </c>
      <c r="AT80" s="24">
        <v>1443476</v>
      </c>
      <c r="AU80" s="24">
        <v>64956</v>
      </c>
      <c r="AV80" s="24">
        <v>1447853</v>
      </c>
      <c r="AW80" s="24">
        <v>65153</v>
      </c>
      <c r="AX80" s="24">
        <v>1584072</v>
      </c>
      <c r="AY80" s="24">
        <v>71283</v>
      </c>
      <c r="AZ80" s="24">
        <v>1529799</v>
      </c>
      <c r="BA80" s="24">
        <v>84139</v>
      </c>
    </row>
    <row r="81" spans="1:53" x14ac:dyDescent="0.2">
      <c r="A81" s="11">
        <v>43955</v>
      </c>
      <c r="B81" s="49">
        <f t="shared" si="0"/>
        <v>1605020.2638362593</v>
      </c>
      <c r="C81" s="48">
        <f t="shared" si="1"/>
        <v>88276.114510994259</v>
      </c>
      <c r="D81" s="24">
        <v>351498217</v>
      </c>
      <c r="E81" s="24">
        <v>4746642</v>
      </c>
      <c r="F81" s="24">
        <v>348249572</v>
      </c>
      <c r="G81" s="24">
        <v>4746642</v>
      </c>
      <c r="H81" s="24">
        <v>344749810</v>
      </c>
      <c r="I81" s="24">
        <v>4698940</v>
      </c>
      <c r="J81" s="60">
        <v>347474599</v>
      </c>
      <c r="K81" s="60">
        <v>4736079</v>
      </c>
      <c r="L81" s="24">
        <v>343209738</v>
      </c>
      <c r="M81" s="24">
        <v>4677949</v>
      </c>
      <c r="N81" s="24">
        <v>340011238</v>
      </c>
      <c r="O81" s="24">
        <v>6094518</v>
      </c>
      <c r="P81" s="24">
        <v>316082328</v>
      </c>
      <c r="Q81" s="24">
        <v>5665605</v>
      </c>
      <c r="R81" s="24">
        <v>293661946</v>
      </c>
      <c r="S81" s="24">
        <v>5263732</v>
      </c>
      <c r="T81" s="24">
        <v>539912578</v>
      </c>
      <c r="U81" s="24">
        <v>8235287</v>
      </c>
      <c r="V81" s="24">
        <v>490369615</v>
      </c>
      <c r="W81" s="24">
        <v>11648240</v>
      </c>
      <c r="X81" s="60">
        <v>440519682</v>
      </c>
      <c r="Y81" s="60">
        <v>10616524</v>
      </c>
      <c r="Z81" s="24">
        <v>395217349</v>
      </c>
      <c r="AA81" s="24">
        <v>9524738</v>
      </c>
      <c r="AB81" s="24">
        <v>337337828</v>
      </c>
      <c r="AC81" s="24">
        <v>8129842</v>
      </c>
      <c r="AD81" s="24">
        <v>286784165</v>
      </c>
      <c r="AE81" s="24">
        <v>6911498</v>
      </c>
      <c r="AF81" s="24">
        <v>53439512</v>
      </c>
      <c r="AG81" s="24">
        <v>1496306</v>
      </c>
      <c r="AH81" s="24">
        <v>48245358</v>
      </c>
      <c r="AI81" s="24">
        <v>1350870</v>
      </c>
      <c r="AJ81" s="24">
        <v>43607917</v>
      </c>
      <c r="AK81" s="24">
        <v>1482669</v>
      </c>
      <c r="AL81" s="24">
        <v>40021695</v>
      </c>
      <c r="AM81" s="24">
        <v>1360738</v>
      </c>
      <c r="AN81" s="24">
        <v>21735404</v>
      </c>
      <c r="AO81" s="24">
        <v>739004</v>
      </c>
      <c r="AP81" s="24">
        <v>2614046</v>
      </c>
      <c r="AQ81" s="24">
        <v>104562</v>
      </c>
      <c r="AR81" s="24">
        <v>1676721</v>
      </c>
      <c r="AS81" s="24">
        <v>67069</v>
      </c>
      <c r="AT81" s="24">
        <v>1509916</v>
      </c>
      <c r="AU81" s="24">
        <v>67946</v>
      </c>
      <c r="AV81" s="24">
        <v>1514494</v>
      </c>
      <c r="AW81" s="24">
        <v>68152</v>
      </c>
      <c r="AX81" s="24">
        <v>1665289</v>
      </c>
      <c r="AY81" s="24">
        <v>74938</v>
      </c>
      <c r="AZ81" s="24">
        <v>1605020</v>
      </c>
      <c r="BA81" s="24">
        <v>88276</v>
      </c>
    </row>
    <row r="82" spans="1:53" x14ac:dyDescent="0.2">
      <c r="A82" s="11">
        <v>43956</v>
      </c>
      <c r="B82" s="49">
        <f t="shared" si="0"/>
        <v>1683940.1620181429</v>
      </c>
      <c r="C82" s="48">
        <f t="shared" si="1"/>
        <v>92616.708910997855</v>
      </c>
      <c r="D82" s="24">
        <v>435417194</v>
      </c>
      <c r="E82" s="24">
        <v>5879886</v>
      </c>
      <c r="F82" s="24">
        <v>431392946</v>
      </c>
      <c r="G82" s="24">
        <v>5879886</v>
      </c>
      <c r="H82" s="24">
        <v>427057629</v>
      </c>
      <c r="I82" s="24">
        <v>5820795</v>
      </c>
      <c r="J82" s="60">
        <v>430432951</v>
      </c>
      <c r="K82" s="60">
        <v>5866801</v>
      </c>
      <c r="L82" s="24">
        <v>425149870</v>
      </c>
      <c r="M82" s="24">
        <v>5794793</v>
      </c>
      <c r="N82" s="24">
        <v>421187739</v>
      </c>
      <c r="O82" s="24">
        <v>7549562</v>
      </c>
      <c r="P82" s="24">
        <v>391545884</v>
      </c>
      <c r="Q82" s="24">
        <v>7018248</v>
      </c>
      <c r="R82" s="24">
        <v>363772715</v>
      </c>
      <c r="S82" s="24">
        <v>6520429</v>
      </c>
      <c r="T82" s="24">
        <v>682462263</v>
      </c>
      <c r="U82" s="24">
        <v>10409597</v>
      </c>
      <c r="V82" s="24">
        <v>619838786</v>
      </c>
      <c r="W82" s="24">
        <v>14723651</v>
      </c>
      <c r="X82" s="60">
        <v>556827293</v>
      </c>
      <c r="Y82" s="60">
        <v>13419538</v>
      </c>
      <c r="Z82" s="24">
        <v>499564074</v>
      </c>
      <c r="AA82" s="24">
        <v>12039494</v>
      </c>
      <c r="AB82" s="24">
        <v>425819218</v>
      </c>
      <c r="AC82" s="24">
        <v>10262243</v>
      </c>
      <c r="AD82" s="24">
        <v>362005678</v>
      </c>
      <c r="AE82" s="24">
        <v>8724337</v>
      </c>
      <c r="AF82" s="24">
        <v>63844498</v>
      </c>
      <c r="AG82" s="24">
        <v>1787646</v>
      </c>
      <c r="AH82" s="24">
        <v>57639012</v>
      </c>
      <c r="AI82" s="24">
        <v>1613892</v>
      </c>
      <c r="AJ82" s="24">
        <v>52098633</v>
      </c>
      <c r="AK82" s="24">
        <v>1771354</v>
      </c>
      <c r="AL82" s="24">
        <v>47814153</v>
      </c>
      <c r="AM82" s="24">
        <v>1625681</v>
      </c>
      <c r="AN82" s="24">
        <v>25430327</v>
      </c>
      <c r="AO82" s="24">
        <v>864631</v>
      </c>
      <c r="AP82" s="24">
        <v>2803585</v>
      </c>
      <c r="AQ82" s="24">
        <v>112143</v>
      </c>
      <c r="AR82" s="24">
        <v>1762688</v>
      </c>
      <c r="AS82" s="24">
        <v>70508</v>
      </c>
      <c r="AT82" s="24">
        <v>1579414</v>
      </c>
      <c r="AU82" s="24">
        <v>71074</v>
      </c>
      <c r="AV82" s="24">
        <v>1584203</v>
      </c>
      <c r="AW82" s="24">
        <v>71289</v>
      </c>
      <c r="AX82" s="24">
        <v>1750670</v>
      </c>
      <c r="AY82" s="24">
        <v>78780</v>
      </c>
      <c r="AZ82" s="24">
        <v>1683940</v>
      </c>
      <c r="BA82" s="24">
        <v>92617</v>
      </c>
    </row>
    <row r="83" spans="1:53" x14ac:dyDescent="0.2">
      <c r="A83" s="11">
        <v>43957</v>
      </c>
      <c r="B83" s="49">
        <f t="shared" si="0"/>
        <v>1766740.6033117701</v>
      </c>
      <c r="C83" s="48">
        <f t="shared" si="1"/>
        <v>97170.733182147364</v>
      </c>
      <c r="D83" s="24">
        <v>539371535</v>
      </c>
      <c r="E83" s="24">
        <v>7283688</v>
      </c>
      <c r="F83" s="24">
        <v>534386512</v>
      </c>
      <c r="G83" s="24">
        <v>7283688</v>
      </c>
      <c r="H83" s="24">
        <v>529016153</v>
      </c>
      <c r="I83" s="24">
        <v>7210490</v>
      </c>
      <c r="J83" s="60">
        <v>533197322</v>
      </c>
      <c r="K83" s="60">
        <v>7267479</v>
      </c>
      <c r="L83" s="24">
        <v>526652923</v>
      </c>
      <c r="M83" s="24">
        <v>7178279</v>
      </c>
      <c r="N83" s="24">
        <v>521744848</v>
      </c>
      <c r="O83" s="24">
        <v>9351994</v>
      </c>
      <c r="P83" s="24">
        <v>485026103</v>
      </c>
      <c r="Q83" s="24">
        <v>8693830</v>
      </c>
      <c r="R83" s="24">
        <v>450622186</v>
      </c>
      <c r="S83" s="24">
        <v>8077159</v>
      </c>
      <c r="T83" s="24">
        <v>862648436</v>
      </c>
      <c r="U83" s="24">
        <v>13157977</v>
      </c>
      <c r="V83" s="24">
        <v>783490881</v>
      </c>
      <c r="W83" s="24">
        <v>18611042</v>
      </c>
      <c r="X83" s="60">
        <v>703842863</v>
      </c>
      <c r="Y83" s="60">
        <v>16962613</v>
      </c>
      <c r="Z83" s="24">
        <v>631460800</v>
      </c>
      <c r="AA83" s="24">
        <v>15218205</v>
      </c>
      <c r="AB83" s="24">
        <v>537508667</v>
      </c>
      <c r="AC83" s="24">
        <v>12953959</v>
      </c>
      <c r="AD83" s="24">
        <v>456957275</v>
      </c>
      <c r="AE83" s="24">
        <v>11012670</v>
      </c>
      <c r="AF83" s="24">
        <v>76275395</v>
      </c>
      <c r="AG83" s="24">
        <v>2135711</v>
      </c>
      <c r="AH83" s="24">
        <v>68861664</v>
      </c>
      <c r="AI83" s="24">
        <v>1928127</v>
      </c>
      <c r="AJ83" s="24">
        <v>62242541</v>
      </c>
      <c r="AK83" s="24">
        <v>2116246</v>
      </c>
      <c r="AL83" s="24">
        <v>57123848</v>
      </c>
      <c r="AM83" s="24">
        <v>1942211</v>
      </c>
      <c r="AN83" s="24">
        <v>29753371</v>
      </c>
      <c r="AO83" s="24">
        <v>1011615</v>
      </c>
      <c r="AP83" s="24">
        <v>3006868</v>
      </c>
      <c r="AQ83" s="24">
        <v>120275</v>
      </c>
      <c r="AR83" s="24">
        <v>1853063</v>
      </c>
      <c r="AS83" s="24">
        <v>74123</v>
      </c>
      <c r="AT83" s="24">
        <v>1652111</v>
      </c>
      <c r="AU83" s="24">
        <v>74345</v>
      </c>
      <c r="AV83" s="24">
        <v>1657121</v>
      </c>
      <c r="AW83" s="24">
        <v>74570</v>
      </c>
      <c r="AX83" s="24">
        <v>1840429</v>
      </c>
      <c r="AY83" s="24">
        <v>82819</v>
      </c>
      <c r="AZ83" s="24">
        <v>1766741</v>
      </c>
      <c r="BA83" s="24">
        <v>97171</v>
      </c>
    </row>
    <row r="84" spans="1:53" x14ac:dyDescent="0.2">
      <c r="A84" s="11"/>
      <c r="B84" s="47"/>
    </row>
    <row r="85" spans="1:53" x14ac:dyDescent="0.2">
      <c r="A85" s="11"/>
      <c r="B85" s="47"/>
    </row>
    <row r="86" spans="1:53" x14ac:dyDescent="0.2">
      <c r="A86" s="11"/>
      <c r="B86" s="47"/>
    </row>
    <row r="87" spans="1:53" x14ac:dyDescent="0.2">
      <c r="A87" s="11"/>
      <c r="B87" s="47"/>
    </row>
    <row r="88" spans="1:53" x14ac:dyDescent="0.2">
      <c r="A88" s="11"/>
      <c r="B88" s="47"/>
    </row>
    <row r="89" spans="1:53" x14ac:dyDescent="0.2">
      <c r="A89" s="11"/>
      <c r="B89" s="47"/>
    </row>
    <row r="90" spans="1:53" x14ac:dyDescent="0.2">
      <c r="A90" s="11"/>
      <c r="B90" s="47"/>
    </row>
    <row r="91" spans="1:53" x14ac:dyDescent="0.2">
      <c r="A91" s="11"/>
      <c r="B91" s="47"/>
    </row>
    <row r="92" spans="1:53" x14ac:dyDescent="0.2">
      <c r="A92" s="11"/>
      <c r="B92" s="47"/>
    </row>
    <row r="93" spans="1:53" x14ac:dyDescent="0.2">
      <c r="A93" s="11"/>
      <c r="B93" s="47"/>
    </row>
    <row r="94" spans="1:53" x14ac:dyDescent="0.2">
      <c r="A94" s="11"/>
      <c r="B94" s="47"/>
    </row>
    <row r="95" spans="1:53" x14ac:dyDescent="0.2">
      <c r="A95" s="11"/>
    </row>
    <row r="96" spans="1:53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</sheetData>
  <mergeCells count="26">
    <mergeCell ref="Z50:AA50"/>
    <mergeCell ref="AB51:AC51"/>
    <mergeCell ref="AD52:AE52"/>
    <mergeCell ref="AZ64:BA64"/>
    <mergeCell ref="X49:Y49"/>
    <mergeCell ref="D39:E39"/>
    <mergeCell ref="F40:G40"/>
    <mergeCell ref="H41:I41"/>
    <mergeCell ref="J42:K42"/>
    <mergeCell ref="L43:M43"/>
    <mergeCell ref="N44:O44"/>
    <mergeCell ref="P45:Q45"/>
    <mergeCell ref="R46:S46"/>
    <mergeCell ref="T47:U47"/>
    <mergeCell ref="V48:W48"/>
    <mergeCell ref="AX63:AY63"/>
    <mergeCell ref="AF53:AG53"/>
    <mergeCell ref="AH54:AI54"/>
    <mergeCell ref="AR60:AS60"/>
    <mergeCell ref="AJ55:AK55"/>
    <mergeCell ref="AL56:AM56"/>
    <mergeCell ref="AN57:AO57"/>
    <mergeCell ref="AP58:AQ58"/>
    <mergeCell ref="AP59:AQ59"/>
    <mergeCell ref="AT61:AU61"/>
    <mergeCell ref="AV62:AW62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60C3-BEC7-A941-96A4-57B239A15712}">
  <dimension ref="A1:M52"/>
  <sheetViews>
    <sheetView topLeftCell="A27" workbookViewId="0">
      <selection activeCell="H54" sqref="H54"/>
    </sheetView>
  </sheetViews>
  <sheetFormatPr baseColWidth="10" defaultRowHeight="16" x14ac:dyDescent="0.2"/>
  <cols>
    <col min="2" max="2" width="11.5" bestFit="1" customWidth="1"/>
    <col min="9" max="9" width="11.5" bestFit="1" customWidth="1"/>
    <col min="10" max="10" width="12.83203125" style="69" customWidth="1"/>
    <col min="11" max="11" width="3" bestFit="1" customWidth="1"/>
  </cols>
  <sheetData>
    <row r="1" spans="8:12" x14ac:dyDescent="0.2">
      <c r="H1" s="11">
        <v>43891</v>
      </c>
      <c r="I1" s="20">
        <v>75</v>
      </c>
      <c r="K1" t="s">
        <v>74</v>
      </c>
      <c r="L1" s="16">
        <f t="shared" ref="L1:L40" si="0">I1*EXP(J1)</f>
        <v>75</v>
      </c>
    </row>
    <row r="2" spans="8:12" x14ac:dyDescent="0.2">
      <c r="H2" s="11">
        <v>43892</v>
      </c>
      <c r="I2" s="20">
        <v>100</v>
      </c>
      <c r="K2" t="s">
        <v>74</v>
      </c>
      <c r="L2" s="16">
        <f t="shared" si="0"/>
        <v>100</v>
      </c>
    </row>
    <row r="3" spans="8:12" x14ac:dyDescent="0.2">
      <c r="H3" s="11">
        <v>43893</v>
      </c>
      <c r="I3" s="20">
        <v>124</v>
      </c>
      <c r="K3" t="s">
        <v>74</v>
      </c>
      <c r="L3" s="16">
        <f t="shared" si="0"/>
        <v>124</v>
      </c>
    </row>
    <row r="4" spans="8:12" x14ac:dyDescent="0.2">
      <c r="H4" s="11">
        <v>43894</v>
      </c>
      <c r="I4" s="20">
        <v>158</v>
      </c>
      <c r="K4" t="s">
        <v>74</v>
      </c>
      <c r="L4" s="16">
        <f t="shared" si="0"/>
        <v>158</v>
      </c>
    </row>
    <row r="5" spans="8:12" x14ac:dyDescent="0.2">
      <c r="H5" s="11">
        <v>43895</v>
      </c>
      <c r="I5" s="20">
        <v>221</v>
      </c>
      <c r="K5" t="s">
        <v>74</v>
      </c>
      <c r="L5" s="16">
        <f t="shared" si="0"/>
        <v>221</v>
      </c>
    </row>
    <row r="6" spans="8:12" x14ac:dyDescent="0.2">
      <c r="H6" s="11">
        <v>43896</v>
      </c>
      <c r="I6" s="20">
        <v>319</v>
      </c>
      <c r="K6" t="s">
        <v>74</v>
      </c>
      <c r="L6" s="16">
        <f t="shared" si="0"/>
        <v>319</v>
      </c>
    </row>
    <row r="7" spans="8:12" x14ac:dyDescent="0.2">
      <c r="H7" s="11">
        <v>43897</v>
      </c>
      <c r="I7" s="20">
        <v>435</v>
      </c>
      <c r="K7" t="s">
        <v>74</v>
      </c>
      <c r="L7" s="16">
        <f t="shared" si="0"/>
        <v>435</v>
      </c>
    </row>
    <row r="8" spans="8:12" x14ac:dyDescent="0.2">
      <c r="H8" s="11">
        <v>43898</v>
      </c>
      <c r="I8" s="20">
        <v>541</v>
      </c>
      <c r="K8" t="s">
        <v>74</v>
      </c>
      <c r="L8" s="16">
        <f t="shared" si="0"/>
        <v>541</v>
      </c>
    </row>
    <row r="9" spans="8:12" x14ac:dyDescent="0.2">
      <c r="H9" s="11">
        <v>43899</v>
      </c>
      <c r="I9" s="20">
        <v>704</v>
      </c>
      <c r="K9" t="s">
        <v>74</v>
      </c>
      <c r="L9" s="16">
        <f t="shared" si="0"/>
        <v>704</v>
      </c>
    </row>
    <row r="10" spans="8:12" x14ac:dyDescent="0.2">
      <c r="H10" s="11">
        <v>43900</v>
      </c>
      <c r="I10" s="20">
        <v>994</v>
      </c>
      <c r="K10" t="s">
        <v>74</v>
      </c>
      <c r="L10" s="16">
        <f t="shared" si="0"/>
        <v>994</v>
      </c>
    </row>
    <row r="11" spans="8:12" x14ac:dyDescent="0.2">
      <c r="H11" s="11">
        <v>43901</v>
      </c>
      <c r="I11" s="20">
        <v>1301</v>
      </c>
      <c r="K11" t="s">
        <v>74</v>
      </c>
      <c r="L11" s="16">
        <f t="shared" si="0"/>
        <v>1301</v>
      </c>
    </row>
    <row r="12" spans="8:12" x14ac:dyDescent="0.2">
      <c r="H12" s="11">
        <v>43902</v>
      </c>
      <c r="I12" s="20">
        <v>1697</v>
      </c>
      <c r="K12" t="s">
        <v>74</v>
      </c>
      <c r="L12" s="16">
        <f t="shared" si="0"/>
        <v>1697</v>
      </c>
    </row>
    <row r="13" spans="8:12" x14ac:dyDescent="0.2">
      <c r="H13" s="11">
        <v>43903</v>
      </c>
      <c r="I13" s="20">
        <v>2247</v>
      </c>
      <c r="K13" t="s">
        <v>74</v>
      </c>
      <c r="L13" s="16">
        <f t="shared" si="0"/>
        <v>2247</v>
      </c>
    </row>
    <row r="14" spans="8:12" x14ac:dyDescent="0.2">
      <c r="H14" s="11">
        <v>43904</v>
      </c>
      <c r="I14" s="20">
        <v>2943</v>
      </c>
      <c r="K14" t="s">
        <v>74</v>
      </c>
      <c r="L14" s="16">
        <f t="shared" si="0"/>
        <v>2943</v>
      </c>
    </row>
    <row r="15" spans="8:12" x14ac:dyDescent="0.2">
      <c r="H15" s="11">
        <v>43905</v>
      </c>
      <c r="I15" s="20">
        <v>3680</v>
      </c>
      <c r="K15" t="s">
        <v>74</v>
      </c>
      <c r="L15" s="16">
        <f t="shared" si="0"/>
        <v>3680</v>
      </c>
    </row>
    <row r="16" spans="8:12" x14ac:dyDescent="0.2">
      <c r="H16" s="11">
        <v>43906</v>
      </c>
      <c r="I16" s="20">
        <v>4663</v>
      </c>
      <c r="K16" t="s">
        <v>74</v>
      </c>
      <c r="L16" s="16">
        <f t="shared" si="0"/>
        <v>4663</v>
      </c>
    </row>
    <row r="17" spans="1:12" x14ac:dyDescent="0.2">
      <c r="H17" s="11">
        <v>43907</v>
      </c>
      <c r="I17" s="20">
        <v>6411</v>
      </c>
      <c r="K17" t="s">
        <v>74</v>
      </c>
      <c r="L17" s="16">
        <f t="shared" si="0"/>
        <v>6411</v>
      </c>
    </row>
    <row r="18" spans="1:12" x14ac:dyDescent="0.2">
      <c r="H18" s="11">
        <v>43908</v>
      </c>
      <c r="I18" s="20">
        <v>9259</v>
      </c>
      <c r="K18" t="s">
        <v>74</v>
      </c>
      <c r="L18" s="16">
        <f t="shared" si="0"/>
        <v>9259</v>
      </c>
    </row>
    <row r="19" spans="1:12" x14ac:dyDescent="0.2">
      <c r="A19" s="11">
        <v>43909</v>
      </c>
      <c r="B19" s="20">
        <v>13789</v>
      </c>
      <c r="H19" s="11">
        <v>43909</v>
      </c>
      <c r="I19" s="20">
        <v>13789</v>
      </c>
      <c r="K19" t="s">
        <v>74</v>
      </c>
      <c r="L19" s="16">
        <f t="shared" si="0"/>
        <v>13789</v>
      </c>
    </row>
    <row r="20" spans="1:12" x14ac:dyDescent="0.2">
      <c r="A20" s="11">
        <v>43910</v>
      </c>
      <c r="B20" s="20">
        <v>19383</v>
      </c>
      <c r="C20" s="45">
        <f>B20*0.01363</f>
        <v>264.19029</v>
      </c>
      <c r="D20" s="69">
        <f>C20/B20</f>
        <v>1.363E-2</v>
      </c>
      <c r="H20" s="11">
        <v>43910</v>
      </c>
      <c r="I20" s="20">
        <v>19383</v>
      </c>
      <c r="J20" s="69">
        <v>0.28970000000000001</v>
      </c>
      <c r="K20" t="s">
        <v>74</v>
      </c>
      <c r="L20" s="16">
        <f t="shared" si="0"/>
        <v>25896.203973759875</v>
      </c>
    </row>
    <row r="21" spans="1:12" x14ac:dyDescent="0.2">
      <c r="A21" s="11">
        <v>43911</v>
      </c>
      <c r="B21" s="47">
        <v>25896</v>
      </c>
      <c r="C21" s="52">
        <v>316</v>
      </c>
      <c r="D21" s="69">
        <f t="shared" ref="D21:D48" si="1">C21/B21</f>
        <v>1.2202656780970034E-2</v>
      </c>
      <c r="H21" s="11">
        <v>43911</v>
      </c>
      <c r="I21" s="47">
        <v>25896</v>
      </c>
      <c r="K21" t="s">
        <v>74</v>
      </c>
      <c r="L21" s="16">
        <f t="shared" si="0"/>
        <v>25896</v>
      </c>
    </row>
    <row r="22" spans="1:12" x14ac:dyDescent="0.2">
      <c r="A22" s="11">
        <v>43912</v>
      </c>
      <c r="B22" s="47">
        <v>33546</v>
      </c>
      <c r="C22" s="52">
        <v>419</v>
      </c>
      <c r="D22" s="69">
        <f t="shared" si="1"/>
        <v>1.2490311810648065E-2</v>
      </c>
      <c r="H22" s="11">
        <v>43912</v>
      </c>
      <c r="I22" s="47">
        <v>33546</v>
      </c>
      <c r="K22" t="s">
        <v>74</v>
      </c>
      <c r="L22" s="16">
        <f t="shared" si="0"/>
        <v>33546</v>
      </c>
    </row>
    <row r="23" spans="1:12" x14ac:dyDescent="0.2">
      <c r="A23" s="11">
        <v>43913</v>
      </c>
      <c r="B23" s="47">
        <v>43718</v>
      </c>
      <c r="C23" s="52">
        <v>547</v>
      </c>
      <c r="D23" s="69">
        <f t="shared" si="1"/>
        <v>1.2512008783567409E-2</v>
      </c>
      <c r="H23" s="11">
        <v>43913</v>
      </c>
      <c r="I23" s="47">
        <v>43718</v>
      </c>
      <c r="K23" t="s">
        <v>74</v>
      </c>
      <c r="L23" s="16">
        <f t="shared" si="0"/>
        <v>43718</v>
      </c>
    </row>
    <row r="24" spans="1:12" x14ac:dyDescent="0.2">
      <c r="A24" s="11">
        <v>43914</v>
      </c>
      <c r="B24" s="47">
        <v>53655</v>
      </c>
      <c r="C24" s="52">
        <v>698</v>
      </c>
      <c r="D24" s="69">
        <f t="shared" si="1"/>
        <v>1.3009039232131208E-2</v>
      </c>
      <c r="H24" s="11">
        <v>43914</v>
      </c>
      <c r="I24" s="47">
        <v>53655</v>
      </c>
      <c r="K24" t="s">
        <v>74</v>
      </c>
      <c r="L24" s="16">
        <f t="shared" si="0"/>
        <v>53655</v>
      </c>
    </row>
    <row r="25" spans="1:12" x14ac:dyDescent="0.2">
      <c r="A25" s="11">
        <v>43915</v>
      </c>
      <c r="B25" s="47">
        <v>65797</v>
      </c>
      <c r="C25" s="52">
        <v>935</v>
      </c>
      <c r="D25" s="69">
        <f t="shared" si="1"/>
        <v>1.4210374333176285E-2</v>
      </c>
      <c r="H25" s="11">
        <v>43915</v>
      </c>
      <c r="I25" s="47">
        <v>65797</v>
      </c>
      <c r="K25" t="s">
        <v>74</v>
      </c>
      <c r="L25" s="16">
        <f t="shared" si="0"/>
        <v>65797</v>
      </c>
    </row>
    <row r="26" spans="1:12" x14ac:dyDescent="0.2">
      <c r="A26" s="11">
        <v>43916</v>
      </c>
      <c r="B26" s="47">
        <v>82150</v>
      </c>
      <c r="C26" s="52">
        <v>1177</v>
      </c>
      <c r="D26" s="69">
        <f t="shared" si="1"/>
        <v>1.4327449786975045E-2</v>
      </c>
      <c r="H26" s="11">
        <v>43916</v>
      </c>
      <c r="I26" s="47">
        <v>82150</v>
      </c>
      <c r="K26" t="s">
        <v>74</v>
      </c>
      <c r="L26" s="16">
        <f t="shared" si="0"/>
        <v>82150</v>
      </c>
    </row>
    <row r="27" spans="1:12" x14ac:dyDescent="0.2">
      <c r="A27" s="11">
        <v>43917</v>
      </c>
      <c r="B27" s="47">
        <v>100514</v>
      </c>
      <c r="C27" s="52">
        <v>1546</v>
      </c>
      <c r="D27" s="69">
        <f t="shared" si="1"/>
        <v>1.5380941958334162E-2</v>
      </c>
      <c r="H27" s="11">
        <v>43917</v>
      </c>
      <c r="I27" s="47">
        <v>100514</v>
      </c>
      <c r="K27" t="s">
        <v>74</v>
      </c>
      <c r="L27" s="16">
        <f t="shared" si="0"/>
        <v>100514</v>
      </c>
    </row>
    <row r="28" spans="1:12" x14ac:dyDescent="0.2">
      <c r="A28" s="11">
        <v>43918</v>
      </c>
      <c r="B28" s="47">
        <v>123351</v>
      </c>
      <c r="C28" s="52">
        <v>2211</v>
      </c>
      <c r="D28" s="69">
        <f t="shared" si="1"/>
        <v>1.7924459469319261E-2</v>
      </c>
      <c r="H28" s="11">
        <v>43918</v>
      </c>
      <c r="I28" s="47">
        <v>123351</v>
      </c>
      <c r="K28" t="s">
        <v>74</v>
      </c>
      <c r="L28" s="16">
        <f t="shared" si="0"/>
        <v>123351</v>
      </c>
    </row>
    <row r="29" spans="1:12" x14ac:dyDescent="0.2">
      <c r="A29" s="11">
        <v>43919</v>
      </c>
      <c r="B29" s="47">
        <v>142047</v>
      </c>
      <c r="C29" s="52">
        <v>2484</v>
      </c>
      <c r="D29" s="69">
        <f t="shared" si="1"/>
        <v>1.7487169739593234E-2</v>
      </c>
      <c r="H29" s="11">
        <v>43919</v>
      </c>
      <c r="I29" s="47">
        <v>142047</v>
      </c>
      <c r="K29" t="s">
        <v>74</v>
      </c>
      <c r="L29" s="16">
        <f t="shared" si="0"/>
        <v>142047</v>
      </c>
    </row>
    <row r="30" spans="1:12" x14ac:dyDescent="0.2">
      <c r="A30" s="11">
        <v>43920</v>
      </c>
      <c r="B30" s="47">
        <v>163479</v>
      </c>
      <c r="C30" s="52">
        <v>3148</v>
      </c>
      <c r="D30" s="69">
        <f t="shared" si="1"/>
        <v>1.9256295915683359E-2</v>
      </c>
      <c r="H30" s="11">
        <v>43920</v>
      </c>
      <c r="I30" s="47">
        <v>163479</v>
      </c>
      <c r="K30" t="s">
        <v>74</v>
      </c>
      <c r="L30" s="16">
        <f t="shared" si="0"/>
        <v>163479</v>
      </c>
    </row>
    <row r="31" spans="1:12" x14ac:dyDescent="0.2">
      <c r="A31" s="11">
        <v>43921</v>
      </c>
      <c r="B31" s="47">
        <v>187347</v>
      </c>
      <c r="C31" s="52">
        <v>3860</v>
      </c>
      <c r="D31" s="69">
        <f t="shared" si="1"/>
        <v>2.060347910561685E-2</v>
      </c>
      <c r="H31" s="11">
        <v>43921</v>
      </c>
      <c r="I31" s="47">
        <v>187347</v>
      </c>
      <c r="K31" t="s">
        <v>74</v>
      </c>
      <c r="L31" s="16">
        <f t="shared" si="0"/>
        <v>187347</v>
      </c>
    </row>
    <row r="32" spans="1:12" x14ac:dyDescent="0.2">
      <c r="A32" s="11">
        <v>43922</v>
      </c>
      <c r="B32" s="47">
        <v>215081</v>
      </c>
      <c r="C32" s="52">
        <v>5109</v>
      </c>
      <c r="D32" s="69">
        <f t="shared" si="1"/>
        <v>2.3753841575964402E-2</v>
      </c>
      <c r="H32" s="11">
        <v>43922</v>
      </c>
      <c r="I32" s="47">
        <v>215081</v>
      </c>
      <c r="K32" t="s">
        <v>74</v>
      </c>
      <c r="L32" s="16">
        <f t="shared" si="0"/>
        <v>215081</v>
      </c>
    </row>
    <row r="33" spans="1:13" x14ac:dyDescent="0.2">
      <c r="A33" s="11">
        <v>43923</v>
      </c>
      <c r="B33" s="47">
        <v>244230</v>
      </c>
      <c r="C33" s="52">
        <v>5886</v>
      </c>
      <c r="D33" s="69">
        <f t="shared" si="1"/>
        <v>2.4100233386561847E-2</v>
      </c>
      <c r="H33" s="11">
        <v>43923</v>
      </c>
      <c r="I33" s="47">
        <v>244230</v>
      </c>
      <c r="J33" s="69">
        <v>0.12578</v>
      </c>
      <c r="K33" t="s">
        <v>74</v>
      </c>
      <c r="L33" s="16">
        <f t="shared" si="0"/>
        <v>276964.79500182316</v>
      </c>
    </row>
    <row r="34" spans="1:13" x14ac:dyDescent="0.2">
      <c r="A34" s="11">
        <v>43924</v>
      </c>
      <c r="B34" s="47">
        <v>276965</v>
      </c>
      <c r="C34" s="52">
        <v>7391</v>
      </c>
      <c r="D34" s="69">
        <f t="shared" si="1"/>
        <v>2.668568230642861E-2</v>
      </c>
      <c r="H34" s="11">
        <v>43924</v>
      </c>
      <c r="I34" s="47">
        <v>276965</v>
      </c>
      <c r="J34" s="69">
        <v>0.11705</v>
      </c>
      <c r="K34" t="s">
        <v>74</v>
      </c>
      <c r="L34" s="16">
        <f t="shared" si="0"/>
        <v>311357.30532031541</v>
      </c>
    </row>
    <row r="35" spans="1:13" x14ac:dyDescent="0.2">
      <c r="A35" s="11">
        <v>43925</v>
      </c>
      <c r="B35" s="47">
        <v>311357</v>
      </c>
      <c r="C35" s="52">
        <v>8452</v>
      </c>
      <c r="D35" s="69">
        <f t="shared" si="1"/>
        <v>2.7145688068680004E-2</v>
      </c>
      <c r="H35" s="11">
        <v>43925</v>
      </c>
      <c r="I35" s="47">
        <v>311357</v>
      </c>
      <c r="J35" s="69">
        <v>7.0574999999999999E-2</v>
      </c>
      <c r="K35" t="s">
        <v>74</v>
      </c>
      <c r="L35" s="16">
        <f t="shared" si="0"/>
        <v>334124.99643926841</v>
      </c>
    </row>
    <row r="36" spans="1:13" x14ac:dyDescent="0.2">
      <c r="A36" s="11">
        <v>43926</v>
      </c>
      <c r="B36" s="47">
        <v>336550</v>
      </c>
      <c r="C36" s="52">
        <v>9610</v>
      </c>
      <c r="D36" s="69">
        <f t="shared" si="1"/>
        <v>2.8554449561729311E-2</v>
      </c>
      <c r="H36" s="11">
        <v>43926</v>
      </c>
      <c r="I36" s="47">
        <v>334125</v>
      </c>
      <c r="J36" s="69">
        <v>9.3590000000000007E-2</v>
      </c>
      <c r="K36" t="s">
        <v>74</v>
      </c>
      <c r="L36" s="16">
        <f t="shared" si="0"/>
        <v>366905.81287864683</v>
      </c>
      <c r="M36" s="69">
        <f>AVERAGE(J36:J42)</f>
        <v>7.5211285714285703E-2</v>
      </c>
    </row>
    <row r="37" spans="1:13" x14ac:dyDescent="0.2">
      <c r="A37" s="11">
        <v>43927</v>
      </c>
      <c r="B37" s="47">
        <v>366906</v>
      </c>
      <c r="C37" s="52">
        <v>10868</v>
      </c>
      <c r="D37" s="69">
        <f t="shared" si="1"/>
        <v>2.9620665783606701E-2</v>
      </c>
      <c r="H37" s="11">
        <v>43927</v>
      </c>
      <c r="I37" s="47">
        <v>366906</v>
      </c>
      <c r="J37" s="69">
        <v>7.5649999999999995E-2</v>
      </c>
      <c r="K37" t="s">
        <v>74</v>
      </c>
      <c r="L37" s="16">
        <f t="shared" si="0"/>
        <v>395739.30923365976</v>
      </c>
    </row>
    <row r="38" spans="1:13" x14ac:dyDescent="0.2">
      <c r="A38" s="11">
        <v>43928</v>
      </c>
      <c r="B38" s="47">
        <v>395739</v>
      </c>
      <c r="C38" s="52">
        <v>12796</v>
      </c>
      <c r="D38" s="69">
        <f t="shared" si="1"/>
        <v>3.2334442650332668E-2</v>
      </c>
      <c r="H38" s="11">
        <v>43928</v>
      </c>
      <c r="I38" s="47">
        <v>395739</v>
      </c>
      <c r="J38" s="69">
        <v>7.6840000000000006E-2</v>
      </c>
      <c r="K38" t="s">
        <v>74</v>
      </c>
      <c r="L38" s="16">
        <f t="shared" si="0"/>
        <v>427346.39037674543</v>
      </c>
    </row>
    <row r="39" spans="1:13" x14ac:dyDescent="0.2">
      <c r="A39" s="11">
        <v>43929</v>
      </c>
      <c r="B39" s="47">
        <v>427346</v>
      </c>
      <c r="C39" s="52">
        <v>14678</v>
      </c>
      <c r="D39" s="69">
        <f t="shared" si="1"/>
        <v>3.4346875833633633E-2</v>
      </c>
      <c r="H39" s="11">
        <v>43929</v>
      </c>
      <c r="I39" s="47">
        <v>427346</v>
      </c>
      <c r="J39" s="69">
        <v>9.2082999999999998E-2</v>
      </c>
      <c r="K39" t="s">
        <v>74</v>
      </c>
      <c r="L39" s="16">
        <f t="shared" si="0"/>
        <v>468566.01062189945</v>
      </c>
    </row>
    <row r="40" spans="1:13" x14ac:dyDescent="0.2">
      <c r="A40" s="11">
        <v>43930</v>
      </c>
      <c r="B40" s="47">
        <v>468566</v>
      </c>
      <c r="C40" s="52">
        <v>16691</v>
      </c>
      <c r="D40" s="69">
        <f t="shared" si="1"/>
        <v>3.562144927288792E-2</v>
      </c>
      <c r="H40" s="11">
        <v>43930</v>
      </c>
      <c r="I40" s="47">
        <v>468566</v>
      </c>
      <c r="J40" s="69">
        <v>6.9019999999999998E-2</v>
      </c>
      <c r="K40" t="s">
        <v>74</v>
      </c>
      <c r="L40" s="16">
        <f t="shared" si="0"/>
        <v>502048.61964778794</v>
      </c>
    </row>
    <row r="41" spans="1:13" x14ac:dyDescent="0.2">
      <c r="A41" s="11">
        <v>43931</v>
      </c>
      <c r="B41" s="47">
        <v>502049</v>
      </c>
      <c r="C41" s="52">
        <v>18719</v>
      </c>
      <c r="D41" s="69">
        <f t="shared" si="1"/>
        <v>3.7285205228971677E-2</v>
      </c>
      <c r="H41" s="11">
        <v>43931</v>
      </c>
      <c r="I41" s="47">
        <v>502049</v>
      </c>
      <c r="J41" s="69">
        <v>6.8935999999999997E-2</v>
      </c>
      <c r="K41" t="s">
        <v>74</v>
      </c>
      <c r="L41" s="16">
        <f t="shared" ref="L41:L47" si="2">I41*EXP(J41)</f>
        <v>537879.05200578982</v>
      </c>
    </row>
    <row r="42" spans="1:13" x14ac:dyDescent="0.2">
      <c r="A42" s="11">
        <v>43932</v>
      </c>
      <c r="B42" s="86">
        <v>532879</v>
      </c>
      <c r="C42" s="87">
        <v>20577</v>
      </c>
      <c r="D42" s="69">
        <f t="shared" si="1"/>
        <v>3.8614769957157256E-2</v>
      </c>
      <c r="H42" s="11">
        <v>43932</v>
      </c>
      <c r="I42" s="86">
        <v>532879</v>
      </c>
      <c r="J42" s="69">
        <v>5.0360000000000002E-2</v>
      </c>
      <c r="K42" t="s">
        <v>74</v>
      </c>
      <c r="L42" s="16">
        <f t="shared" si="2"/>
        <v>560401.99897569837</v>
      </c>
    </row>
    <row r="43" spans="1:13" x14ac:dyDescent="0.2">
      <c r="A43" s="11">
        <v>43933</v>
      </c>
      <c r="B43" s="47">
        <v>560402</v>
      </c>
      <c r="C43" s="52">
        <v>22105</v>
      </c>
      <c r="D43" s="69">
        <f t="shared" si="1"/>
        <v>3.9444898483588564E-2</v>
      </c>
      <c r="H43" s="11">
        <v>43933</v>
      </c>
      <c r="I43" s="47">
        <v>560402</v>
      </c>
      <c r="J43" s="69">
        <v>4.5941000000000003E-2</v>
      </c>
      <c r="K43" t="s">
        <v>74</v>
      </c>
      <c r="L43" s="16">
        <f t="shared" si="2"/>
        <v>586747.97489731561</v>
      </c>
    </row>
    <row r="44" spans="1:13" x14ac:dyDescent="0.2">
      <c r="A44" s="11">
        <v>43934</v>
      </c>
      <c r="B44" s="47">
        <v>586748</v>
      </c>
      <c r="C44" s="52">
        <v>23618</v>
      </c>
      <c r="D44" s="69">
        <f t="shared" si="1"/>
        <v>4.0252374102681218E-2</v>
      </c>
      <c r="H44" s="11">
        <v>43934</v>
      </c>
      <c r="I44" s="47">
        <v>586748</v>
      </c>
      <c r="J44" s="69">
        <v>4.5213999999999997E-2</v>
      </c>
      <c r="K44" t="s">
        <v>74</v>
      </c>
      <c r="L44" s="16">
        <f t="shared" si="2"/>
        <v>613886.11231799435</v>
      </c>
    </row>
    <row r="45" spans="1:13" x14ac:dyDescent="0.2">
      <c r="A45" s="11">
        <v>43935</v>
      </c>
      <c r="B45" s="47">
        <v>613886</v>
      </c>
      <c r="C45" s="52">
        <v>26047</v>
      </c>
      <c r="D45" s="69">
        <f t="shared" si="1"/>
        <v>4.2429701931628996E-2</v>
      </c>
      <c r="H45" s="11">
        <v>43935</v>
      </c>
      <c r="I45" s="47">
        <v>613886</v>
      </c>
      <c r="J45" s="69">
        <v>4.8028000000000001E-2</v>
      </c>
      <c r="K45" t="s">
        <v>74</v>
      </c>
      <c r="L45" s="16">
        <f t="shared" si="2"/>
        <v>644089.21115994989</v>
      </c>
    </row>
    <row r="46" spans="1:13" x14ac:dyDescent="0.2">
      <c r="A46" s="11">
        <v>43936</v>
      </c>
      <c r="B46" s="47">
        <v>644089</v>
      </c>
      <c r="C46" s="52">
        <v>26047</v>
      </c>
      <c r="D46" s="69">
        <f t="shared" si="1"/>
        <v>4.0440063407386248E-2</v>
      </c>
      <c r="H46" s="11">
        <v>43936</v>
      </c>
      <c r="I46" s="47">
        <v>644089</v>
      </c>
      <c r="J46" s="69">
        <v>4.9917000000000003E-2</v>
      </c>
      <c r="K46" t="s">
        <v>74</v>
      </c>
      <c r="L46" s="16">
        <f t="shared" si="2"/>
        <v>677055.95121760212</v>
      </c>
    </row>
    <row r="47" spans="1:13" x14ac:dyDescent="0.2">
      <c r="A47" s="11">
        <v>43937</v>
      </c>
      <c r="B47" s="47">
        <v>677056</v>
      </c>
      <c r="C47" s="52">
        <v>34580</v>
      </c>
      <c r="D47" s="69">
        <f t="shared" si="1"/>
        <v>5.1074061820587956E-2</v>
      </c>
      <c r="H47" s="11">
        <v>43937</v>
      </c>
      <c r="I47" s="47">
        <v>677056</v>
      </c>
      <c r="J47" s="69">
        <v>4.7137999999999999E-2</v>
      </c>
      <c r="L47" s="16">
        <f t="shared" si="2"/>
        <v>709735.23168361967</v>
      </c>
    </row>
    <row r="48" spans="1:13" x14ac:dyDescent="0.2">
      <c r="A48" s="11">
        <v>43938</v>
      </c>
      <c r="B48" s="47">
        <v>709735</v>
      </c>
      <c r="C48" s="52">
        <v>37154</v>
      </c>
      <c r="D48" s="69">
        <f t="shared" si="1"/>
        <v>5.2349116219434014E-2</v>
      </c>
      <c r="H48" s="11"/>
      <c r="I48" s="47"/>
      <c r="L48" s="16"/>
    </row>
    <row r="49" spans="1:12" x14ac:dyDescent="0.2">
      <c r="A49" s="11"/>
      <c r="B49" s="47"/>
      <c r="C49" s="52"/>
      <c r="D49" s="69"/>
      <c r="H49" s="11"/>
      <c r="I49" s="47"/>
      <c r="L49" s="16"/>
    </row>
    <row r="50" spans="1:12" x14ac:dyDescent="0.2">
      <c r="A50" s="11"/>
      <c r="B50" s="47"/>
      <c r="C50" s="52"/>
      <c r="D50" s="69"/>
    </row>
    <row r="51" spans="1:12" x14ac:dyDescent="0.2">
      <c r="D51" t="s">
        <v>12</v>
      </c>
    </row>
    <row r="52" spans="1:12" x14ac:dyDescent="0.2">
      <c r="D52" s="69">
        <f>AVERAGE(D20:D37)</f>
        <v>1.9049708199943657E-2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E75D-0250-544A-800B-368FD8492B92}">
  <dimension ref="A1:AF133"/>
  <sheetViews>
    <sheetView zoomScaleNormal="100" workbookViewId="0">
      <pane ySplit="1" topLeftCell="A82" activePane="bottomLeft" state="frozen"/>
      <selection pane="bottomLeft" activeCell="AD87" sqref="AD87"/>
    </sheetView>
  </sheetViews>
  <sheetFormatPr baseColWidth="10" defaultRowHeight="16" x14ac:dyDescent="0.2"/>
  <cols>
    <col min="2" max="2" width="15.6640625" style="20" bestFit="1" customWidth="1"/>
    <col min="3" max="3" width="5.5" hidden="1" customWidth="1"/>
    <col min="4" max="4" width="16.6640625" customWidth="1"/>
    <col min="5" max="5" width="12.1640625" customWidth="1"/>
    <col min="6" max="6" width="12.5" hidden="1" customWidth="1"/>
    <col min="7" max="8" width="11.1640625" hidden="1" customWidth="1"/>
    <col min="9" max="9" width="15" style="20" hidden="1" customWidth="1"/>
    <col min="10" max="18" width="12.6640625" hidden="1" customWidth="1"/>
    <col min="19" max="22" width="12.6640625" bestFit="1" customWidth="1"/>
  </cols>
  <sheetData>
    <row r="1" spans="1:9" s="12" customFormat="1" ht="68" x14ac:dyDescent="0.2">
      <c r="A1" s="12" t="s">
        <v>8</v>
      </c>
      <c r="B1" s="35" t="s">
        <v>9</v>
      </c>
      <c r="C1" s="12" t="s">
        <v>10</v>
      </c>
      <c r="D1" s="12" t="s">
        <v>11</v>
      </c>
      <c r="E1" s="13" t="s">
        <v>18</v>
      </c>
      <c r="I1" s="35"/>
    </row>
    <row r="2" spans="1:9" x14ac:dyDescent="0.2">
      <c r="A2" s="11">
        <v>43852</v>
      </c>
      <c r="C2">
        <v>1</v>
      </c>
    </row>
    <row r="3" spans="1:9" x14ac:dyDescent="0.2">
      <c r="A3" s="11">
        <v>43853</v>
      </c>
      <c r="C3">
        <v>2</v>
      </c>
    </row>
    <row r="4" spans="1:9" x14ac:dyDescent="0.2">
      <c r="A4" s="11">
        <v>43854</v>
      </c>
      <c r="C4">
        <v>3</v>
      </c>
    </row>
    <row r="5" spans="1:9" x14ac:dyDescent="0.2">
      <c r="A5" s="11">
        <v>43855</v>
      </c>
      <c r="B5" s="20">
        <v>1</v>
      </c>
      <c r="C5">
        <v>4</v>
      </c>
    </row>
    <row r="6" spans="1:9" x14ac:dyDescent="0.2">
      <c r="A6" s="11">
        <v>43856</v>
      </c>
      <c r="B6" s="20">
        <v>1</v>
      </c>
      <c r="C6">
        <v>5</v>
      </c>
    </row>
    <row r="7" spans="1:9" x14ac:dyDescent="0.2">
      <c r="A7" s="11">
        <v>43857</v>
      </c>
      <c r="B7" s="20">
        <v>2</v>
      </c>
      <c r="C7">
        <v>6</v>
      </c>
    </row>
    <row r="8" spans="1:9" x14ac:dyDescent="0.2">
      <c r="A8" s="11">
        <v>43858</v>
      </c>
      <c r="B8" s="20">
        <v>3</v>
      </c>
      <c r="C8">
        <v>7</v>
      </c>
    </row>
    <row r="9" spans="1:9" x14ac:dyDescent="0.2">
      <c r="A9" s="11">
        <v>43859</v>
      </c>
      <c r="B9" s="20">
        <v>4</v>
      </c>
      <c r="C9">
        <v>8</v>
      </c>
    </row>
    <row r="10" spans="1:9" x14ac:dyDescent="0.2">
      <c r="A10" s="11">
        <v>43860</v>
      </c>
      <c r="B10" s="20">
        <v>4</v>
      </c>
      <c r="C10">
        <v>9</v>
      </c>
    </row>
    <row r="11" spans="1:9" x14ac:dyDescent="0.2">
      <c r="A11" s="11">
        <v>43861</v>
      </c>
      <c r="B11" s="20">
        <v>4</v>
      </c>
      <c r="C11">
        <v>10</v>
      </c>
    </row>
    <row r="12" spans="1:9" x14ac:dyDescent="0.2">
      <c r="A12" s="11">
        <v>43862</v>
      </c>
      <c r="B12" s="20">
        <v>4</v>
      </c>
      <c r="C12">
        <v>11</v>
      </c>
    </row>
    <row r="13" spans="1:9" x14ac:dyDescent="0.2">
      <c r="A13" s="11">
        <v>43863</v>
      </c>
      <c r="B13" s="20">
        <v>4</v>
      </c>
      <c r="C13">
        <v>12</v>
      </c>
    </row>
    <row r="14" spans="1:9" x14ac:dyDescent="0.2">
      <c r="A14" s="11">
        <v>43864</v>
      </c>
      <c r="B14" s="20">
        <v>4</v>
      </c>
      <c r="C14">
        <v>13</v>
      </c>
    </row>
    <row r="15" spans="1:9" x14ac:dyDescent="0.2">
      <c r="A15" s="11">
        <v>43865</v>
      </c>
      <c r="B15" s="20">
        <v>5</v>
      </c>
      <c r="C15">
        <v>14</v>
      </c>
    </row>
    <row r="16" spans="1:9" x14ac:dyDescent="0.2">
      <c r="A16" s="11">
        <v>43866</v>
      </c>
      <c r="B16" s="20">
        <v>7</v>
      </c>
      <c r="C16">
        <v>15</v>
      </c>
    </row>
    <row r="17" spans="1:3" x14ac:dyDescent="0.2">
      <c r="A17" s="11">
        <v>43867</v>
      </c>
      <c r="B17" s="20">
        <v>7</v>
      </c>
      <c r="C17">
        <v>16</v>
      </c>
    </row>
    <row r="18" spans="1:3" x14ac:dyDescent="0.2">
      <c r="A18" s="11">
        <v>43868</v>
      </c>
      <c r="B18" s="20">
        <v>7</v>
      </c>
      <c r="C18">
        <v>17</v>
      </c>
    </row>
    <row r="19" spans="1:3" x14ac:dyDescent="0.2">
      <c r="A19" s="11">
        <v>43869</v>
      </c>
      <c r="B19" s="20">
        <v>7</v>
      </c>
      <c r="C19">
        <v>18</v>
      </c>
    </row>
    <row r="20" spans="1:3" x14ac:dyDescent="0.2">
      <c r="A20" s="11">
        <v>43870</v>
      </c>
      <c r="B20" s="20">
        <v>7</v>
      </c>
      <c r="C20">
        <v>19</v>
      </c>
    </row>
    <row r="21" spans="1:3" x14ac:dyDescent="0.2">
      <c r="A21" s="11">
        <v>43871</v>
      </c>
      <c r="B21" s="20">
        <v>7</v>
      </c>
      <c r="C21">
        <v>20</v>
      </c>
    </row>
    <row r="22" spans="1:3" x14ac:dyDescent="0.2">
      <c r="A22" s="11">
        <v>43872</v>
      </c>
      <c r="B22" s="20">
        <v>7</v>
      </c>
      <c r="C22">
        <v>21</v>
      </c>
    </row>
    <row r="23" spans="1:3" x14ac:dyDescent="0.2">
      <c r="A23" s="11">
        <v>43873</v>
      </c>
      <c r="B23" s="20">
        <v>7</v>
      </c>
      <c r="C23">
        <v>22</v>
      </c>
    </row>
    <row r="24" spans="1:3" x14ac:dyDescent="0.2">
      <c r="A24" s="11">
        <v>43874</v>
      </c>
      <c r="B24" s="20">
        <v>7</v>
      </c>
      <c r="C24">
        <v>23</v>
      </c>
    </row>
    <row r="25" spans="1:3" x14ac:dyDescent="0.2">
      <c r="A25" s="11">
        <v>43875</v>
      </c>
      <c r="B25" s="20">
        <v>8</v>
      </c>
      <c r="C25">
        <v>24</v>
      </c>
    </row>
    <row r="26" spans="1:3" x14ac:dyDescent="0.2">
      <c r="A26" s="11">
        <v>43876</v>
      </c>
      <c r="B26" s="20">
        <v>8</v>
      </c>
      <c r="C26">
        <v>25</v>
      </c>
    </row>
    <row r="27" spans="1:3" x14ac:dyDescent="0.2">
      <c r="A27" s="11">
        <v>43877</v>
      </c>
      <c r="B27" s="20">
        <v>8</v>
      </c>
      <c r="C27">
        <v>26</v>
      </c>
    </row>
    <row r="28" spans="1:3" x14ac:dyDescent="0.2">
      <c r="A28" s="11">
        <v>43878</v>
      </c>
      <c r="B28" s="20">
        <v>8</v>
      </c>
      <c r="C28">
        <v>27</v>
      </c>
    </row>
    <row r="29" spans="1:3" x14ac:dyDescent="0.2">
      <c r="A29" s="11">
        <v>43879</v>
      </c>
      <c r="B29" s="20">
        <v>8</v>
      </c>
      <c r="C29">
        <v>28</v>
      </c>
    </row>
    <row r="30" spans="1:3" x14ac:dyDescent="0.2">
      <c r="A30" s="11">
        <v>43880</v>
      </c>
      <c r="B30" s="20">
        <v>8</v>
      </c>
      <c r="C30">
        <v>29</v>
      </c>
    </row>
    <row r="31" spans="1:3" x14ac:dyDescent="0.2">
      <c r="A31" s="11">
        <v>43881</v>
      </c>
      <c r="B31" s="20">
        <v>9</v>
      </c>
      <c r="C31">
        <v>30</v>
      </c>
    </row>
    <row r="32" spans="1:3" x14ac:dyDescent="0.2">
      <c r="A32" s="11">
        <v>43882</v>
      </c>
      <c r="B32" s="20">
        <v>9</v>
      </c>
      <c r="C32">
        <v>31</v>
      </c>
    </row>
    <row r="33" spans="1:3" x14ac:dyDescent="0.2">
      <c r="A33" s="11">
        <v>43883</v>
      </c>
      <c r="B33" s="20">
        <v>9</v>
      </c>
      <c r="C33">
        <v>32</v>
      </c>
    </row>
    <row r="34" spans="1:3" x14ac:dyDescent="0.2">
      <c r="A34" s="11">
        <v>43884</v>
      </c>
      <c r="B34" s="20">
        <v>10</v>
      </c>
      <c r="C34">
        <v>33</v>
      </c>
    </row>
    <row r="35" spans="1:3" x14ac:dyDescent="0.2">
      <c r="A35" s="11">
        <v>43885</v>
      </c>
      <c r="B35" s="20">
        <v>11</v>
      </c>
      <c r="C35">
        <v>34</v>
      </c>
    </row>
    <row r="36" spans="1:3" x14ac:dyDescent="0.2">
      <c r="A36" s="11">
        <v>43886</v>
      </c>
      <c r="B36" s="20">
        <v>11</v>
      </c>
      <c r="C36">
        <v>35</v>
      </c>
    </row>
    <row r="37" spans="1:3" x14ac:dyDescent="0.2">
      <c r="A37" s="11">
        <v>43887</v>
      </c>
      <c r="B37" s="20">
        <v>12</v>
      </c>
      <c r="C37">
        <v>36</v>
      </c>
    </row>
    <row r="38" spans="1:3" x14ac:dyDescent="0.2">
      <c r="A38" s="11">
        <v>43888</v>
      </c>
      <c r="B38" s="20">
        <v>14</v>
      </c>
      <c r="C38">
        <v>37</v>
      </c>
    </row>
    <row r="39" spans="1:3" x14ac:dyDescent="0.2">
      <c r="A39" s="11">
        <v>43889</v>
      </c>
      <c r="B39" s="20">
        <v>16</v>
      </c>
      <c r="C39">
        <v>38</v>
      </c>
    </row>
    <row r="40" spans="1:3" x14ac:dyDescent="0.2">
      <c r="A40" s="11">
        <v>43890</v>
      </c>
      <c r="B40" s="20">
        <v>20</v>
      </c>
      <c r="C40">
        <v>39</v>
      </c>
    </row>
    <row r="41" spans="1:3" x14ac:dyDescent="0.2">
      <c r="A41" s="11">
        <v>43891</v>
      </c>
      <c r="B41" s="20">
        <v>24</v>
      </c>
      <c r="C41">
        <v>40</v>
      </c>
    </row>
    <row r="42" spans="1:3" x14ac:dyDescent="0.2">
      <c r="A42" s="11">
        <v>43892</v>
      </c>
      <c r="B42" s="20">
        <v>27</v>
      </c>
      <c r="C42">
        <v>41</v>
      </c>
    </row>
    <row r="43" spans="1:3" x14ac:dyDescent="0.2">
      <c r="A43" s="11">
        <v>43893</v>
      </c>
      <c r="B43" s="20">
        <v>33</v>
      </c>
      <c r="C43">
        <v>42</v>
      </c>
    </row>
    <row r="44" spans="1:3" x14ac:dyDescent="0.2">
      <c r="A44" s="11">
        <v>43894</v>
      </c>
      <c r="B44" s="20">
        <v>34</v>
      </c>
      <c r="C44">
        <v>43</v>
      </c>
    </row>
    <row r="45" spans="1:3" x14ac:dyDescent="0.2">
      <c r="A45" s="11">
        <v>43895</v>
      </c>
      <c r="B45" s="20">
        <v>47</v>
      </c>
      <c r="C45">
        <v>44</v>
      </c>
    </row>
    <row r="46" spans="1:3" x14ac:dyDescent="0.2">
      <c r="A46" s="11">
        <v>43896</v>
      </c>
      <c r="B46" s="20">
        <v>54</v>
      </c>
      <c r="C46">
        <v>45</v>
      </c>
    </row>
    <row r="47" spans="1:3" x14ac:dyDescent="0.2">
      <c r="A47" s="11">
        <v>43897</v>
      </c>
      <c r="B47" s="20">
        <v>60</v>
      </c>
      <c r="C47">
        <v>46</v>
      </c>
    </row>
    <row r="48" spans="1:3" x14ac:dyDescent="0.2">
      <c r="A48" s="11">
        <v>43898</v>
      </c>
      <c r="B48" s="20">
        <v>66</v>
      </c>
      <c r="C48">
        <v>47</v>
      </c>
    </row>
    <row r="49" spans="1:11" x14ac:dyDescent="0.2">
      <c r="A49" s="11">
        <v>43899</v>
      </c>
      <c r="B49" s="20">
        <v>79</v>
      </c>
      <c r="C49">
        <v>48</v>
      </c>
    </row>
    <row r="50" spans="1:11" x14ac:dyDescent="0.2">
      <c r="A50" s="11">
        <v>43900</v>
      </c>
      <c r="B50" s="20">
        <v>96</v>
      </c>
      <c r="C50">
        <v>49</v>
      </c>
    </row>
    <row r="51" spans="1:11" x14ac:dyDescent="0.2">
      <c r="A51" s="11">
        <v>43901</v>
      </c>
      <c r="B51" s="20">
        <v>118</v>
      </c>
      <c r="C51">
        <v>50</v>
      </c>
    </row>
    <row r="52" spans="1:11" x14ac:dyDescent="0.2">
      <c r="A52" s="11">
        <v>43902</v>
      </c>
      <c r="B52" s="20">
        <v>154</v>
      </c>
      <c r="C52">
        <v>51</v>
      </c>
    </row>
    <row r="53" spans="1:11" x14ac:dyDescent="0.2">
      <c r="A53" s="11">
        <v>43903</v>
      </c>
      <c r="B53" s="20">
        <v>191</v>
      </c>
      <c r="C53">
        <v>52</v>
      </c>
      <c r="D53" s="16">
        <f>B52*EXP(0.2175)</f>
        <v>191.41667614419057</v>
      </c>
    </row>
    <row r="54" spans="1:11" x14ac:dyDescent="0.2">
      <c r="A54" s="11">
        <v>43904</v>
      </c>
      <c r="B54" s="20">
        <v>249</v>
      </c>
      <c r="C54">
        <v>53</v>
      </c>
      <c r="D54" s="16">
        <f>B53*EXP(0.265)</f>
        <v>248.95531637366844</v>
      </c>
    </row>
    <row r="55" spans="1:11" x14ac:dyDescent="0.2">
      <c r="A55" s="11">
        <v>43905</v>
      </c>
      <c r="B55" s="20">
        <v>313</v>
      </c>
      <c r="C55">
        <v>54</v>
      </c>
      <c r="D55" s="16">
        <f>B54*EXP(0.23)</f>
        <v>313.39140247244001</v>
      </c>
      <c r="E55" s="11"/>
    </row>
    <row r="56" spans="1:11" x14ac:dyDescent="0.2">
      <c r="A56" s="11">
        <v>43906</v>
      </c>
      <c r="B56" s="20">
        <v>441</v>
      </c>
      <c r="C56">
        <v>55</v>
      </c>
      <c r="D56" s="16">
        <f>B55*EXP(0.343)</f>
        <v>441.06982248297908</v>
      </c>
      <c r="E56" s="11">
        <v>43906</v>
      </c>
      <c r="F56" s="11"/>
    </row>
    <row r="57" spans="1:11" x14ac:dyDescent="0.2">
      <c r="A57" s="11">
        <v>43907</v>
      </c>
      <c r="B57" s="20">
        <v>569</v>
      </c>
      <c r="C57">
        <v>56</v>
      </c>
      <c r="D57" s="17">
        <f>441*EXP(0.2475)</f>
        <v>564.84133881122136</v>
      </c>
      <c r="E57">
        <v>565</v>
      </c>
      <c r="F57" s="11">
        <v>43907</v>
      </c>
    </row>
    <row r="58" spans="1:11" x14ac:dyDescent="0.2">
      <c r="A58" s="11">
        <v>43908</v>
      </c>
      <c r="B58" s="30">
        <v>727</v>
      </c>
      <c r="C58">
        <v>57</v>
      </c>
      <c r="D58" s="17">
        <f>B57*EXP(0.2475)</f>
        <v>728.7862171963377</v>
      </c>
      <c r="E58" s="34">
        <v>729</v>
      </c>
      <c r="F58" s="34">
        <v>729</v>
      </c>
      <c r="G58" s="90"/>
      <c r="H58" s="90"/>
      <c r="I58" s="90"/>
    </row>
    <row r="59" spans="1:11" x14ac:dyDescent="0.2">
      <c r="A59" s="11">
        <v>43909</v>
      </c>
      <c r="B59" s="20">
        <v>873</v>
      </c>
      <c r="C59">
        <v>58</v>
      </c>
      <c r="D59" s="28">
        <f>B58*EXP(0.25)</f>
        <v>933.48647793198802</v>
      </c>
      <c r="E59" s="34">
        <v>872</v>
      </c>
      <c r="F59">
        <v>872</v>
      </c>
    </row>
    <row r="60" spans="1:11" x14ac:dyDescent="0.2">
      <c r="A60" s="11">
        <v>43910</v>
      </c>
      <c r="B60" s="20">
        <v>1087</v>
      </c>
      <c r="C60">
        <v>59</v>
      </c>
      <c r="D60" s="32">
        <f t="shared" ref="D60" si="0">B59*EXP(0.1792)</f>
        <v>1044.3349557644085</v>
      </c>
      <c r="E60" s="36">
        <v>1043.138696</v>
      </c>
      <c r="F60" s="36">
        <v>1043.138696</v>
      </c>
      <c r="G60" s="11">
        <v>43910</v>
      </c>
      <c r="J60" s="11"/>
    </row>
    <row r="61" spans="1:11" x14ac:dyDescent="0.2">
      <c r="A61" s="11">
        <v>43911</v>
      </c>
      <c r="B61" s="20">
        <v>1331</v>
      </c>
      <c r="C61">
        <v>60</v>
      </c>
      <c r="D61" s="48">
        <f>B60*EXP(0.1943)</f>
        <v>1320.1186357647562</v>
      </c>
      <c r="E61" s="36">
        <v>1247.865067</v>
      </c>
      <c r="F61" s="36">
        <v>1247.865067</v>
      </c>
      <c r="G61" s="14">
        <v>1320</v>
      </c>
      <c r="H61" s="11">
        <v>43911</v>
      </c>
    </row>
    <row r="62" spans="1:11" x14ac:dyDescent="0.2">
      <c r="A62" s="11">
        <v>43912</v>
      </c>
      <c r="B62" s="20">
        <v>1470</v>
      </c>
      <c r="C62">
        <v>61</v>
      </c>
      <c r="D62" s="17">
        <f>B61*EXP(0.1943)</f>
        <v>1616.4470139860998</v>
      </c>
      <c r="E62" s="36">
        <v>1492.771031</v>
      </c>
      <c r="F62" s="36">
        <v>1492.771031</v>
      </c>
      <c r="G62" s="24">
        <v>1579</v>
      </c>
      <c r="H62" s="14">
        <v>1616</v>
      </c>
      <c r="I62" s="54">
        <v>43912</v>
      </c>
    </row>
    <row r="63" spans="1:11" x14ac:dyDescent="0.2">
      <c r="A63" s="11">
        <v>43913</v>
      </c>
      <c r="B63" s="20">
        <v>2092</v>
      </c>
      <c r="C63">
        <v>62</v>
      </c>
      <c r="D63" s="48">
        <f>B62*EXP(0.1943)</f>
        <v>1785.2570327269473</v>
      </c>
      <c r="E63" s="36">
        <v>1785.7422320000001</v>
      </c>
      <c r="F63" s="36">
        <v>1785.7422320000001</v>
      </c>
      <c r="G63" s="24">
        <v>1889</v>
      </c>
      <c r="H63" s="24">
        <v>1933</v>
      </c>
      <c r="I63" s="20">
        <v>1785</v>
      </c>
      <c r="J63" s="11">
        <v>43913</v>
      </c>
    </row>
    <row r="64" spans="1:11" x14ac:dyDescent="0.2">
      <c r="A64" s="11">
        <v>43914</v>
      </c>
      <c r="B64" s="20">
        <v>2792</v>
      </c>
      <c r="C64">
        <v>63</v>
      </c>
      <c r="D64" s="48">
        <f>B63*EXP(0.1994)</f>
        <v>2553.6419251684829</v>
      </c>
      <c r="E64" s="36">
        <v>2136.211953</v>
      </c>
      <c r="F64" s="36">
        <v>2136.211953</v>
      </c>
      <c r="G64" s="24">
        <v>2260</v>
      </c>
      <c r="H64" s="24">
        <v>2313</v>
      </c>
      <c r="I64" s="36">
        <v>2136</v>
      </c>
      <c r="J64" s="14">
        <v>2554</v>
      </c>
      <c r="K64" s="11">
        <v>43914</v>
      </c>
    </row>
    <row r="65" spans="1:27" x14ac:dyDescent="0.2">
      <c r="A65" s="11">
        <v>43915</v>
      </c>
      <c r="B65" s="47">
        <v>3409</v>
      </c>
      <c r="C65">
        <v>64</v>
      </c>
      <c r="D65" s="48">
        <f>B64*EXP(0.2017)</f>
        <v>3415.958697304206</v>
      </c>
      <c r="E65" s="36">
        <v>2555.4648510000002</v>
      </c>
      <c r="F65" s="36">
        <v>2555.4648510000002</v>
      </c>
      <c r="G65" s="24">
        <v>2703</v>
      </c>
      <c r="H65" s="24">
        <v>2766</v>
      </c>
      <c r="I65" s="36">
        <v>2555</v>
      </c>
      <c r="J65" s="24">
        <v>3117</v>
      </c>
      <c r="K65" s="14">
        <v>3416</v>
      </c>
      <c r="L65" s="11">
        <v>43915</v>
      </c>
    </row>
    <row r="66" spans="1:27" x14ac:dyDescent="0.2">
      <c r="A66" s="11">
        <v>43916</v>
      </c>
      <c r="B66" s="47">
        <v>4043</v>
      </c>
      <c r="C66">
        <v>65</v>
      </c>
      <c r="D66" s="48">
        <f>B65*EXP(0.2017)</f>
        <v>4170.846418019355</v>
      </c>
      <c r="E66" s="36">
        <v>3057.0003120000001</v>
      </c>
      <c r="F66" s="36">
        <v>3057.0003120000001</v>
      </c>
      <c r="G66" s="24">
        <v>3234</v>
      </c>
      <c r="H66" s="24">
        <v>3309</v>
      </c>
      <c r="I66" s="36">
        <v>3056</v>
      </c>
      <c r="J66" s="24">
        <v>3805</v>
      </c>
      <c r="K66" s="24">
        <v>4179</v>
      </c>
      <c r="L66" s="14">
        <v>4171</v>
      </c>
      <c r="M66" s="11">
        <v>43916</v>
      </c>
    </row>
    <row r="67" spans="1:27" x14ac:dyDescent="0.2">
      <c r="A67" s="11">
        <v>43917</v>
      </c>
      <c r="B67" s="47">
        <v>4757</v>
      </c>
      <c r="C67">
        <v>66</v>
      </c>
      <c r="D67" s="48">
        <f t="shared" ref="D67:D72" si="1">B66*EXP(0.2017)</f>
        <v>4946.5333141837054</v>
      </c>
      <c r="E67" s="36">
        <v>3656.9671079999998</v>
      </c>
      <c r="F67" s="36">
        <v>3656.9671079999998</v>
      </c>
      <c r="G67" s="24">
        <v>3869</v>
      </c>
      <c r="H67" s="24">
        <v>3959</v>
      </c>
      <c r="I67" s="36">
        <v>3656</v>
      </c>
      <c r="J67" s="24">
        <v>4645</v>
      </c>
      <c r="K67" s="24">
        <v>5113</v>
      </c>
      <c r="L67" s="24">
        <v>5103</v>
      </c>
      <c r="M67" s="14">
        <v>4947</v>
      </c>
      <c r="N67" s="11">
        <v>43917</v>
      </c>
    </row>
    <row r="68" spans="1:27" x14ac:dyDescent="0.2">
      <c r="A68" s="11">
        <v>43918</v>
      </c>
      <c r="B68" s="47">
        <v>5655</v>
      </c>
      <c r="C68">
        <v>67</v>
      </c>
      <c r="D68" s="48">
        <f t="shared" si="1"/>
        <v>5820.0986830501824</v>
      </c>
      <c r="E68" s="36">
        <v>4374.6833710000001</v>
      </c>
      <c r="F68" s="36">
        <v>4374.6833710000001</v>
      </c>
      <c r="G68" s="24">
        <v>4628</v>
      </c>
      <c r="H68" s="24">
        <v>4736</v>
      </c>
      <c r="I68" s="36">
        <v>4373</v>
      </c>
      <c r="J68" s="24">
        <v>5670</v>
      </c>
      <c r="K68" s="24">
        <v>6256</v>
      </c>
      <c r="L68" s="24">
        <v>6243</v>
      </c>
      <c r="M68" s="24">
        <v>6052</v>
      </c>
      <c r="N68" s="14">
        <v>5820</v>
      </c>
      <c r="O68" s="11">
        <v>43918</v>
      </c>
    </row>
    <row r="69" spans="1:27" x14ac:dyDescent="0.2">
      <c r="A69" s="11">
        <v>43919</v>
      </c>
      <c r="B69" s="47">
        <v>6320</v>
      </c>
      <c r="C69">
        <v>68</v>
      </c>
      <c r="D69" s="48">
        <f t="shared" si="1"/>
        <v>6918.7845391315495</v>
      </c>
      <c r="E69" s="36">
        <v>5233.2586080000001</v>
      </c>
      <c r="F69" s="36">
        <v>5233.2586080000001</v>
      </c>
      <c r="G69" s="24">
        <v>5536</v>
      </c>
      <c r="H69" s="24">
        <v>5665</v>
      </c>
      <c r="I69" s="36">
        <v>5232</v>
      </c>
      <c r="J69" s="24">
        <v>6921</v>
      </c>
      <c r="K69" s="24">
        <v>7654</v>
      </c>
      <c r="L69" s="24">
        <v>7639</v>
      </c>
      <c r="M69" s="24">
        <v>7404</v>
      </c>
      <c r="N69" s="24">
        <v>7121</v>
      </c>
      <c r="O69" s="14">
        <v>6919</v>
      </c>
      <c r="P69" s="11">
        <v>43919</v>
      </c>
    </row>
    <row r="70" spans="1:27" x14ac:dyDescent="0.2">
      <c r="A70" s="11">
        <v>43920</v>
      </c>
      <c r="B70" s="47">
        <v>7474</v>
      </c>
      <c r="C70">
        <v>69</v>
      </c>
      <c r="D70" s="48">
        <f t="shared" si="1"/>
        <v>7732.3993434679733</v>
      </c>
      <c r="E70" s="36">
        <v>6260.3377979999996</v>
      </c>
      <c r="F70" s="36">
        <v>6260.3377979999996</v>
      </c>
      <c r="G70" s="24">
        <v>6623</v>
      </c>
      <c r="H70" s="24">
        <v>6777</v>
      </c>
      <c r="I70" s="36">
        <v>6259</v>
      </c>
      <c r="J70" s="24">
        <v>8448</v>
      </c>
      <c r="K70" s="24">
        <v>9365</v>
      </c>
      <c r="L70" s="24">
        <v>9346</v>
      </c>
      <c r="M70" s="24">
        <v>9059</v>
      </c>
      <c r="N70" s="24">
        <v>8712</v>
      </c>
      <c r="O70" s="24">
        <v>8465</v>
      </c>
      <c r="P70" s="14">
        <v>7732</v>
      </c>
      <c r="Q70" s="11">
        <v>43920</v>
      </c>
    </row>
    <row r="71" spans="1:27" x14ac:dyDescent="0.2">
      <c r="A71" s="11">
        <v>43921</v>
      </c>
      <c r="B71" s="47">
        <v>8612</v>
      </c>
      <c r="C71">
        <v>70</v>
      </c>
      <c r="D71" s="48">
        <f t="shared" si="1"/>
        <v>9144.2963121961457</v>
      </c>
      <c r="E71" s="36">
        <v>7488.9915199999996</v>
      </c>
      <c r="F71" s="36">
        <v>7488.9915199999996</v>
      </c>
      <c r="G71" s="24">
        <v>7923</v>
      </c>
      <c r="H71" s="24">
        <v>8107</v>
      </c>
      <c r="I71" s="36">
        <v>7487</v>
      </c>
      <c r="J71" s="24">
        <v>10312</v>
      </c>
      <c r="K71" s="24">
        <v>11458</v>
      </c>
      <c r="L71" s="24">
        <v>11434</v>
      </c>
      <c r="M71" s="24">
        <v>11084</v>
      </c>
      <c r="N71" s="24">
        <v>10659</v>
      </c>
      <c r="O71" s="24">
        <v>10357</v>
      </c>
      <c r="P71" s="24">
        <v>9460</v>
      </c>
      <c r="Q71" s="14">
        <v>9144</v>
      </c>
      <c r="R71" s="11">
        <v>43921</v>
      </c>
    </row>
    <row r="72" spans="1:27" x14ac:dyDescent="0.2">
      <c r="A72" s="11">
        <v>43922</v>
      </c>
      <c r="B72" s="47">
        <v>9730</v>
      </c>
      <c r="C72">
        <v>71</v>
      </c>
      <c r="D72" s="48">
        <f t="shared" si="1"/>
        <v>10536.617586383891</v>
      </c>
      <c r="E72" s="36">
        <v>8958.780788</v>
      </c>
      <c r="F72" s="36">
        <v>8958.780788</v>
      </c>
      <c r="G72" s="24">
        <v>9478</v>
      </c>
      <c r="H72" s="24">
        <v>9698</v>
      </c>
      <c r="I72" s="36">
        <v>8956</v>
      </c>
      <c r="J72" s="24">
        <v>12588</v>
      </c>
      <c r="K72" s="24">
        <v>14018</v>
      </c>
      <c r="L72" s="24">
        <v>13990</v>
      </c>
      <c r="M72" s="24">
        <v>13561</v>
      </c>
      <c r="N72" s="24">
        <v>13041</v>
      </c>
      <c r="O72" s="24">
        <v>12671</v>
      </c>
      <c r="P72" s="24">
        <v>11575</v>
      </c>
      <c r="Q72" s="60">
        <v>11188</v>
      </c>
      <c r="R72" s="14">
        <v>10537</v>
      </c>
      <c r="S72" s="11">
        <v>43922</v>
      </c>
    </row>
    <row r="73" spans="1:27" x14ac:dyDescent="0.2">
      <c r="A73" s="11">
        <v>43923</v>
      </c>
      <c r="B73" s="47">
        <v>11283</v>
      </c>
      <c r="C73">
        <v>72</v>
      </c>
      <c r="D73" s="48">
        <f>B72*EXP(0.204)</f>
        <v>11931.881033128928</v>
      </c>
      <c r="E73" s="36">
        <v>10717.030860000001</v>
      </c>
      <c r="F73" s="36">
        <v>10717.030860000001</v>
      </c>
      <c r="G73" s="24">
        <v>11338</v>
      </c>
      <c r="H73" s="24">
        <v>11602</v>
      </c>
      <c r="I73" s="36">
        <v>10714</v>
      </c>
      <c r="J73" s="24">
        <v>15365</v>
      </c>
      <c r="K73" s="24">
        <v>17151</v>
      </c>
      <c r="L73" s="24">
        <v>17116</v>
      </c>
      <c r="M73" s="24">
        <v>16591</v>
      </c>
      <c r="N73" s="24">
        <v>15956</v>
      </c>
      <c r="O73" s="24">
        <v>15503</v>
      </c>
      <c r="P73" s="24">
        <v>14161</v>
      </c>
      <c r="Q73" s="60">
        <v>13688</v>
      </c>
      <c r="R73" s="24">
        <v>12891</v>
      </c>
      <c r="S73" s="14">
        <v>11932</v>
      </c>
      <c r="T73" s="11">
        <v>43923</v>
      </c>
    </row>
    <row r="74" spans="1:27" x14ac:dyDescent="0.2">
      <c r="A74" s="11">
        <v>43924</v>
      </c>
      <c r="B74" s="47">
        <v>12549</v>
      </c>
      <c r="C74">
        <v>73</v>
      </c>
      <c r="D74" s="48">
        <f t="shared" ref="D74" si="2">B73*EXP(0.204)</f>
        <v>13836.322065446424</v>
      </c>
      <c r="E74" s="36">
        <v>12820.355030000001</v>
      </c>
      <c r="F74" s="36">
        <v>12820.355030000001</v>
      </c>
      <c r="G74" s="24">
        <v>13563</v>
      </c>
      <c r="H74" s="24">
        <v>13879</v>
      </c>
      <c r="I74" s="36">
        <v>12817</v>
      </c>
      <c r="J74" s="24">
        <v>18756</v>
      </c>
      <c r="K74" s="24">
        <v>20984</v>
      </c>
      <c r="L74" s="24">
        <v>20941</v>
      </c>
      <c r="M74" s="24">
        <v>20299</v>
      </c>
      <c r="N74" s="24">
        <v>19522</v>
      </c>
      <c r="O74" s="24">
        <v>18968</v>
      </c>
      <c r="P74" s="24">
        <v>17326</v>
      </c>
      <c r="Q74" s="60">
        <v>16747</v>
      </c>
      <c r="R74" s="24">
        <v>15772</v>
      </c>
      <c r="S74" s="24">
        <v>14632</v>
      </c>
      <c r="T74" s="14">
        <v>13836</v>
      </c>
      <c r="U74" s="11">
        <v>43924</v>
      </c>
    </row>
    <row r="75" spans="1:27" x14ac:dyDescent="0.2">
      <c r="A75" s="11">
        <v>43925</v>
      </c>
      <c r="B75" s="47">
        <v>14018</v>
      </c>
      <c r="C75">
        <v>74</v>
      </c>
      <c r="D75" s="48">
        <f>B74*EXP(0.145)</f>
        <v>14507.140567293402</v>
      </c>
      <c r="E75" s="36">
        <v>15336.477559999999</v>
      </c>
      <c r="F75" s="36">
        <v>15336.477559999999</v>
      </c>
      <c r="G75" s="24">
        <v>16224</v>
      </c>
      <c r="H75" s="24">
        <v>16603</v>
      </c>
      <c r="I75" s="36">
        <v>15332</v>
      </c>
      <c r="J75" s="24">
        <v>22895</v>
      </c>
      <c r="K75" s="24">
        <v>25673</v>
      </c>
      <c r="L75" s="24">
        <v>25621</v>
      </c>
      <c r="M75" s="24">
        <v>24836</v>
      </c>
      <c r="N75" s="24">
        <v>23884</v>
      </c>
      <c r="O75" s="24">
        <v>23207</v>
      </c>
      <c r="P75" s="24">
        <v>21198</v>
      </c>
      <c r="Q75" s="60">
        <v>20490</v>
      </c>
      <c r="R75" s="24">
        <v>19297</v>
      </c>
      <c r="S75" s="24">
        <v>17943</v>
      </c>
      <c r="T75" s="24">
        <v>16967</v>
      </c>
      <c r="U75" s="14">
        <v>15389</v>
      </c>
      <c r="V75" s="11">
        <v>43925</v>
      </c>
    </row>
    <row r="76" spans="1:27" x14ac:dyDescent="0.2">
      <c r="A76" s="11">
        <v>43926</v>
      </c>
      <c r="B76" s="47">
        <v>15512</v>
      </c>
      <c r="C76">
        <v>75</v>
      </c>
      <c r="D76" s="48">
        <f>B75*EXP(0.11)</f>
        <v>15647.985991692458</v>
      </c>
      <c r="E76" s="36">
        <v>18346.414219999999</v>
      </c>
      <c r="F76" s="36">
        <v>18346.414219999999</v>
      </c>
      <c r="G76" s="24">
        <v>19409</v>
      </c>
      <c r="H76" s="24">
        <v>19861</v>
      </c>
      <c r="I76" s="36">
        <v>18341</v>
      </c>
      <c r="J76" s="24">
        <v>27947</v>
      </c>
      <c r="K76" s="24">
        <v>31411</v>
      </c>
      <c r="L76" s="24">
        <v>31347</v>
      </c>
      <c r="M76" s="24">
        <v>30386</v>
      </c>
      <c r="N76" s="24">
        <v>29222</v>
      </c>
      <c r="O76" s="24">
        <v>28393</v>
      </c>
      <c r="P76" s="24">
        <v>25936</v>
      </c>
      <c r="Q76" s="60">
        <v>25069</v>
      </c>
      <c r="R76" s="24">
        <v>23610</v>
      </c>
      <c r="S76" s="24">
        <v>22004</v>
      </c>
      <c r="T76" s="24">
        <v>20807</v>
      </c>
      <c r="U76" s="24">
        <v>18871</v>
      </c>
      <c r="V76" s="14">
        <v>17190</v>
      </c>
      <c r="W76" s="11">
        <v>43926</v>
      </c>
    </row>
    <row r="77" spans="1:27" x14ac:dyDescent="0.2">
      <c r="A77" s="11">
        <v>43927</v>
      </c>
      <c r="B77" s="47">
        <v>16667</v>
      </c>
      <c r="C77">
        <v>76</v>
      </c>
      <c r="D77" s="48">
        <f>B76*EXP(0.106)</f>
        <v>17246.580948369308</v>
      </c>
      <c r="E77" s="36">
        <v>21947.080959999999</v>
      </c>
      <c r="F77" s="36">
        <v>21947.080959999999</v>
      </c>
      <c r="G77" s="24">
        <v>23218</v>
      </c>
      <c r="H77" s="24">
        <v>23759</v>
      </c>
      <c r="I77" s="36">
        <v>21941</v>
      </c>
      <c r="J77" s="24">
        <v>34114</v>
      </c>
      <c r="K77" s="24">
        <v>38431</v>
      </c>
      <c r="L77" s="24">
        <v>38352</v>
      </c>
      <c r="M77" s="24">
        <v>37177</v>
      </c>
      <c r="N77" s="24">
        <v>35752</v>
      </c>
      <c r="O77" s="24">
        <v>34738</v>
      </c>
      <c r="P77" s="24">
        <v>31732</v>
      </c>
      <c r="Q77" s="60">
        <v>30671</v>
      </c>
      <c r="R77" s="24">
        <v>28886</v>
      </c>
      <c r="S77" s="24">
        <v>26983</v>
      </c>
      <c r="T77" s="24">
        <v>25516</v>
      </c>
      <c r="U77" s="24">
        <v>23142</v>
      </c>
      <c r="V77" s="24">
        <v>21080</v>
      </c>
      <c r="W77" s="14">
        <v>17247</v>
      </c>
      <c r="X77" s="11">
        <v>43927</v>
      </c>
    </row>
    <row r="78" spans="1:27" x14ac:dyDescent="0.2">
      <c r="A78" s="11">
        <v>43928</v>
      </c>
      <c r="B78" s="47">
        <v>17897</v>
      </c>
      <c r="C78">
        <v>77</v>
      </c>
      <c r="D78" s="48">
        <f>B77*EXP(0.07)</f>
        <v>17875.493856964025</v>
      </c>
      <c r="E78" s="36">
        <v>26254.41446</v>
      </c>
      <c r="F78" s="36">
        <v>26254.41446</v>
      </c>
      <c r="G78" s="24">
        <v>27775</v>
      </c>
      <c r="H78" s="24">
        <v>28422</v>
      </c>
      <c r="I78" s="36">
        <v>26247</v>
      </c>
      <c r="J78" s="24">
        <v>41642</v>
      </c>
      <c r="K78" s="24">
        <v>47019</v>
      </c>
      <c r="L78" s="24">
        <v>46924</v>
      </c>
      <c r="M78" s="24">
        <v>45485</v>
      </c>
      <c r="N78" s="24">
        <v>43742</v>
      </c>
      <c r="O78" s="24">
        <v>42502</v>
      </c>
      <c r="P78" s="24">
        <v>38823</v>
      </c>
      <c r="Q78" s="60">
        <v>37526</v>
      </c>
      <c r="R78" s="24">
        <v>35341</v>
      </c>
      <c r="S78" s="24">
        <v>33090</v>
      </c>
      <c r="T78" s="24">
        <v>31290</v>
      </c>
      <c r="U78" s="24">
        <v>28379</v>
      </c>
      <c r="V78" s="24">
        <v>25851</v>
      </c>
      <c r="W78" s="24">
        <v>19252</v>
      </c>
      <c r="X78" s="14">
        <v>17875</v>
      </c>
      <c r="Y78" s="11">
        <v>43928</v>
      </c>
    </row>
    <row r="79" spans="1:27" x14ac:dyDescent="0.2">
      <c r="A79" s="11">
        <v>43929</v>
      </c>
      <c r="B79" s="47">
        <v>19291</v>
      </c>
      <c r="C79">
        <v>78</v>
      </c>
      <c r="D79" s="48">
        <f t="shared" ref="D79:D81" si="3">B78*EXP(0.07)</f>
        <v>19194.678919906713</v>
      </c>
      <c r="E79" s="36">
        <v>31407.10512</v>
      </c>
      <c r="F79" s="36">
        <v>31407.10512</v>
      </c>
      <c r="G79" s="24">
        <v>33226</v>
      </c>
      <c r="H79" s="24">
        <v>34000</v>
      </c>
      <c r="I79" s="36">
        <v>31399</v>
      </c>
      <c r="J79" s="24">
        <v>50832</v>
      </c>
      <c r="K79" s="24">
        <v>57527</v>
      </c>
      <c r="L79" s="24">
        <v>57410</v>
      </c>
      <c r="M79" s="24">
        <v>55650</v>
      </c>
      <c r="N79" s="24">
        <v>53518</v>
      </c>
      <c r="O79" s="24">
        <v>52000</v>
      </c>
      <c r="P79" s="24">
        <v>47500</v>
      </c>
      <c r="Q79" s="60">
        <v>45912</v>
      </c>
      <c r="R79" s="24">
        <v>43240</v>
      </c>
      <c r="S79" s="24">
        <v>40578</v>
      </c>
      <c r="T79" s="24">
        <v>38371</v>
      </c>
      <c r="U79" s="24">
        <v>34801</v>
      </c>
      <c r="V79" s="24">
        <v>31701</v>
      </c>
      <c r="W79" s="24">
        <v>21491</v>
      </c>
      <c r="X79" s="24">
        <v>19172</v>
      </c>
      <c r="Y79" s="14">
        <v>19195</v>
      </c>
      <c r="Z79" s="11">
        <v>43929</v>
      </c>
    </row>
    <row r="80" spans="1:27" x14ac:dyDescent="0.2">
      <c r="A80" s="11">
        <v>43930</v>
      </c>
      <c r="B80" s="47">
        <v>20765</v>
      </c>
      <c r="C80">
        <v>79</v>
      </c>
      <c r="D80" s="48">
        <f t="shared" si="3"/>
        <v>20689.75532457509</v>
      </c>
      <c r="E80" s="36">
        <v>37571.062700000002</v>
      </c>
      <c r="F80" s="36">
        <v>37571.062700000002</v>
      </c>
      <c r="G80" s="24">
        <v>39746</v>
      </c>
      <c r="H80" s="24">
        <v>40673</v>
      </c>
      <c r="I80" s="36">
        <v>37561</v>
      </c>
      <c r="J80" s="24">
        <v>62049</v>
      </c>
      <c r="K80" s="24">
        <v>70383</v>
      </c>
      <c r="L80" s="24">
        <v>70240</v>
      </c>
      <c r="M80" s="24">
        <v>68087</v>
      </c>
      <c r="N80" s="24">
        <v>65478</v>
      </c>
      <c r="O80" s="24">
        <v>63621</v>
      </c>
      <c r="P80" s="24">
        <v>58115</v>
      </c>
      <c r="Q80" s="60">
        <v>56173</v>
      </c>
      <c r="R80" s="24">
        <v>52903</v>
      </c>
      <c r="S80" s="24">
        <v>49761</v>
      </c>
      <c r="T80" s="24">
        <v>47054</v>
      </c>
      <c r="U80" s="24">
        <v>42676</v>
      </c>
      <c r="V80" s="24">
        <v>38875</v>
      </c>
      <c r="W80" s="24">
        <v>23990</v>
      </c>
      <c r="X80" s="24">
        <v>20562</v>
      </c>
      <c r="Y80" s="24">
        <v>20586</v>
      </c>
      <c r="Z80" s="14">
        <v>20690</v>
      </c>
      <c r="AA80" s="11">
        <v>43930</v>
      </c>
    </row>
    <row r="81" spans="1:32" x14ac:dyDescent="0.2">
      <c r="A81" s="11">
        <v>43931</v>
      </c>
      <c r="B81" s="47">
        <v>22148</v>
      </c>
      <c r="C81">
        <v>80</v>
      </c>
      <c r="D81" s="48">
        <f t="shared" si="3"/>
        <v>22270.632383743807</v>
      </c>
      <c r="E81" s="36">
        <v>44944.758419999998</v>
      </c>
      <c r="F81" s="36">
        <v>44944.758419999998</v>
      </c>
      <c r="G81" s="24">
        <v>47547</v>
      </c>
      <c r="H81" s="24">
        <v>48655</v>
      </c>
      <c r="I81" s="36">
        <v>44933</v>
      </c>
      <c r="J81" s="24">
        <v>75741</v>
      </c>
      <c r="K81" s="24">
        <v>86113</v>
      </c>
      <c r="L81" s="24">
        <v>85937</v>
      </c>
      <c r="M81" s="24">
        <v>83303</v>
      </c>
      <c r="N81" s="24">
        <v>80111</v>
      </c>
      <c r="O81" s="24">
        <v>77839</v>
      </c>
      <c r="P81" s="24">
        <v>71102</v>
      </c>
      <c r="Q81" s="60">
        <v>68726</v>
      </c>
      <c r="R81" s="24">
        <v>64726</v>
      </c>
      <c r="S81" s="24">
        <v>61021</v>
      </c>
      <c r="T81" s="24">
        <v>57702</v>
      </c>
      <c r="U81" s="24">
        <v>52334</v>
      </c>
      <c r="V81" s="24">
        <v>47672</v>
      </c>
      <c r="W81" s="24">
        <v>26780</v>
      </c>
      <c r="X81" s="24">
        <v>22053</v>
      </c>
      <c r="Y81" s="24">
        <v>22079</v>
      </c>
      <c r="Z81" s="24">
        <v>22190</v>
      </c>
      <c r="AA81" s="14">
        <v>22271</v>
      </c>
      <c r="AB81" s="11">
        <v>43931</v>
      </c>
    </row>
    <row r="82" spans="1:32" x14ac:dyDescent="0.2">
      <c r="A82" s="11">
        <v>43932</v>
      </c>
      <c r="B82" s="47">
        <v>23318</v>
      </c>
      <c r="C82">
        <v>81</v>
      </c>
      <c r="D82" s="48">
        <f>B81*EXP(0.065)</f>
        <v>23635.438072061097</v>
      </c>
      <c r="E82" s="36">
        <v>53765.615460000001</v>
      </c>
      <c r="F82" s="36">
        <v>53765.615460000001</v>
      </c>
      <c r="G82" s="24">
        <v>56879</v>
      </c>
      <c r="H82" s="24">
        <v>58204</v>
      </c>
      <c r="I82" s="36">
        <v>53751</v>
      </c>
      <c r="J82" s="24">
        <v>92455</v>
      </c>
      <c r="K82" s="24">
        <v>105357</v>
      </c>
      <c r="L82" s="24">
        <v>105143</v>
      </c>
      <c r="M82" s="24">
        <v>101920</v>
      </c>
      <c r="N82" s="24">
        <v>98015</v>
      </c>
      <c r="O82" s="24">
        <v>95234</v>
      </c>
      <c r="P82" s="24">
        <v>86992</v>
      </c>
      <c r="Q82" s="60">
        <v>84085</v>
      </c>
      <c r="R82" s="24">
        <v>79191</v>
      </c>
      <c r="S82" s="24">
        <v>74830</v>
      </c>
      <c r="T82" s="24">
        <v>70760</v>
      </c>
      <c r="U82" s="24">
        <v>64177</v>
      </c>
      <c r="V82" s="24">
        <v>58460</v>
      </c>
      <c r="W82" s="24">
        <v>29893</v>
      </c>
      <c r="X82" s="24">
        <v>23652</v>
      </c>
      <c r="Y82" s="24">
        <v>23680</v>
      </c>
      <c r="Z82" s="24">
        <v>23799</v>
      </c>
      <c r="AA82" s="24">
        <v>23885</v>
      </c>
      <c r="AB82" s="14">
        <v>23635</v>
      </c>
      <c r="AC82" s="11">
        <v>43932</v>
      </c>
    </row>
    <row r="83" spans="1:32" x14ac:dyDescent="0.2">
      <c r="A83" s="11">
        <v>43933</v>
      </c>
      <c r="B83" s="47">
        <v>24383</v>
      </c>
      <c r="C83">
        <v>82</v>
      </c>
      <c r="D83" s="48">
        <f>B82*EXP(0.04)</f>
        <v>24269.62563261811</v>
      </c>
      <c r="E83" s="36">
        <v>64317.65365</v>
      </c>
      <c r="F83" s="36">
        <v>64317.65365</v>
      </c>
      <c r="G83" s="24">
        <v>68042</v>
      </c>
      <c r="H83" s="24">
        <v>69627</v>
      </c>
      <c r="I83" s="36">
        <v>64300</v>
      </c>
      <c r="J83" s="24">
        <v>112857</v>
      </c>
      <c r="K83" s="24">
        <v>128903</v>
      </c>
      <c r="L83" s="24">
        <v>128640</v>
      </c>
      <c r="M83" s="24">
        <v>124697</v>
      </c>
      <c r="N83" s="24">
        <v>119919</v>
      </c>
      <c r="O83" s="24">
        <v>116517</v>
      </c>
      <c r="P83" s="24">
        <v>106433</v>
      </c>
      <c r="Q83" s="60">
        <v>102877</v>
      </c>
      <c r="R83" s="24">
        <v>96888</v>
      </c>
      <c r="S83" s="24">
        <v>91764</v>
      </c>
      <c r="T83" s="24">
        <v>86773</v>
      </c>
      <c r="U83" s="24">
        <v>78700</v>
      </c>
      <c r="V83" s="24">
        <v>71689</v>
      </c>
      <c r="W83" s="24">
        <v>33369</v>
      </c>
      <c r="X83" s="24">
        <v>25367</v>
      </c>
      <c r="Y83" s="24">
        <v>25397</v>
      </c>
      <c r="Z83" s="24">
        <v>25524</v>
      </c>
      <c r="AA83" s="24">
        <v>25617</v>
      </c>
      <c r="AB83" s="24">
        <v>25223</v>
      </c>
      <c r="AC83" s="14">
        <v>24884</v>
      </c>
      <c r="AD83" s="11">
        <v>43933</v>
      </c>
    </row>
    <row r="84" spans="1:32" x14ac:dyDescent="0.2">
      <c r="A84" s="11">
        <v>43934</v>
      </c>
      <c r="B84" s="47">
        <v>25680</v>
      </c>
      <c r="D84" s="48">
        <f>B83*EXP(0.04)</f>
        <v>25378.089107133001</v>
      </c>
      <c r="E84" s="36">
        <v>76940.634569999995</v>
      </c>
      <c r="F84" s="36">
        <v>76940.634569999995</v>
      </c>
      <c r="G84" s="24">
        <v>81396</v>
      </c>
      <c r="H84" s="24">
        <v>83292</v>
      </c>
      <c r="I84" s="36">
        <v>76920</v>
      </c>
      <c r="J84" s="24">
        <v>137761</v>
      </c>
      <c r="K84" s="24">
        <v>157710</v>
      </c>
      <c r="L84" s="24">
        <v>157389</v>
      </c>
      <c r="M84" s="24">
        <v>152564</v>
      </c>
      <c r="N84" s="24">
        <v>146719</v>
      </c>
      <c r="O84" s="24">
        <v>142557</v>
      </c>
      <c r="P84" s="24">
        <v>130219</v>
      </c>
      <c r="Q84" s="60">
        <v>125868</v>
      </c>
      <c r="R84" s="24">
        <v>118541</v>
      </c>
      <c r="S84" s="24">
        <v>112530</v>
      </c>
      <c r="T84" s="24">
        <v>106410</v>
      </c>
      <c r="U84" s="24">
        <v>96509</v>
      </c>
      <c r="V84" s="24">
        <v>87913</v>
      </c>
      <c r="W84" s="24">
        <v>37249</v>
      </c>
      <c r="X84" s="24">
        <v>27206</v>
      </c>
      <c r="Y84" s="24">
        <v>27239</v>
      </c>
      <c r="Z84" s="24">
        <v>27375</v>
      </c>
      <c r="AA84" s="24">
        <v>27475</v>
      </c>
      <c r="AB84" s="24">
        <v>26917</v>
      </c>
      <c r="AC84" s="24">
        <v>26555</v>
      </c>
      <c r="AD84" s="14">
        <v>26021</v>
      </c>
      <c r="AE84" s="11">
        <v>43934</v>
      </c>
    </row>
    <row r="85" spans="1:32" x14ac:dyDescent="0.2">
      <c r="A85" s="11">
        <v>43935</v>
      </c>
      <c r="B85" s="47">
        <v>27063</v>
      </c>
      <c r="D85" s="48">
        <f t="shared" ref="D85" si="4">B84*EXP(0.04)</f>
        <v>26728.020681260528</v>
      </c>
      <c r="E85" s="36">
        <v>92041.001380000002</v>
      </c>
      <c r="F85" s="36">
        <v>92041.001380000002</v>
      </c>
      <c r="G85" s="24">
        <v>97370</v>
      </c>
      <c r="H85" s="24">
        <v>99639</v>
      </c>
      <c r="I85" s="36">
        <v>92016</v>
      </c>
      <c r="J85" s="24">
        <v>168161</v>
      </c>
      <c r="K85" s="24">
        <v>192955</v>
      </c>
      <c r="L85" s="24">
        <v>192562</v>
      </c>
      <c r="M85" s="24">
        <v>186660</v>
      </c>
      <c r="N85" s="24">
        <v>179508</v>
      </c>
      <c r="O85" s="24">
        <v>174415</v>
      </c>
      <c r="P85" s="24">
        <v>159321</v>
      </c>
      <c r="Q85" s="60">
        <v>153997</v>
      </c>
      <c r="R85" s="24">
        <v>145032</v>
      </c>
      <c r="S85" s="24">
        <v>137996</v>
      </c>
      <c r="T85" s="24">
        <v>130490</v>
      </c>
      <c r="U85" s="24">
        <v>118349</v>
      </c>
      <c r="V85" s="24">
        <v>107807</v>
      </c>
      <c r="W85" s="24">
        <v>41581</v>
      </c>
      <c r="X85" s="24">
        <v>29178</v>
      </c>
      <c r="Y85" s="24">
        <v>29214</v>
      </c>
      <c r="Z85" s="24">
        <v>29360</v>
      </c>
      <c r="AA85" s="24">
        <v>29467</v>
      </c>
      <c r="AB85" s="24">
        <v>28724</v>
      </c>
      <c r="AC85" s="24">
        <v>28339</v>
      </c>
      <c r="AD85" s="24">
        <v>27768</v>
      </c>
      <c r="AE85" s="14">
        <v>26728</v>
      </c>
      <c r="AF85" s="11">
        <v>43935</v>
      </c>
    </row>
    <row r="86" spans="1:32" x14ac:dyDescent="0.2">
      <c r="A86" s="11">
        <v>43936</v>
      </c>
      <c r="B86" s="47">
        <v>28379</v>
      </c>
      <c r="D86" s="48">
        <f>B85*EXP(0.05)</f>
        <v>28450.54968122434</v>
      </c>
      <c r="E86" s="36">
        <v>110104.96580000001</v>
      </c>
      <c r="F86" s="36">
        <v>110104.96580000001</v>
      </c>
      <c r="G86" s="24">
        <v>116480</v>
      </c>
      <c r="H86" s="24">
        <v>119194</v>
      </c>
      <c r="I86" s="36">
        <v>110075</v>
      </c>
      <c r="J86" s="24">
        <v>205269</v>
      </c>
      <c r="K86" s="24">
        <v>236077</v>
      </c>
      <c r="L86" s="24">
        <v>235596</v>
      </c>
      <c r="M86" s="24">
        <v>228375</v>
      </c>
      <c r="N86" s="24">
        <v>219624</v>
      </c>
      <c r="O86" s="24">
        <v>213394</v>
      </c>
      <c r="P86" s="24">
        <v>194926</v>
      </c>
      <c r="Q86" s="60">
        <v>188412</v>
      </c>
      <c r="R86" s="24">
        <v>177444</v>
      </c>
      <c r="S86" s="24">
        <v>169224</v>
      </c>
      <c r="T86" s="24">
        <v>160020</v>
      </c>
      <c r="U86" s="24">
        <v>145132</v>
      </c>
      <c r="V86" s="24">
        <v>132203</v>
      </c>
      <c r="W86" s="24">
        <v>46416</v>
      </c>
      <c r="X86" s="24">
        <v>31294</v>
      </c>
      <c r="Y86" s="24">
        <v>31332</v>
      </c>
      <c r="Z86" s="24">
        <v>31489</v>
      </c>
      <c r="AA86" s="24">
        <v>31604</v>
      </c>
      <c r="AB86" s="24">
        <v>30654</v>
      </c>
      <c r="AC86" s="24">
        <v>30242</v>
      </c>
      <c r="AD86" s="24">
        <v>29633</v>
      </c>
      <c r="AE86" s="24">
        <v>27819</v>
      </c>
      <c r="AF86" s="14">
        <v>28451</v>
      </c>
    </row>
    <row r="87" spans="1:32" x14ac:dyDescent="0.2">
      <c r="A87" s="11">
        <v>43937</v>
      </c>
      <c r="B87" s="47"/>
      <c r="D87" s="48">
        <f t="shared" ref="D87:D133" si="5">B86*EXP(0.05)</f>
        <v>29834.02244405519</v>
      </c>
      <c r="E87" s="36">
        <v>131714.16329999999</v>
      </c>
      <c r="F87" s="36">
        <v>131714.16329999999</v>
      </c>
      <c r="G87" s="24">
        <v>139341</v>
      </c>
      <c r="H87" s="24">
        <v>142587</v>
      </c>
      <c r="I87" s="36">
        <v>131678</v>
      </c>
      <c r="J87" s="24">
        <v>250566</v>
      </c>
      <c r="K87" s="24">
        <v>288836</v>
      </c>
      <c r="L87" s="24">
        <v>288247</v>
      </c>
      <c r="M87" s="24">
        <v>279412</v>
      </c>
      <c r="N87" s="24">
        <v>268706</v>
      </c>
      <c r="O87" s="24">
        <v>261083</v>
      </c>
      <c r="P87" s="24">
        <v>238488</v>
      </c>
      <c r="Q87" s="60">
        <v>230518</v>
      </c>
      <c r="R87" s="24">
        <v>217100</v>
      </c>
      <c r="S87" s="24">
        <v>207519</v>
      </c>
      <c r="T87" s="24">
        <v>196232</v>
      </c>
      <c r="U87" s="24">
        <v>177975</v>
      </c>
      <c r="V87" s="24">
        <v>162121</v>
      </c>
      <c r="W87" s="24">
        <v>51813</v>
      </c>
      <c r="X87" s="24">
        <v>33563</v>
      </c>
      <c r="Y87" s="24">
        <v>33604</v>
      </c>
      <c r="Z87" s="24">
        <v>33772</v>
      </c>
      <c r="AA87" s="24">
        <v>33895</v>
      </c>
      <c r="AB87" s="24">
        <v>32712</v>
      </c>
      <c r="AC87" s="24">
        <v>32273</v>
      </c>
      <c r="AD87" s="24">
        <v>31623</v>
      </c>
      <c r="AE87" s="24">
        <v>28954</v>
      </c>
      <c r="AF87" s="24">
        <v>29909</v>
      </c>
    </row>
    <row r="88" spans="1:32" x14ac:dyDescent="0.2">
      <c r="A88" s="11">
        <v>43938</v>
      </c>
      <c r="B88" s="47">
        <f t="shared" ref="B88:B125" si="6">D88</f>
        <v>0</v>
      </c>
      <c r="D88" s="48">
        <f t="shared" si="5"/>
        <v>0</v>
      </c>
      <c r="E88" s="36">
        <v>157564.38130000001</v>
      </c>
      <c r="F88" s="36">
        <v>157564.38130000001</v>
      </c>
      <c r="G88" s="24">
        <v>166688</v>
      </c>
      <c r="H88" s="24">
        <v>170571</v>
      </c>
      <c r="I88" s="36">
        <v>157522</v>
      </c>
      <c r="J88" s="24">
        <v>305858</v>
      </c>
      <c r="K88" s="24">
        <v>353385</v>
      </c>
      <c r="L88" s="24">
        <v>352665</v>
      </c>
      <c r="M88" s="24">
        <v>341855</v>
      </c>
      <c r="N88" s="24">
        <v>328756</v>
      </c>
      <c r="O88" s="24">
        <v>319431</v>
      </c>
      <c r="P88" s="24">
        <v>291786</v>
      </c>
      <c r="Q88" s="60">
        <v>282035</v>
      </c>
      <c r="R88" s="24">
        <v>265617</v>
      </c>
      <c r="S88" s="24">
        <v>254480</v>
      </c>
      <c r="T88" s="24">
        <v>240639</v>
      </c>
      <c r="U88" s="24">
        <v>218250</v>
      </c>
      <c r="V88" s="24">
        <v>198809</v>
      </c>
      <c r="W88" s="24">
        <v>57838</v>
      </c>
      <c r="X88" s="24">
        <v>35997</v>
      </c>
      <c r="Y88" s="24">
        <v>36040</v>
      </c>
      <c r="Z88" s="24">
        <v>36221</v>
      </c>
      <c r="AA88" s="24">
        <v>36353</v>
      </c>
      <c r="AB88" s="24">
        <v>34909</v>
      </c>
      <c r="AC88" s="24">
        <v>34440</v>
      </c>
      <c r="AD88" s="24">
        <v>33747</v>
      </c>
      <c r="AE88" s="24">
        <v>30136</v>
      </c>
      <c r="AF88" s="24">
        <v>31443</v>
      </c>
    </row>
    <row r="89" spans="1:32" x14ac:dyDescent="0.2">
      <c r="A89" s="11">
        <v>43939</v>
      </c>
      <c r="B89" s="47">
        <f t="shared" si="6"/>
        <v>0</v>
      </c>
      <c r="D89" s="48">
        <f t="shared" si="5"/>
        <v>0</v>
      </c>
      <c r="E89" s="36">
        <v>188487.96239999999</v>
      </c>
      <c r="F89" s="36">
        <v>188487.96239999999</v>
      </c>
      <c r="G89" s="24">
        <v>199402</v>
      </c>
      <c r="H89" s="24">
        <v>204048</v>
      </c>
      <c r="I89" s="36">
        <v>188437</v>
      </c>
      <c r="J89" s="24">
        <v>373352</v>
      </c>
      <c r="K89" s="24">
        <v>432360</v>
      </c>
      <c r="L89" s="24">
        <v>431479</v>
      </c>
      <c r="M89" s="24">
        <v>418253</v>
      </c>
      <c r="N89" s="24">
        <v>402227</v>
      </c>
      <c r="O89" s="24">
        <v>390817</v>
      </c>
      <c r="P89" s="24">
        <v>356994</v>
      </c>
      <c r="Q89" s="60">
        <v>345064</v>
      </c>
      <c r="R89" s="24">
        <v>324978</v>
      </c>
      <c r="S89" s="24">
        <v>312069</v>
      </c>
      <c r="T89" s="24">
        <v>295095</v>
      </c>
      <c r="U89" s="24">
        <v>267640</v>
      </c>
      <c r="V89" s="24">
        <v>243799</v>
      </c>
      <c r="W89" s="24">
        <v>64563</v>
      </c>
      <c r="X89" s="24">
        <v>38607</v>
      </c>
      <c r="Y89" s="24">
        <v>38653</v>
      </c>
      <c r="Z89" s="24">
        <v>38847</v>
      </c>
      <c r="AA89" s="24">
        <v>38989</v>
      </c>
      <c r="AB89" s="24">
        <v>37254</v>
      </c>
      <c r="AC89" s="24">
        <v>36753</v>
      </c>
      <c r="AD89" s="24">
        <v>36013</v>
      </c>
      <c r="AE89" s="24">
        <v>31366</v>
      </c>
      <c r="AF89" s="24">
        <v>33055</v>
      </c>
    </row>
    <row r="90" spans="1:32" x14ac:dyDescent="0.2">
      <c r="A90" s="11">
        <v>43940</v>
      </c>
      <c r="B90" s="47">
        <f t="shared" si="6"/>
        <v>0</v>
      </c>
      <c r="D90" s="48">
        <f t="shared" si="5"/>
        <v>0</v>
      </c>
      <c r="E90" s="36">
        <v>225480.6047</v>
      </c>
      <c r="F90" s="36">
        <v>225480.6047</v>
      </c>
      <c r="G90" s="24">
        <v>238536</v>
      </c>
      <c r="H90" s="24">
        <v>244094</v>
      </c>
      <c r="I90" s="36">
        <v>225419</v>
      </c>
      <c r="J90" s="24">
        <v>455739</v>
      </c>
      <c r="K90" s="24">
        <v>528984</v>
      </c>
      <c r="L90" s="24">
        <v>527906</v>
      </c>
      <c r="M90" s="24">
        <v>511725</v>
      </c>
      <c r="N90" s="24">
        <v>492117</v>
      </c>
      <c r="O90" s="24">
        <v>478157</v>
      </c>
      <c r="P90" s="24">
        <v>436775</v>
      </c>
      <c r="Q90" s="60">
        <v>422179</v>
      </c>
      <c r="R90" s="24">
        <v>397604</v>
      </c>
      <c r="S90" s="24">
        <v>382689</v>
      </c>
      <c r="T90" s="24">
        <v>361874</v>
      </c>
      <c r="U90" s="24">
        <v>328206</v>
      </c>
      <c r="V90" s="24">
        <v>298970</v>
      </c>
      <c r="W90" s="24">
        <v>72070</v>
      </c>
      <c r="X90" s="24">
        <v>41406</v>
      </c>
      <c r="Y90" s="24">
        <v>41456</v>
      </c>
      <c r="Z90" s="24">
        <v>41664</v>
      </c>
      <c r="AA90" s="24">
        <v>41816</v>
      </c>
      <c r="AB90" s="24">
        <v>39755</v>
      </c>
      <c r="AC90" s="24">
        <v>39222</v>
      </c>
      <c r="AD90" s="24">
        <v>38432</v>
      </c>
      <c r="AE90" s="24">
        <v>32646</v>
      </c>
      <c r="AF90" s="24">
        <v>34750</v>
      </c>
    </row>
    <row r="91" spans="1:32" x14ac:dyDescent="0.2">
      <c r="A91" s="11">
        <v>43941</v>
      </c>
      <c r="B91" s="47">
        <f t="shared" si="6"/>
        <v>0</v>
      </c>
      <c r="D91" s="48">
        <f t="shared" si="5"/>
        <v>0</v>
      </c>
      <c r="E91" s="36">
        <v>269733.42190000002</v>
      </c>
      <c r="F91" s="36">
        <v>269733.42190000002</v>
      </c>
      <c r="G91" s="24">
        <v>285351</v>
      </c>
      <c r="H91" s="24">
        <v>292000</v>
      </c>
      <c r="I91" s="36">
        <v>269660</v>
      </c>
      <c r="J91" s="24">
        <v>556307</v>
      </c>
      <c r="K91" s="24">
        <v>647202</v>
      </c>
      <c r="L91" s="24">
        <v>645883</v>
      </c>
      <c r="M91" s="24">
        <v>626086</v>
      </c>
      <c r="N91" s="24">
        <v>602096</v>
      </c>
      <c r="O91" s="24">
        <v>585017</v>
      </c>
      <c r="P91" s="24">
        <v>534386</v>
      </c>
      <c r="Q91" s="60">
        <v>516528</v>
      </c>
      <c r="R91" s="24">
        <v>486461</v>
      </c>
      <c r="S91" s="24">
        <v>469291</v>
      </c>
      <c r="T91" s="24">
        <v>443766</v>
      </c>
      <c r="U91" s="24">
        <v>402478</v>
      </c>
      <c r="V91" s="24">
        <v>366626</v>
      </c>
      <c r="W91" s="24">
        <v>80450</v>
      </c>
      <c r="X91" s="24">
        <v>44408</v>
      </c>
      <c r="Y91" s="24">
        <v>44462</v>
      </c>
      <c r="Z91" s="24">
        <v>44685</v>
      </c>
      <c r="AA91" s="24">
        <v>44848</v>
      </c>
      <c r="AB91" s="24">
        <v>42425</v>
      </c>
      <c r="AC91" s="24">
        <v>41856</v>
      </c>
      <c r="AD91" s="24">
        <v>41013</v>
      </c>
      <c r="AE91" s="24">
        <v>33978</v>
      </c>
      <c r="AF91" s="24">
        <v>36531</v>
      </c>
    </row>
    <row r="92" spans="1:32" x14ac:dyDescent="0.2">
      <c r="A92" s="11">
        <v>43942</v>
      </c>
      <c r="B92" s="47">
        <f t="shared" si="6"/>
        <v>0</v>
      </c>
      <c r="D92" s="48">
        <f t="shared" si="5"/>
        <v>0</v>
      </c>
      <c r="E92" s="36">
        <v>322671.29580000002</v>
      </c>
      <c r="F92" s="36">
        <v>322671.29580000002</v>
      </c>
      <c r="G92" s="24">
        <v>341355</v>
      </c>
      <c r="H92" s="24">
        <v>349308</v>
      </c>
      <c r="I92" s="36">
        <v>322584</v>
      </c>
      <c r="J92" s="24">
        <v>679068</v>
      </c>
      <c r="K92" s="24">
        <v>791839</v>
      </c>
      <c r="L92" s="24">
        <v>790226</v>
      </c>
      <c r="M92" s="24">
        <v>766004</v>
      </c>
      <c r="N92" s="24">
        <v>736653</v>
      </c>
      <c r="O92" s="24">
        <v>715757</v>
      </c>
      <c r="P92" s="24">
        <v>653812</v>
      </c>
      <c r="Q92" s="60">
        <v>631963</v>
      </c>
      <c r="R92" s="24">
        <v>595176</v>
      </c>
      <c r="S92" s="24">
        <v>575491</v>
      </c>
      <c r="T92" s="24">
        <v>544189</v>
      </c>
      <c r="U92" s="24">
        <v>493558</v>
      </c>
      <c r="V92" s="24">
        <v>449593</v>
      </c>
      <c r="W92" s="24">
        <v>89805</v>
      </c>
      <c r="X92" s="24">
        <v>47628</v>
      </c>
      <c r="Y92" s="24">
        <v>47686</v>
      </c>
      <c r="Z92" s="24">
        <v>47925</v>
      </c>
      <c r="AA92" s="24">
        <v>48099</v>
      </c>
      <c r="AB92" s="24">
        <v>45275</v>
      </c>
      <c r="AC92" s="24">
        <v>44667</v>
      </c>
      <c r="AD92" s="24">
        <v>43767</v>
      </c>
      <c r="AE92" s="24">
        <v>35365</v>
      </c>
      <c r="AF92" s="24">
        <v>38404</v>
      </c>
    </row>
    <row r="93" spans="1:32" x14ac:dyDescent="0.2">
      <c r="A93" s="11">
        <v>43943</v>
      </c>
      <c r="B93" s="47">
        <f t="shared" si="6"/>
        <v>0</v>
      </c>
      <c r="D93" s="48">
        <f t="shared" si="5"/>
        <v>0</v>
      </c>
      <c r="E93" s="36">
        <v>385998.75530000002</v>
      </c>
      <c r="F93" s="36">
        <v>385998.75530000002</v>
      </c>
      <c r="G93" s="24">
        <v>408349</v>
      </c>
      <c r="H93" s="24">
        <v>417863</v>
      </c>
      <c r="I93" s="36">
        <v>385894</v>
      </c>
      <c r="J93" s="24">
        <v>828917</v>
      </c>
      <c r="K93" s="24">
        <v>968800</v>
      </c>
      <c r="L93" s="24">
        <v>966826</v>
      </c>
      <c r="M93" s="24">
        <v>937191</v>
      </c>
      <c r="N93" s="24">
        <v>901281</v>
      </c>
      <c r="O93" s="24">
        <v>875714</v>
      </c>
      <c r="P93" s="24">
        <v>799926</v>
      </c>
      <c r="Q93" s="60">
        <v>773194</v>
      </c>
      <c r="R93" s="24">
        <v>728186</v>
      </c>
      <c r="S93" s="24">
        <v>705724</v>
      </c>
      <c r="T93" s="24">
        <v>667338</v>
      </c>
      <c r="U93" s="24">
        <v>605250</v>
      </c>
      <c r="V93" s="24">
        <v>551335</v>
      </c>
      <c r="W93" s="24">
        <v>100247</v>
      </c>
      <c r="X93" s="24">
        <v>51082</v>
      </c>
      <c r="Y93" s="24">
        <v>51143</v>
      </c>
      <c r="Z93" s="24">
        <v>51400</v>
      </c>
      <c r="AA93" s="24">
        <v>51587</v>
      </c>
      <c r="AB93" s="24">
        <v>48315</v>
      </c>
      <c r="AC93" s="24">
        <v>47666</v>
      </c>
      <c r="AD93" s="24">
        <v>46707</v>
      </c>
      <c r="AE93" s="24">
        <v>36808</v>
      </c>
      <c r="AF93" s="24">
        <v>40373</v>
      </c>
    </row>
    <row r="94" spans="1:32" x14ac:dyDescent="0.2">
      <c r="A94" s="11">
        <v>43944</v>
      </c>
      <c r="B94" s="47">
        <f t="shared" si="6"/>
        <v>0</v>
      </c>
      <c r="D94" s="48">
        <f t="shared" si="5"/>
        <v>0</v>
      </c>
      <c r="E94" s="36">
        <v>461754.8603</v>
      </c>
      <c r="F94" s="36">
        <v>461754.8603</v>
      </c>
      <c r="G94" s="24">
        <v>488491</v>
      </c>
      <c r="H94" s="24">
        <v>499873</v>
      </c>
      <c r="I94" s="36">
        <v>461629</v>
      </c>
      <c r="J94" s="24">
        <v>1011835</v>
      </c>
      <c r="K94" s="24">
        <v>1185308</v>
      </c>
      <c r="L94" s="24">
        <v>1182894</v>
      </c>
      <c r="M94" s="24">
        <v>1146635</v>
      </c>
      <c r="N94" s="24">
        <v>1102700</v>
      </c>
      <c r="O94" s="24">
        <v>1071420</v>
      </c>
      <c r="P94" s="24">
        <v>978694</v>
      </c>
      <c r="Q94" s="60">
        <v>945988</v>
      </c>
      <c r="R94" s="24">
        <v>890922</v>
      </c>
      <c r="S94" s="24">
        <v>865428</v>
      </c>
      <c r="T94" s="24">
        <v>818356</v>
      </c>
      <c r="U94" s="24">
        <v>742217</v>
      </c>
      <c r="V94" s="24">
        <v>676101</v>
      </c>
      <c r="W94" s="24">
        <v>111904</v>
      </c>
      <c r="X94" s="24">
        <v>54786</v>
      </c>
      <c r="Y94" s="24">
        <v>54852</v>
      </c>
      <c r="Z94" s="24">
        <v>55127</v>
      </c>
      <c r="AA94" s="24">
        <v>55327</v>
      </c>
      <c r="AB94" s="24">
        <v>51560</v>
      </c>
      <c r="AC94" s="24">
        <v>50868</v>
      </c>
      <c r="AD94" s="24">
        <v>49843</v>
      </c>
      <c r="AE94" s="24">
        <v>38310</v>
      </c>
      <c r="AF94" s="24">
        <v>42443</v>
      </c>
    </row>
    <row r="95" spans="1:32" x14ac:dyDescent="0.2">
      <c r="A95" s="11">
        <v>43945</v>
      </c>
      <c r="B95" s="47">
        <f t="shared" si="6"/>
        <v>0</v>
      </c>
      <c r="D95" s="48">
        <f t="shared" si="5"/>
        <v>0</v>
      </c>
      <c r="E95" s="36">
        <v>552378.85640000005</v>
      </c>
      <c r="F95" s="36">
        <v>552378.85640000005</v>
      </c>
      <c r="G95" s="24">
        <v>584363</v>
      </c>
      <c r="H95" s="24">
        <v>597978</v>
      </c>
      <c r="I95" s="36">
        <v>552229</v>
      </c>
      <c r="J95" s="24">
        <v>1235116</v>
      </c>
      <c r="K95" s="24">
        <v>1450202</v>
      </c>
      <c r="L95" s="24">
        <v>1447248</v>
      </c>
      <c r="M95" s="24">
        <v>1402886</v>
      </c>
      <c r="N95" s="24">
        <v>1349133</v>
      </c>
      <c r="O95" s="24">
        <v>1310862</v>
      </c>
      <c r="P95" s="24">
        <v>1197414</v>
      </c>
      <c r="Q95" s="60">
        <v>1157399</v>
      </c>
      <c r="R95" s="24">
        <v>1090026</v>
      </c>
      <c r="S95" s="24">
        <v>1061272</v>
      </c>
      <c r="T95" s="24">
        <v>1003548</v>
      </c>
      <c r="U95" s="24">
        <v>910179</v>
      </c>
      <c r="V95" s="24">
        <v>829101</v>
      </c>
      <c r="W95" s="24">
        <v>124916</v>
      </c>
      <c r="X95" s="24">
        <v>58758</v>
      </c>
      <c r="Y95" s="24">
        <v>58829</v>
      </c>
      <c r="Z95" s="24">
        <v>59124</v>
      </c>
      <c r="AA95" s="24">
        <v>59339</v>
      </c>
      <c r="AB95" s="24">
        <v>55023</v>
      </c>
      <c r="AC95" s="24">
        <v>54284</v>
      </c>
      <c r="AD95" s="24">
        <v>53191</v>
      </c>
      <c r="AE95" s="24">
        <v>39874</v>
      </c>
      <c r="AF95" s="24">
        <v>44619</v>
      </c>
    </row>
    <row r="96" spans="1:32" x14ac:dyDescent="0.2">
      <c r="A96" s="11">
        <v>43946</v>
      </c>
      <c r="B96" s="47">
        <f t="shared" si="6"/>
        <v>0</v>
      </c>
      <c r="D96" s="48">
        <f t="shared" si="5"/>
        <v>0</v>
      </c>
      <c r="E96" s="36">
        <v>660788.71539999999</v>
      </c>
      <c r="F96" s="36">
        <v>660788.71539999999</v>
      </c>
      <c r="G96" s="24">
        <v>699050</v>
      </c>
      <c r="H96" s="24">
        <v>715337</v>
      </c>
      <c r="I96" s="36">
        <v>660609</v>
      </c>
      <c r="J96" s="24">
        <v>1507670</v>
      </c>
      <c r="K96" s="24">
        <v>1774295</v>
      </c>
      <c r="L96" s="24">
        <v>1770680</v>
      </c>
      <c r="M96" s="24">
        <v>1716405</v>
      </c>
      <c r="N96" s="24">
        <v>1650638</v>
      </c>
      <c r="O96" s="24">
        <v>1603814</v>
      </c>
      <c r="P96" s="24">
        <v>1465013</v>
      </c>
      <c r="Q96" s="60">
        <v>1416055</v>
      </c>
      <c r="R96" s="24">
        <v>1333626</v>
      </c>
      <c r="S96" s="24">
        <v>1301436</v>
      </c>
      <c r="T96" s="24">
        <v>1230649</v>
      </c>
      <c r="U96" s="24">
        <v>1116150</v>
      </c>
      <c r="V96" s="24">
        <v>1016725</v>
      </c>
      <c r="W96" s="24">
        <v>139441</v>
      </c>
      <c r="X96" s="24">
        <v>63019</v>
      </c>
      <c r="Y96" s="24">
        <v>63094</v>
      </c>
      <c r="Z96" s="24">
        <v>63411</v>
      </c>
      <c r="AA96" s="24">
        <v>63642</v>
      </c>
      <c r="AB96" s="24">
        <v>58718</v>
      </c>
      <c r="AC96" s="24">
        <v>57929</v>
      </c>
      <c r="AD96" s="24">
        <v>56763</v>
      </c>
      <c r="AE96" s="24">
        <v>41501</v>
      </c>
      <c r="AF96" s="24">
        <v>46907</v>
      </c>
    </row>
    <row r="97" spans="1:32" x14ac:dyDescent="0.2">
      <c r="A97" s="11">
        <v>43947</v>
      </c>
      <c r="B97" s="47">
        <f t="shared" si="6"/>
        <v>0</v>
      </c>
      <c r="D97" s="48">
        <f t="shared" si="5"/>
        <v>0</v>
      </c>
      <c r="E97" s="36">
        <v>790475.09039999999</v>
      </c>
      <c r="F97" s="36">
        <v>790475.09039999999</v>
      </c>
      <c r="G97" s="24">
        <v>836245</v>
      </c>
      <c r="H97" s="24">
        <v>855729</v>
      </c>
      <c r="I97" s="36">
        <v>790260</v>
      </c>
      <c r="J97" s="24">
        <v>1840367</v>
      </c>
      <c r="K97" s="24">
        <v>2170816</v>
      </c>
      <c r="L97" s="24">
        <v>2166393</v>
      </c>
      <c r="M97" s="24">
        <v>2099988</v>
      </c>
      <c r="N97" s="24">
        <v>2019524</v>
      </c>
      <c r="O97" s="24">
        <v>1962236</v>
      </c>
      <c r="P97" s="24">
        <v>1792415</v>
      </c>
      <c r="Q97" s="60">
        <v>1732517</v>
      </c>
      <c r="R97" s="24">
        <v>1631666</v>
      </c>
      <c r="S97" s="24">
        <v>1595949</v>
      </c>
      <c r="T97" s="24">
        <v>1509143</v>
      </c>
      <c r="U97" s="24">
        <v>1368733</v>
      </c>
      <c r="V97" s="24">
        <v>1246808</v>
      </c>
      <c r="W97" s="24">
        <v>155654</v>
      </c>
      <c r="X97" s="24">
        <v>67588</v>
      </c>
      <c r="Y97" s="24">
        <v>67669</v>
      </c>
      <c r="Z97" s="24">
        <v>68009</v>
      </c>
      <c r="AA97" s="24">
        <v>68256</v>
      </c>
      <c r="AB97" s="24">
        <v>62661</v>
      </c>
      <c r="AC97" s="24">
        <v>61820</v>
      </c>
      <c r="AD97" s="24">
        <v>60575</v>
      </c>
      <c r="AE97" s="24">
        <v>43194</v>
      </c>
      <c r="AF97" s="24">
        <v>49312</v>
      </c>
    </row>
    <row r="98" spans="1:32" x14ac:dyDescent="0.2">
      <c r="A98" s="11">
        <v>43948</v>
      </c>
      <c r="B98" s="47">
        <f t="shared" si="6"/>
        <v>0</v>
      </c>
      <c r="D98" s="48">
        <f t="shared" si="5"/>
        <v>0</v>
      </c>
      <c r="E98" s="36">
        <v>945613.70970000001</v>
      </c>
      <c r="F98" s="36">
        <v>945613.70970000001</v>
      </c>
      <c r="G98" s="24">
        <v>1000366</v>
      </c>
      <c r="H98" s="24">
        <v>1023675</v>
      </c>
      <c r="I98" s="36">
        <v>945357</v>
      </c>
      <c r="J98" s="24">
        <v>2246482</v>
      </c>
      <c r="K98" s="24">
        <v>2655951</v>
      </c>
      <c r="L98" s="24">
        <v>2650541</v>
      </c>
      <c r="M98" s="24">
        <v>2569295</v>
      </c>
      <c r="N98" s="24">
        <v>2470849</v>
      </c>
      <c r="O98" s="24">
        <v>2400759</v>
      </c>
      <c r="P98" s="24">
        <v>2192986</v>
      </c>
      <c r="Q98" s="60">
        <v>2119701</v>
      </c>
      <c r="R98" s="24">
        <v>1996312</v>
      </c>
      <c r="S98" s="24">
        <v>1957109</v>
      </c>
      <c r="T98" s="24">
        <v>1850659</v>
      </c>
      <c r="U98" s="24">
        <v>1678475</v>
      </c>
      <c r="V98" s="24">
        <v>1528959</v>
      </c>
      <c r="W98" s="24">
        <v>173754</v>
      </c>
      <c r="X98" s="24">
        <v>72489</v>
      </c>
      <c r="Y98" s="24">
        <v>72576</v>
      </c>
      <c r="Z98" s="24">
        <v>72940</v>
      </c>
      <c r="AA98" s="24">
        <v>73205</v>
      </c>
      <c r="AB98" s="24">
        <v>66870</v>
      </c>
      <c r="AC98" s="24">
        <v>65972</v>
      </c>
      <c r="AD98" s="24">
        <v>64643</v>
      </c>
      <c r="AE98" s="24">
        <v>44957</v>
      </c>
      <c r="AF98" s="24">
        <v>51840</v>
      </c>
    </row>
    <row r="99" spans="1:32" x14ac:dyDescent="0.2">
      <c r="A99" s="11">
        <v>43949</v>
      </c>
      <c r="B99" s="47">
        <f t="shared" si="6"/>
        <v>0</v>
      </c>
      <c r="D99" s="48">
        <f t="shared" si="5"/>
        <v>0</v>
      </c>
      <c r="E99" s="36">
        <v>1131199.83</v>
      </c>
      <c r="F99" s="36">
        <v>1131199.83</v>
      </c>
      <c r="G99" s="24">
        <v>1196698</v>
      </c>
      <c r="H99" s="24">
        <v>1224581</v>
      </c>
      <c r="I99" s="36">
        <v>1130892</v>
      </c>
      <c r="J99" s="24">
        <v>2742213</v>
      </c>
      <c r="K99" s="24">
        <v>3249506</v>
      </c>
      <c r="L99" s="24">
        <v>3242886</v>
      </c>
      <c r="M99" s="24">
        <v>3143484</v>
      </c>
      <c r="N99" s="24">
        <v>3023037</v>
      </c>
      <c r="O99" s="24">
        <v>2937282</v>
      </c>
      <c r="P99" s="24">
        <v>2683076</v>
      </c>
      <c r="Q99" s="60">
        <v>2593414</v>
      </c>
      <c r="R99" s="24">
        <v>2442449</v>
      </c>
      <c r="S99" s="24">
        <v>2400000</v>
      </c>
      <c r="T99" s="24">
        <v>2269460</v>
      </c>
      <c r="U99" s="24">
        <v>2058311</v>
      </c>
      <c r="V99" s="24">
        <v>1874959</v>
      </c>
      <c r="W99" s="24">
        <v>193957</v>
      </c>
      <c r="X99" s="24">
        <v>77745</v>
      </c>
      <c r="Y99" s="24">
        <v>77838</v>
      </c>
      <c r="Z99" s="24">
        <v>78229</v>
      </c>
      <c r="AA99" s="24">
        <v>78513</v>
      </c>
      <c r="AB99" s="24">
        <v>71361</v>
      </c>
      <c r="AC99" s="24">
        <v>70402</v>
      </c>
      <c r="AD99" s="24">
        <v>68985</v>
      </c>
      <c r="AE99" s="24">
        <v>46792</v>
      </c>
      <c r="AF99" s="24">
        <v>54498</v>
      </c>
    </row>
    <row r="100" spans="1:32" x14ac:dyDescent="0.2">
      <c r="A100" s="11">
        <v>43950</v>
      </c>
      <c r="B100" s="47">
        <f t="shared" si="6"/>
        <v>0</v>
      </c>
      <c r="D100" s="48">
        <f t="shared" si="5"/>
        <v>0</v>
      </c>
      <c r="E100" s="36">
        <v>1353209.077</v>
      </c>
      <c r="F100" s="36">
        <v>1353209.077</v>
      </c>
      <c r="G100" s="24">
        <v>1431562</v>
      </c>
      <c r="H100" s="24">
        <v>1464917</v>
      </c>
      <c r="I100" s="36">
        <v>1352841</v>
      </c>
      <c r="J100" s="24">
        <v>3347338</v>
      </c>
      <c r="K100" s="24">
        <v>3975708</v>
      </c>
      <c r="L100" s="24">
        <v>3967609</v>
      </c>
      <c r="M100" s="24">
        <v>3845993</v>
      </c>
      <c r="N100" s="24">
        <v>3698628</v>
      </c>
      <c r="O100" s="24">
        <v>3593709</v>
      </c>
      <c r="P100" s="24">
        <v>3282692</v>
      </c>
      <c r="Q100" s="60">
        <v>3172992</v>
      </c>
      <c r="R100" s="24">
        <v>2988290</v>
      </c>
      <c r="S100" s="24">
        <v>2943115</v>
      </c>
      <c r="T100" s="24">
        <v>2783035</v>
      </c>
      <c r="U100" s="24">
        <v>2524103</v>
      </c>
      <c r="V100" s="24">
        <v>2299259</v>
      </c>
      <c r="W100" s="24">
        <v>216510</v>
      </c>
      <c r="X100" s="24">
        <v>83382</v>
      </c>
      <c r="Y100" s="24">
        <v>83482</v>
      </c>
      <c r="Z100" s="24">
        <v>83901</v>
      </c>
      <c r="AA100" s="24">
        <v>84206</v>
      </c>
      <c r="AB100" s="24">
        <v>76153</v>
      </c>
      <c r="AC100" s="24">
        <v>75130</v>
      </c>
      <c r="AD100" s="24">
        <v>73618</v>
      </c>
      <c r="AE100" s="24">
        <v>48702</v>
      </c>
      <c r="AF100" s="24">
        <v>57292</v>
      </c>
    </row>
    <row r="101" spans="1:32" x14ac:dyDescent="0.2">
      <c r="A101" s="11">
        <v>43951</v>
      </c>
      <c r="B101" s="47">
        <f t="shared" si="6"/>
        <v>0</v>
      </c>
      <c r="D101" s="48">
        <f t="shared" si="5"/>
        <v>0</v>
      </c>
      <c r="E101" s="36">
        <v>1618789.8529999999</v>
      </c>
      <c r="F101" s="36">
        <v>1618789.8529999999</v>
      </c>
      <c r="G101" s="24">
        <v>1712521</v>
      </c>
      <c r="H101" s="24">
        <v>1752422</v>
      </c>
      <c r="I101" s="36">
        <v>1618350</v>
      </c>
      <c r="J101" s="24">
        <v>4085995</v>
      </c>
      <c r="K101" s="24">
        <v>4864203</v>
      </c>
      <c r="L101" s="24">
        <v>4854294</v>
      </c>
      <c r="M101" s="24">
        <v>4705498</v>
      </c>
      <c r="N101" s="24">
        <v>4525201</v>
      </c>
      <c r="O101" s="24">
        <v>4396834</v>
      </c>
      <c r="P101" s="24">
        <v>4016311</v>
      </c>
      <c r="Q101" s="60">
        <v>3882095</v>
      </c>
      <c r="R101" s="24">
        <v>3656116</v>
      </c>
      <c r="S101" s="24">
        <v>3609137</v>
      </c>
      <c r="T101" s="24">
        <v>3412830</v>
      </c>
      <c r="U101" s="24">
        <v>3095303</v>
      </c>
      <c r="V101" s="24">
        <v>2819577</v>
      </c>
      <c r="W101" s="24">
        <v>241686</v>
      </c>
      <c r="X101" s="24">
        <v>89428</v>
      </c>
      <c r="Y101" s="24">
        <v>89535</v>
      </c>
      <c r="Z101" s="24">
        <v>89985</v>
      </c>
      <c r="AA101" s="24">
        <v>90312</v>
      </c>
      <c r="AB101" s="24">
        <v>81268</v>
      </c>
      <c r="AC101" s="24">
        <v>80176</v>
      </c>
      <c r="AD101" s="24">
        <v>78562</v>
      </c>
      <c r="AE101" s="24">
        <v>50689</v>
      </c>
      <c r="AF101" s="24">
        <v>60230</v>
      </c>
    </row>
    <row r="102" spans="1:32" x14ac:dyDescent="0.2">
      <c r="A102" s="11">
        <v>43952</v>
      </c>
      <c r="B102" s="47">
        <f t="shared" si="6"/>
        <v>0</v>
      </c>
      <c r="D102" s="48">
        <f t="shared" si="5"/>
        <v>0</v>
      </c>
      <c r="E102" s="36">
        <v>1936493.5049999999</v>
      </c>
      <c r="F102" s="36">
        <v>1936493.5049999999</v>
      </c>
      <c r="G102" s="24">
        <v>2048620</v>
      </c>
      <c r="H102" s="24">
        <v>2096352</v>
      </c>
      <c r="I102" s="36">
        <v>1935967</v>
      </c>
      <c r="J102" s="24">
        <v>4987652</v>
      </c>
      <c r="K102" s="24">
        <v>5951260</v>
      </c>
      <c r="L102" s="24">
        <v>5939136</v>
      </c>
      <c r="M102" s="24">
        <v>5757088</v>
      </c>
      <c r="N102" s="24">
        <v>5536497</v>
      </c>
      <c r="O102" s="24">
        <v>5379443</v>
      </c>
      <c r="P102" s="24">
        <v>4913880</v>
      </c>
      <c r="Q102" s="60">
        <v>4749670</v>
      </c>
      <c r="R102" s="24">
        <v>4473188</v>
      </c>
      <c r="S102" s="24">
        <v>4425878</v>
      </c>
      <c r="T102" s="24">
        <v>4185147</v>
      </c>
      <c r="U102" s="24">
        <v>3795764</v>
      </c>
      <c r="V102" s="24">
        <v>3457642</v>
      </c>
      <c r="W102" s="24">
        <v>269788</v>
      </c>
      <c r="X102" s="24">
        <v>95912</v>
      </c>
      <c r="Y102" s="24">
        <v>96027</v>
      </c>
      <c r="Z102" s="24">
        <v>96509</v>
      </c>
      <c r="AA102" s="24">
        <v>96860</v>
      </c>
      <c r="AB102" s="24">
        <v>86725</v>
      </c>
      <c r="AC102" s="24">
        <v>85561</v>
      </c>
      <c r="AD102" s="24">
        <v>83838</v>
      </c>
      <c r="AE102" s="24">
        <v>52758</v>
      </c>
      <c r="AF102" s="24">
        <v>63318</v>
      </c>
    </row>
    <row r="103" spans="1:32" x14ac:dyDescent="0.2">
      <c r="A103" s="11">
        <v>43953</v>
      </c>
      <c r="B103" s="47">
        <f t="shared" si="6"/>
        <v>0</v>
      </c>
      <c r="D103" s="48">
        <f t="shared" si="5"/>
        <v>0</v>
      </c>
      <c r="E103" s="36">
        <v>2316549.6660000002</v>
      </c>
      <c r="F103" s="36">
        <v>2316549.6660000002</v>
      </c>
      <c r="G103" s="24">
        <v>2450682</v>
      </c>
      <c r="H103" s="24">
        <v>2507782</v>
      </c>
      <c r="I103" s="36">
        <v>2315920</v>
      </c>
      <c r="J103" s="24">
        <v>6088278</v>
      </c>
      <c r="K103" s="24">
        <v>7281253</v>
      </c>
      <c r="L103" s="24">
        <v>7266420</v>
      </c>
      <c r="M103" s="24">
        <v>7043687</v>
      </c>
      <c r="N103" s="24">
        <v>6773798</v>
      </c>
      <c r="O103" s="24">
        <v>6581646</v>
      </c>
      <c r="P103" s="24">
        <v>6012039</v>
      </c>
      <c r="Q103" s="60">
        <v>5811130</v>
      </c>
      <c r="R103" s="24">
        <v>5472860</v>
      </c>
      <c r="S103" s="24">
        <v>5427446</v>
      </c>
      <c r="T103" s="24">
        <v>5132238</v>
      </c>
      <c r="U103" s="24">
        <v>4654738</v>
      </c>
      <c r="V103" s="24">
        <v>4240100</v>
      </c>
      <c r="W103" s="24">
        <v>301159</v>
      </c>
      <c r="X103" s="24">
        <v>102866</v>
      </c>
      <c r="Y103" s="24">
        <v>102990</v>
      </c>
      <c r="Z103" s="24">
        <v>103507</v>
      </c>
      <c r="AA103" s="24">
        <v>103883</v>
      </c>
      <c r="AB103" s="24">
        <v>92550</v>
      </c>
      <c r="AC103" s="24">
        <v>91307</v>
      </c>
      <c r="AD103" s="24">
        <v>89468</v>
      </c>
      <c r="AE103" s="24">
        <v>54911</v>
      </c>
      <c r="AF103" s="24">
        <v>66564</v>
      </c>
    </row>
    <row r="104" spans="1:32" x14ac:dyDescent="0.2">
      <c r="A104" s="11">
        <v>43954</v>
      </c>
      <c r="B104" s="47">
        <f t="shared" si="6"/>
        <v>0</v>
      </c>
      <c r="D104" s="48">
        <f t="shared" si="5"/>
        <v>0</v>
      </c>
      <c r="E104" s="36">
        <v>2771195.64</v>
      </c>
      <c r="F104" s="36">
        <v>2771195.64</v>
      </c>
      <c r="G104" s="24">
        <v>2931653</v>
      </c>
      <c r="H104" s="24">
        <v>2999959</v>
      </c>
      <c r="I104" s="36">
        <v>2770443</v>
      </c>
      <c r="J104" s="24">
        <v>7431779</v>
      </c>
      <c r="K104" s="24">
        <v>8908474</v>
      </c>
      <c r="L104" s="24">
        <v>8890326</v>
      </c>
      <c r="M104" s="24">
        <v>8617816</v>
      </c>
      <c r="N104" s="24">
        <v>8287613</v>
      </c>
      <c r="O104" s="24">
        <v>8052518</v>
      </c>
      <c r="P104" s="24">
        <v>7355615</v>
      </c>
      <c r="Q104" s="60">
        <v>7109807</v>
      </c>
      <c r="R104" s="24">
        <v>6695940</v>
      </c>
      <c r="S104" s="24">
        <v>6655666</v>
      </c>
      <c r="T104" s="24">
        <v>6293654</v>
      </c>
      <c r="U104" s="24">
        <v>5708097</v>
      </c>
      <c r="V104" s="24">
        <v>5199627</v>
      </c>
      <c r="W104" s="24">
        <v>336177</v>
      </c>
      <c r="X104" s="24">
        <v>110325</v>
      </c>
      <c r="Y104" s="24">
        <v>110458</v>
      </c>
      <c r="Z104" s="24">
        <v>111012</v>
      </c>
      <c r="AA104" s="24">
        <v>111416</v>
      </c>
      <c r="AB104" s="24">
        <v>98765</v>
      </c>
      <c r="AC104" s="24">
        <v>97439</v>
      </c>
      <c r="AD104" s="24">
        <v>95477</v>
      </c>
      <c r="AE104" s="24">
        <v>57152</v>
      </c>
      <c r="AF104" s="24">
        <v>69977</v>
      </c>
    </row>
    <row r="105" spans="1:32" x14ac:dyDescent="0.2">
      <c r="A105" s="11">
        <v>43955</v>
      </c>
      <c r="B105" s="47">
        <f t="shared" si="6"/>
        <v>0</v>
      </c>
      <c r="D105" s="48">
        <f t="shared" si="5"/>
        <v>0</v>
      </c>
      <c r="E105" s="36">
        <v>3315070.4190000002</v>
      </c>
      <c r="F105" s="36">
        <v>3315070.4190000002</v>
      </c>
      <c r="G105" s="24">
        <v>3507019</v>
      </c>
      <c r="H105" s="24">
        <v>3588731</v>
      </c>
      <c r="I105" s="36">
        <v>3314170</v>
      </c>
      <c r="J105" s="24">
        <v>9071751</v>
      </c>
      <c r="K105" s="24">
        <v>10899347</v>
      </c>
      <c r="L105" s="24">
        <v>10877144</v>
      </c>
      <c r="M105" s="24">
        <v>10543734</v>
      </c>
      <c r="N105" s="24">
        <v>10139736</v>
      </c>
      <c r="O105" s="24">
        <v>9852102</v>
      </c>
      <c r="P105" s="24">
        <v>8999454</v>
      </c>
      <c r="Q105" s="60">
        <v>8698713</v>
      </c>
      <c r="R105" s="24">
        <v>8192354</v>
      </c>
      <c r="S105" s="24">
        <v>8161831</v>
      </c>
      <c r="T105" s="24">
        <v>7717897</v>
      </c>
      <c r="U105" s="24">
        <v>6999829</v>
      </c>
      <c r="V105" s="24">
        <v>6376293</v>
      </c>
      <c r="W105" s="24">
        <v>375267</v>
      </c>
      <c r="X105" s="24">
        <v>118324</v>
      </c>
      <c r="Y105" s="24">
        <v>118467</v>
      </c>
      <c r="Z105" s="24">
        <v>119061</v>
      </c>
      <c r="AA105" s="24">
        <v>119494</v>
      </c>
      <c r="AB105" s="24">
        <v>105398</v>
      </c>
      <c r="AC105" s="24">
        <v>103983</v>
      </c>
      <c r="AD105" s="24">
        <v>101889</v>
      </c>
      <c r="AE105" s="24">
        <v>59484</v>
      </c>
      <c r="AF105" s="24">
        <v>73565</v>
      </c>
    </row>
    <row r="106" spans="1:32" x14ac:dyDescent="0.2">
      <c r="A106" s="11">
        <v>43956</v>
      </c>
      <c r="B106" s="47">
        <f t="shared" si="6"/>
        <v>0</v>
      </c>
      <c r="D106" s="48">
        <f t="shared" si="5"/>
        <v>0</v>
      </c>
      <c r="E106" s="36">
        <v>3965686.0469999998</v>
      </c>
      <c r="F106" s="36">
        <v>3965686.0469999998</v>
      </c>
      <c r="G106" s="24">
        <v>4195306</v>
      </c>
      <c r="H106" s="24">
        <v>4293055</v>
      </c>
      <c r="I106" s="36">
        <v>3964609</v>
      </c>
      <c r="J106" s="24">
        <v>11073615</v>
      </c>
      <c r="K106" s="24">
        <v>13335143</v>
      </c>
      <c r="L106" s="24">
        <v>13307978</v>
      </c>
      <c r="M106" s="24">
        <v>12900057</v>
      </c>
      <c r="N106" s="24">
        <v>12405773</v>
      </c>
      <c r="O106" s="24">
        <v>12053859</v>
      </c>
      <c r="P106" s="24">
        <v>11010660</v>
      </c>
      <c r="Q106" s="60">
        <v>10642709</v>
      </c>
      <c r="R106" s="24">
        <v>10023189</v>
      </c>
      <c r="S106" s="24">
        <v>10008839</v>
      </c>
      <c r="T106" s="24">
        <v>9464443</v>
      </c>
      <c r="U106" s="24">
        <v>8583877</v>
      </c>
      <c r="V106" s="24">
        <v>7819237</v>
      </c>
      <c r="W106" s="24">
        <v>418903</v>
      </c>
      <c r="X106" s="24">
        <v>126904</v>
      </c>
      <c r="Y106" s="24">
        <v>127057</v>
      </c>
      <c r="Z106" s="24">
        <v>127694</v>
      </c>
      <c r="AA106" s="24">
        <v>128159</v>
      </c>
      <c r="AB106" s="24">
        <v>112477</v>
      </c>
      <c r="AC106" s="24">
        <v>110966</v>
      </c>
      <c r="AD106" s="24">
        <v>108732</v>
      </c>
      <c r="AE106" s="24">
        <v>61912</v>
      </c>
      <c r="AF106" s="24">
        <v>77337</v>
      </c>
    </row>
    <row r="107" spans="1:32" x14ac:dyDescent="0.2">
      <c r="A107" s="11">
        <v>43957</v>
      </c>
      <c r="B107" s="47">
        <f t="shared" si="6"/>
        <v>0</v>
      </c>
      <c r="D107" s="48">
        <f t="shared" si="5"/>
        <v>0</v>
      </c>
      <c r="E107" s="36">
        <v>4743991.4809999997</v>
      </c>
      <c r="F107" s="36">
        <v>4743991.4809999997</v>
      </c>
      <c r="G107" s="24">
        <v>5018677</v>
      </c>
      <c r="H107" s="24">
        <v>5135610</v>
      </c>
      <c r="I107" s="36">
        <v>4742703</v>
      </c>
      <c r="J107" s="24">
        <v>13517231</v>
      </c>
      <c r="K107" s="24">
        <v>16315293</v>
      </c>
      <c r="L107" s="24">
        <v>16282057</v>
      </c>
      <c r="M107" s="24">
        <v>15782973</v>
      </c>
      <c r="N107" s="24">
        <v>15178227</v>
      </c>
      <c r="O107" s="24">
        <v>14747666</v>
      </c>
      <c r="P107" s="24">
        <v>13471333</v>
      </c>
      <c r="Q107" s="60">
        <v>13021151</v>
      </c>
      <c r="R107" s="24">
        <v>12263180</v>
      </c>
      <c r="S107" s="24">
        <v>12273821</v>
      </c>
      <c r="T107" s="24">
        <v>11606228</v>
      </c>
      <c r="U107" s="24">
        <v>10526393</v>
      </c>
      <c r="V107" s="24">
        <v>9588716</v>
      </c>
      <c r="W107" s="24">
        <v>467612</v>
      </c>
      <c r="X107" s="24">
        <v>136106</v>
      </c>
      <c r="Y107" s="24">
        <v>136269</v>
      </c>
      <c r="Z107" s="24">
        <v>136953</v>
      </c>
      <c r="AA107" s="24">
        <v>137451</v>
      </c>
      <c r="AB107" s="24">
        <v>120031</v>
      </c>
      <c r="AC107" s="24">
        <v>118419</v>
      </c>
      <c r="AD107" s="24">
        <v>116034</v>
      </c>
      <c r="AE107" s="24">
        <v>64439</v>
      </c>
      <c r="AF107" s="24">
        <v>81302</v>
      </c>
    </row>
    <row r="108" spans="1:32" x14ac:dyDescent="0.2">
      <c r="A108" s="11">
        <v>43958</v>
      </c>
      <c r="B108" s="47">
        <f t="shared" si="6"/>
        <v>0</v>
      </c>
      <c r="D108" s="48">
        <f t="shared" si="5"/>
        <v>0</v>
      </c>
      <c r="E108" s="36">
        <v>5675047.1169999996</v>
      </c>
      <c r="F108" s="36">
        <v>5675047.1169999996</v>
      </c>
      <c r="G108" s="24">
        <v>6003642</v>
      </c>
      <c r="H108" s="24">
        <v>6143525</v>
      </c>
      <c r="I108" s="36">
        <v>5673505</v>
      </c>
      <c r="J108" s="24">
        <v>16500081</v>
      </c>
      <c r="K108" s="24">
        <v>19961450</v>
      </c>
      <c r="L108" s="24">
        <v>19920786</v>
      </c>
      <c r="M108" s="24">
        <v>19310166</v>
      </c>
      <c r="N108" s="24">
        <v>18570270</v>
      </c>
      <c r="O108" s="24">
        <v>18043488</v>
      </c>
      <c r="P108" s="24">
        <v>16481918</v>
      </c>
      <c r="Q108" s="60">
        <v>15931130</v>
      </c>
      <c r="R108" s="24">
        <v>15003767</v>
      </c>
      <c r="S108" s="24">
        <v>15051364</v>
      </c>
      <c r="T108" s="24">
        <v>14232697</v>
      </c>
      <c r="U108" s="24">
        <v>12908496</v>
      </c>
      <c r="V108" s="24">
        <v>11758624</v>
      </c>
      <c r="W108" s="24">
        <v>521985</v>
      </c>
      <c r="X108" s="24">
        <v>145974</v>
      </c>
      <c r="Y108" s="24">
        <v>146150</v>
      </c>
      <c r="Z108" s="24">
        <v>146883</v>
      </c>
      <c r="AA108" s="24">
        <v>147418</v>
      </c>
      <c r="AB108" s="24">
        <v>128092</v>
      </c>
      <c r="AC108" s="24">
        <v>126371</v>
      </c>
      <c r="AD108" s="24">
        <v>123827</v>
      </c>
      <c r="AE108" s="24">
        <v>67068</v>
      </c>
      <c r="AF108" s="24">
        <v>85470</v>
      </c>
    </row>
    <row r="109" spans="1:32" x14ac:dyDescent="0.2">
      <c r="A109" s="11">
        <v>43959</v>
      </c>
      <c r="B109" s="47">
        <f t="shared" si="6"/>
        <v>0</v>
      </c>
      <c r="D109" s="48">
        <f t="shared" si="5"/>
        <v>0</v>
      </c>
      <c r="E109" s="36">
        <v>6788831.7070000004</v>
      </c>
      <c r="F109" s="36">
        <v>6788831.7070000004</v>
      </c>
      <c r="G109" s="24">
        <v>7181917</v>
      </c>
      <c r="H109" s="24">
        <v>7349253</v>
      </c>
      <c r="I109" s="36">
        <v>6786987</v>
      </c>
      <c r="J109" s="24">
        <v>20141156</v>
      </c>
      <c r="K109" s="24">
        <v>24422453</v>
      </c>
      <c r="L109" s="24">
        <v>24372701</v>
      </c>
      <c r="M109" s="24">
        <v>23625620</v>
      </c>
      <c r="N109" s="24">
        <v>22720371</v>
      </c>
      <c r="O109" s="24">
        <v>22075863</v>
      </c>
      <c r="P109" s="24">
        <v>20165313</v>
      </c>
      <c r="Q109" s="60">
        <v>19491433</v>
      </c>
      <c r="R109" s="24">
        <v>18356822</v>
      </c>
      <c r="S109" s="24">
        <v>18457459</v>
      </c>
      <c r="T109" s="24">
        <v>17453529</v>
      </c>
      <c r="U109" s="24">
        <v>15829665</v>
      </c>
      <c r="V109" s="24">
        <v>14419579</v>
      </c>
      <c r="W109" s="24">
        <v>582680</v>
      </c>
      <c r="X109" s="24">
        <v>156559</v>
      </c>
      <c r="Y109" s="24">
        <v>156747</v>
      </c>
      <c r="Z109" s="24">
        <v>157534</v>
      </c>
      <c r="AA109" s="24">
        <v>158107</v>
      </c>
      <c r="AB109" s="24">
        <v>136694</v>
      </c>
      <c r="AC109" s="24">
        <v>134858</v>
      </c>
      <c r="AD109" s="24">
        <v>132143</v>
      </c>
      <c r="AE109" s="24">
        <v>69805</v>
      </c>
      <c r="AF109" s="24">
        <v>89852</v>
      </c>
    </row>
    <row r="110" spans="1:32" x14ac:dyDescent="0.2">
      <c r="A110" s="11">
        <v>43960</v>
      </c>
      <c r="B110" s="47">
        <f t="shared" si="6"/>
        <v>0</v>
      </c>
      <c r="D110" s="48">
        <f t="shared" si="5"/>
        <v>0</v>
      </c>
      <c r="E110" s="36">
        <v>8121207.6289999997</v>
      </c>
      <c r="F110" s="36">
        <v>8121207.6289999997</v>
      </c>
      <c r="G110" s="24">
        <v>8591440</v>
      </c>
      <c r="H110" s="24">
        <v>8791617</v>
      </c>
      <c r="I110" s="36">
        <v>8119001</v>
      </c>
      <c r="J110" s="24">
        <v>24585707</v>
      </c>
      <c r="K110" s="24">
        <v>29880405</v>
      </c>
      <c r="L110" s="24">
        <v>29819535</v>
      </c>
      <c r="M110" s="24">
        <v>28905495</v>
      </c>
      <c r="N110" s="24">
        <v>27797941</v>
      </c>
      <c r="O110" s="24">
        <v>27009397</v>
      </c>
      <c r="P110" s="24">
        <v>24671875</v>
      </c>
      <c r="Q110" s="60">
        <v>23847397</v>
      </c>
      <c r="R110" s="24">
        <v>22459222</v>
      </c>
      <c r="S110" s="24">
        <v>22634348</v>
      </c>
      <c r="T110" s="24">
        <v>21403231</v>
      </c>
      <c r="U110" s="24">
        <v>19411889</v>
      </c>
      <c r="V110" s="24">
        <v>17682703</v>
      </c>
      <c r="W110" s="24">
        <v>650433</v>
      </c>
      <c r="X110" s="24">
        <v>167910</v>
      </c>
      <c r="Y110" s="24">
        <v>168112</v>
      </c>
      <c r="Z110" s="24">
        <v>168956</v>
      </c>
      <c r="AA110" s="24">
        <v>169571</v>
      </c>
      <c r="AB110" s="24">
        <v>145875</v>
      </c>
      <c r="AC110" s="24">
        <v>143915</v>
      </c>
      <c r="AD110" s="24">
        <v>141018</v>
      </c>
      <c r="AE110" s="24">
        <v>72654</v>
      </c>
      <c r="AF110" s="24">
        <v>94459</v>
      </c>
    </row>
    <row r="111" spans="1:32" x14ac:dyDescent="0.2">
      <c r="A111" s="11">
        <v>43961</v>
      </c>
      <c r="B111" s="47">
        <f t="shared" si="6"/>
        <v>0</v>
      </c>
      <c r="D111" s="48">
        <f t="shared" si="5"/>
        <v>0</v>
      </c>
      <c r="E111" s="36">
        <v>9715075.6129999999</v>
      </c>
      <c r="F111" s="36">
        <v>9715075.6129999999</v>
      </c>
      <c r="G111" s="24">
        <v>10277595</v>
      </c>
      <c r="H111" s="24">
        <v>10517060</v>
      </c>
      <c r="I111" s="36">
        <v>9712436</v>
      </c>
      <c r="J111" s="24">
        <v>30011039</v>
      </c>
      <c r="K111" s="24">
        <v>36558105</v>
      </c>
      <c r="L111" s="24">
        <v>36483632</v>
      </c>
      <c r="M111" s="24">
        <v>35365321</v>
      </c>
      <c r="N111" s="24">
        <v>34010250</v>
      </c>
      <c r="O111" s="24">
        <v>33045481</v>
      </c>
      <c r="P111" s="24">
        <v>30185568</v>
      </c>
      <c r="Q111" s="60">
        <v>29176834</v>
      </c>
      <c r="R111" s="24">
        <v>27478429</v>
      </c>
      <c r="S111" s="24">
        <v>27756459</v>
      </c>
      <c r="T111" s="24">
        <v>26246743</v>
      </c>
      <c r="U111" s="24">
        <v>23804763</v>
      </c>
      <c r="V111" s="24">
        <v>21684266</v>
      </c>
      <c r="W111" s="24">
        <v>726064</v>
      </c>
      <c r="X111" s="24">
        <v>180085</v>
      </c>
      <c r="Y111" s="24">
        <v>180302</v>
      </c>
      <c r="Z111" s="24">
        <v>181207</v>
      </c>
      <c r="AA111" s="24">
        <v>181866</v>
      </c>
      <c r="AB111" s="24">
        <v>155671</v>
      </c>
      <c r="AC111" s="24">
        <v>153581</v>
      </c>
      <c r="AD111" s="24">
        <v>150488</v>
      </c>
      <c r="AE111" s="24">
        <v>75619</v>
      </c>
      <c r="AF111" s="24">
        <v>99302</v>
      </c>
    </row>
    <row r="112" spans="1:32" x14ac:dyDescent="0.2">
      <c r="A112" s="11">
        <v>43962</v>
      </c>
      <c r="B112" s="47">
        <f t="shared" si="6"/>
        <v>0</v>
      </c>
      <c r="D112" s="48">
        <f t="shared" si="5"/>
        <v>0</v>
      </c>
      <c r="E112" s="36">
        <v>11621756.08</v>
      </c>
      <c r="F112" s="36">
        <v>11621756.08</v>
      </c>
      <c r="G112" s="24">
        <v>12294676</v>
      </c>
      <c r="H112" s="24">
        <v>12581138</v>
      </c>
      <c r="I112" s="36">
        <v>11618598</v>
      </c>
      <c r="J112" s="24">
        <v>36633579</v>
      </c>
      <c r="K112" s="79">
        <v>44728143</v>
      </c>
      <c r="L112" s="79">
        <v>44637027</v>
      </c>
      <c r="M112" s="79">
        <v>43268795</v>
      </c>
      <c r="N112" s="79">
        <v>41610891</v>
      </c>
      <c r="O112" s="79">
        <v>40430515</v>
      </c>
      <c r="P112" s="24">
        <v>36931466</v>
      </c>
      <c r="Q112" s="60">
        <v>35697300</v>
      </c>
      <c r="R112" s="24">
        <v>33619333</v>
      </c>
      <c r="S112" s="24">
        <v>34037695</v>
      </c>
      <c r="T112" s="24">
        <v>32186332</v>
      </c>
      <c r="U112" s="24">
        <v>29191737</v>
      </c>
      <c r="V112" s="24">
        <v>26591376</v>
      </c>
      <c r="W112" s="24">
        <v>810489</v>
      </c>
      <c r="X112" s="24">
        <v>193143</v>
      </c>
      <c r="Y112" s="24">
        <v>193375</v>
      </c>
      <c r="Z112" s="24">
        <v>194346</v>
      </c>
      <c r="AA112" s="24">
        <v>195053</v>
      </c>
      <c r="AB112" s="24">
        <v>166126</v>
      </c>
      <c r="AC112" s="24">
        <v>163895</v>
      </c>
      <c r="AD112" s="24">
        <v>160595</v>
      </c>
      <c r="AE112" s="24">
        <v>78705</v>
      </c>
      <c r="AF112" s="24">
        <v>104394</v>
      </c>
    </row>
    <row r="113" spans="1:32" x14ac:dyDescent="0.2">
      <c r="A113" s="11">
        <v>43963</v>
      </c>
      <c r="B113" s="47">
        <f t="shared" si="6"/>
        <v>0</v>
      </c>
      <c r="D113" s="48">
        <f t="shared" si="5"/>
        <v>0</v>
      </c>
      <c r="E113" s="36">
        <v>13902641.609999999</v>
      </c>
      <c r="F113" s="36">
        <v>13902641.609999999</v>
      </c>
      <c r="G113" s="24">
        <v>14707629</v>
      </c>
      <c r="H113" s="24">
        <v>15050311</v>
      </c>
      <c r="I113" s="36">
        <v>13898864</v>
      </c>
      <c r="J113" s="79">
        <v>44717515</v>
      </c>
      <c r="K113" s="79">
        <v>54724029</v>
      </c>
      <c r="L113" s="79">
        <v>54612550</v>
      </c>
      <c r="M113" s="79">
        <v>52938545</v>
      </c>
      <c r="N113" s="79">
        <v>50910131</v>
      </c>
      <c r="O113" s="79">
        <v>49465964</v>
      </c>
      <c r="P113" s="79">
        <v>45184944</v>
      </c>
      <c r="Q113" s="80">
        <v>43674965</v>
      </c>
      <c r="R113" s="79">
        <v>41132613</v>
      </c>
      <c r="S113" s="79">
        <v>41740363</v>
      </c>
      <c r="T113" s="79">
        <v>39470039</v>
      </c>
      <c r="U113" s="24">
        <v>35797774</v>
      </c>
      <c r="V113" s="24">
        <v>32608955</v>
      </c>
      <c r="W113" s="24">
        <v>904732</v>
      </c>
      <c r="X113" s="24">
        <v>207147</v>
      </c>
      <c r="Y113" s="24">
        <v>207397</v>
      </c>
      <c r="Z113" s="24">
        <v>208437</v>
      </c>
      <c r="AA113" s="24">
        <v>209195</v>
      </c>
      <c r="AB113" s="24">
        <v>177283</v>
      </c>
      <c r="AC113" s="24">
        <v>174902</v>
      </c>
      <c r="AD113" s="24">
        <v>171380</v>
      </c>
      <c r="AE113" s="24">
        <v>81917</v>
      </c>
      <c r="AF113" s="24">
        <v>109746</v>
      </c>
    </row>
    <row r="114" spans="1:32" x14ac:dyDescent="0.2">
      <c r="A114" s="11">
        <v>43964</v>
      </c>
      <c r="B114" s="47">
        <f t="shared" si="6"/>
        <v>0</v>
      </c>
      <c r="D114" s="48">
        <f t="shared" si="5"/>
        <v>0</v>
      </c>
      <c r="E114" s="36">
        <v>16631173.67</v>
      </c>
      <c r="F114" s="36">
        <v>16631173.67</v>
      </c>
      <c r="G114" s="24">
        <v>17594148</v>
      </c>
      <c r="H114" s="24">
        <v>18004085</v>
      </c>
      <c r="I114" s="36">
        <v>16626655</v>
      </c>
      <c r="J114" s="80">
        <v>54585336</v>
      </c>
      <c r="K114" s="80">
        <v>66953805</v>
      </c>
      <c r="L114" s="80">
        <v>66817413</v>
      </c>
      <c r="M114" s="80">
        <v>64769299</v>
      </c>
      <c r="N114" s="80">
        <v>62287573</v>
      </c>
      <c r="O114" s="80">
        <v>60520662</v>
      </c>
      <c r="P114" s="80">
        <v>55282916</v>
      </c>
      <c r="Q114" s="80">
        <v>53435486</v>
      </c>
      <c r="R114" s="80">
        <v>50324966</v>
      </c>
      <c r="S114" s="80">
        <v>51186130</v>
      </c>
      <c r="T114" s="80">
        <v>48402036</v>
      </c>
      <c r="U114" s="80">
        <v>43898744</v>
      </c>
      <c r="V114" s="79">
        <v>39988301</v>
      </c>
      <c r="W114" s="24">
        <v>1009932</v>
      </c>
      <c r="X114" s="24">
        <v>222167</v>
      </c>
      <c r="Y114" s="24">
        <v>222435</v>
      </c>
      <c r="Z114" s="24">
        <v>223551</v>
      </c>
      <c r="AA114" s="24">
        <v>224364</v>
      </c>
      <c r="AB114" s="24">
        <v>189189</v>
      </c>
      <c r="AC114" s="24">
        <v>186648</v>
      </c>
      <c r="AD114" s="24">
        <v>182890</v>
      </c>
      <c r="AE114" s="24">
        <v>85261</v>
      </c>
      <c r="AF114" s="24">
        <v>115373</v>
      </c>
    </row>
    <row r="115" spans="1:32" x14ac:dyDescent="0.2">
      <c r="A115" s="11">
        <v>43965</v>
      </c>
      <c r="B115" s="47">
        <f t="shared" si="6"/>
        <v>0</v>
      </c>
      <c r="D115" s="48">
        <f t="shared" si="5"/>
        <v>0</v>
      </c>
      <c r="E115" s="36">
        <v>19895207.350000001</v>
      </c>
      <c r="F115" s="36">
        <v>19895207.350000001</v>
      </c>
      <c r="G115" s="24">
        <v>21047175</v>
      </c>
      <c r="H115" s="24">
        <v>21537566</v>
      </c>
      <c r="I115" s="36">
        <v>19889802</v>
      </c>
      <c r="J115" s="80">
        <v>66630689</v>
      </c>
      <c r="K115" s="80">
        <v>81916702</v>
      </c>
      <c r="L115" s="80">
        <v>81749829</v>
      </c>
      <c r="M115" s="80">
        <v>79244001</v>
      </c>
      <c r="N115" s="80">
        <v>76207657</v>
      </c>
      <c r="O115" s="80">
        <v>74045875</v>
      </c>
      <c r="P115" s="80">
        <v>67637592</v>
      </c>
      <c r="Q115" s="80">
        <v>65377297</v>
      </c>
      <c r="R115" s="80">
        <v>61571635</v>
      </c>
      <c r="S115" s="80">
        <v>62769456</v>
      </c>
      <c r="T115" s="80">
        <v>59355328</v>
      </c>
      <c r="U115" s="80">
        <v>53832948</v>
      </c>
      <c r="V115" s="79">
        <v>49037580</v>
      </c>
      <c r="W115" s="24">
        <v>1127365</v>
      </c>
      <c r="X115" s="24">
        <v>238276</v>
      </c>
      <c r="Y115" s="24">
        <v>238563</v>
      </c>
      <c r="Z115" s="24">
        <v>239760</v>
      </c>
      <c r="AA115" s="24">
        <v>240632</v>
      </c>
      <c r="AB115" s="24">
        <v>201895</v>
      </c>
      <c r="AC115" s="24">
        <v>199183</v>
      </c>
      <c r="AD115" s="24">
        <v>195173</v>
      </c>
      <c r="AE115" s="24">
        <v>88740</v>
      </c>
      <c r="AF115" s="24">
        <v>121288</v>
      </c>
    </row>
    <row r="116" spans="1:32" x14ac:dyDescent="0.2">
      <c r="A116" s="11">
        <v>43966</v>
      </c>
      <c r="B116" s="47">
        <f t="shared" si="6"/>
        <v>0</v>
      </c>
      <c r="D116" s="48">
        <f t="shared" si="5"/>
        <v>0</v>
      </c>
      <c r="E116" s="36">
        <v>23799840.190000001</v>
      </c>
      <c r="F116" s="36">
        <v>23799840.190000001</v>
      </c>
      <c r="G116" s="24">
        <v>25177893</v>
      </c>
      <c r="H116" s="24">
        <v>25764528</v>
      </c>
      <c r="I116" s="36">
        <v>23793374</v>
      </c>
      <c r="J116" s="80">
        <v>81334092</v>
      </c>
      <c r="K116" s="80">
        <v>100223521</v>
      </c>
      <c r="L116" s="80">
        <v>100019355</v>
      </c>
      <c r="M116" s="80">
        <v>96953522</v>
      </c>
      <c r="N116" s="80">
        <v>93238613</v>
      </c>
      <c r="O116" s="80">
        <v>90593714</v>
      </c>
      <c r="P116" s="80">
        <v>82753303</v>
      </c>
      <c r="Q116" s="80">
        <v>79987874</v>
      </c>
      <c r="R116" s="80">
        <v>75331720</v>
      </c>
      <c r="S116" s="80">
        <v>76974068</v>
      </c>
      <c r="T116" s="80">
        <v>72787329</v>
      </c>
      <c r="U116" s="80">
        <v>66015245</v>
      </c>
      <c r="V116" s="79">
        <v>60134694</v>
      </c>
      <c r="W116" s="24">
        <v>1258453</v>
      </c>
      <c r="X116" s="24">
        <v>255553</v>
      </c>
      <c r="Y116" s="24">
        <v>255861</v>
      </c>
      <c r="Z116" s="24">
        <v>257145</v>
      </c>
      <c r="AA116" s="24">
        <v>258080</v>
      </c>
      <c r="AB116" s="24">
        <v>215454</v>
      </c>
      <c r="AC116" s="24">
        <v>212560</v>
      </c>
      <c r="AD116" s="24">
        <v>208281</v>
      </c>
      <c r="AE116" s="24">
        <v>92362</v>
      </c>
      <c r="AF116" s="24">
        <v>127507</v>
      </c>
    </row>
    <row r="117" spans="1:32" x14ac:dyDescent="0.2">
      <c r="A117" s="11">
        <v>43967</v>
      </c>
      <c r="B117" s="47">
        <f t="shared" si="6"/>
        <v>0</v>
      </c>
      <c r="D117" s="48">
        <f t="shared" si="5"/>
        <v>0</v>
      </c>
      <c r="E117" s="36">
        <v>28470796.16</v>
      </c>
      <c r="F117" s="36">
        <v>28470796.16</v>
      </c>
      <c r="G117" s="24">
        <v>30119305</v>
      </c>
      <c r="H117" s="24">
        <v>30821074</v>
      </c>
      <c r="I117" s="36">
        <v>28463060</v>
      </c>
      <c r="J117" s="80">
        <v>99282097</v>
      </c>
      <c r="K117" s="80">
        <v>122621565</v>
      </c>
      <c r="L117" s="80">
        <v>122371771</v>
      </c>
      <c r="M117" s="80">
        <v>118620784</v>
      </c>
      <c r="N117" s="80">
        <v>114075663</v>
      </c>
      <c r="O117" s="80">
        <v>110839680</v>
      </c>
      <c r="P117" s="80">
        <v>101247086</v>
      </c>
      <c r="Q117" s="80">
        <v>97863637</v>
      </c>
      <c r="R117" s="80">
        <v>92166922</v>
      </c>
      <c r="S117" s="80">
        <v>94393158</v>
      </c>
      <c r="T117" s="80">
        <v>89258967</v>
      </c>
      <c r="U117" s="80">
        <v>80954373</v>
      </c>
      <c r="V117" s="79">
        <v>73743064</v>
      </c>
      <c r="W117" s="24">
        <v>1404783</v>
      </c>
      <c r="X117" s="24">
        <v>274083</v>
      </c>
      <c r="Y117" s="24">
        <v>274413</v>
      </c>
      <c r="Z117" s="24">
        <v>275790</v>
      </c>
      <c r="AA117" s="24">
        <v>276793</v>
      </c>
      <c r="AB117" s="24">
        <v>229924</v>
      </c>
      <c r="AC117" s="24">
        <v>226836</v>
      </c>
      <c r="AD117" s="24">
        <v>222269</v>
      </c>
      <c r="AE117" s="24">
        <v>96131</v>
      </c>
      <c r="AF117" s="24">
        <v>134044</v>
      </c>
    </row>
    <row r="118" spans="1:32" x14ac:dyDescent="0.2">
      <c r="A118" s="11">
        <v>43968</v>
      </c>
      <c r="B118" s="47">
        <f t="shared" si="6"/>
        <v>0</v>
      </c>
      <c r="D118" s="48">
        <f t="shared" si="5"/>
        <v>0</v>
      </c>
      <c r="E118" s="36">
        <v>34058473.829999998</v>
      </c>
      <c r="F118" s="36">
        <v>34058473.829999998</v>
      </c>
      <c r="G118" s="24">
        <v>36030519</v>
      </c>
      <c r="H118" s="24">
        <v>36870017</v>
      </c>
      <c r="I118" s="36">
        <v>34049220</v>
      </c>
      <c r="J118" s="80">
        <v>121190691</v>
      </c>
      <c r="K118" s="80">
        <v>150025144</v>
      </c>
      <c r="L118" s="80">
        <v>149719526</v>
      </c>
      <c r="M118" s="80">
        <v>145130264</v>
      </c>
      <c r="N118" s="80">
        <v>139569396</v>
      </c>
      <c r="O118" s="80">
        <v>135610232</v>
      </c>
      <c r="P118" s="80">
        <v>123873877</v>
      </c>
      <c r="Q118" s="80">
        <v>119734292</v>
      </c>
      <c r="R118" s="80">
        <v>112764469</v>
      </c>
      <c r="S118" s="80">
        <v>115754155</v>
      </c>
      <c r="T118" s="80">
        <v>109458107</v>
      </c>
      <c r="U118" s="80">
        <v>99274198</v>
      </c>
      <c r="V118" s="79">
        <v>90430983</v>
      </c>
      <c r="W118" s="24">
        <v>1568129</v>
      </c>
      <c r="X118" s="24">
        <v>293956</v>
      </c>
      <c r="Y118" s="24">
        <v>294310</v>
      </c>
      <c r="Z118" s="24">
        <v>295787</v>
      </c>
      <c r="AA118" s="24">
        <v>296862</v>
      </c>
      <c r="AB118" s="24">
        <v>245365</v>
      </c>
      <c r="AC118" s="24">
        <v>242070</v>
      </c>
      <c r="AD118" s="24">
        <v>237196</v>
      </c>
      <c r="AE118" s="24">
        <v>100054</v>
      </c>
      <c r="AF118" s="24">
        <v>140916</v>
      </c>
    </row>
    <row r="119" spans="1:32" x14ac:dyDescent="0.2">
      <c r="A119" s="11">
        <v>43969</v>
      </c>
      <c r="B119" s="47">
        <f t="shared" si="6"/>
        <v>0</v>
      </c>
      <c r="D119" s="48">
        <f t="shared" si="5"/>
        <v>0</v>
      </c>
      <c r="E119" s="36">
        <v>40742788.960000001</v>
      </c>
      <c r="F119" s="36">
        <v>40742788.960000001</v>
      </c>
      <c r="G119" s="24">
        <v>43101868</v>
      </c>
      <c r="H119" s="24">
        <v>44106126</v>
      </c>
      <c r="I119" s="81">
        <v>40731719</v>
      </c>
      <c r="J119" s="80">
        <v>147933858</v>
      </c>
      <c r="K119" s="80">
        <v>183552899</v>
      </c>
      <c r="L119" s="80">
        <v>183178981</v>
      </c>
      <c r="M119" s="80">
        <v>177564107</v>
      </c>
      <c r="N119" s="80">
        <v>170760491</v>
      </c>
      <c r="O119" s="80">
        <v>165916530</v>
      </c>
      <c r="P119" s="80">
        <v>151557324</v>
      </c>
      <c r="Q119" s="80">
        <v>146492620</v>
      </c>
      <c r="R119" s="80">
        <v>137965175</v>
      </c>
      <c r="S119" s="80">
        <v>141949106</v>
      </c>
      <c r="T119" s="80">
        <v>134228274</v>
      </c>
      <c r="U119" s="80">
        <v>121739766</v>
      </c>
      <c r="V119" s="79">
        <v>110895347</v>
      </c>
      <c r="W119" s="24">
        <v>1750468</v>
      </c>
      <c r="X119" s="24">
        <v>315270</v>
      </c>
      <c r="Y119" s="24">
        <v>315650</v>
      </c>
      <c r="Z119" s="24">
        <v>317234</v>
      </c>
      <c r="AA119" s="24">
        <v>318387</v>
      </c>
      <c r="AB119" s="24">
        <v>261844</v>
      </c>
      <c r="AC119" s="24">
        <v>258327</v>
      </c>
      <c r="AD119" s="24">
        <v>253126</v>
      </c>
      <c r="AE119" s="24">
        <v>104138</v>
      </c>
      <c r="AF119" s="24">
        <v>148141</v>
      </c>
    </row>
    <row r="120" spans="1:32" x14ac:dyDescent="0.2">
      <c r="A120" s="11">
        <v>43970</v>
      </c>
      <c r="B120" s="47">
        <f t="shared" si="6"/>
        <v>0</v>
      </c>
      <c r="D120" s="48">
        <f t="shared" si="5"/>
        <v>0</v>
      </c>
      <c r="E120" s="36">
        <v>48738967.590000004</v>
      </c>
      <c r="F120" s="36">
        <v>48738967.590000004</v>
      </c>
      <c r="G120" s="24">
        <v>51561039</v>
      </c>
      <c r="H120" s="24">
        <v>52762393</v>
      </c>
      <c r="I120" s="81">
        <v>48725725</v>
      </c>
      <c r="J120" s="80">
        <v>180578442</v>
      </c>
      <c r="K120" s="80">
        <v>224573468</v>
      </c>
      <c r="L120" s="80">
        <v>224115986</v>
      </c>
      <c r="M120" s="80">
        <v>217246295</v>
      </c>
      <c r="N120" s="80">
        <v>208922201</v>
      </c>
      <c r="O120" s="80">
        <v>202995707</v>
      </c>
      <c r="P120" s="80">
        <v>185427492</v>
      </c>
      <c r="Q120" s="80">
        <v>179230924</v>
      </c>
      <c r="R120" s="80">
        <v>168797758</v>
      </c>
      <c r="S120" s="80">
        <v>174071927</v>
      </c>
      <c r="T120" s="80">
        <v>164603885</v>
      </c>
      <c r="U120" s="80">
        <v>149289250</v>
      </c>
      <c r="V120" s="79">
        <v>135990760</v>
      </c>
      <c r="W120" s="24">
        <v>1954009</v>
      </c>
      <c r="X120" s="24">
        <v>338130</v>
      </c>
      <c r="Y120" s="24">
        <v>338537</v>
      </c>
      <c r="Z120" s="24">
        <v>340236</v>
      </c>
      <c r="AA120" s="24">
        <v>341473</v>
      </c>
      <c r="AB120" s="24">
        <v>279429</v>
      </c>
      <c r="AC120" s="24">
        <v>275676</v>
      </c>
      <c r="AD120" s="24">
        <v>270125</v>
      </c>
      <c r="AE120" s="24">
        <v>108387</v>
      </c>
      <c r="AF120" s="24">
        <v>155737</v>
      </c>
    </row>
    <row r="121" spans="1:32" x14ac:dyDescent="0.2">
      <c r="A121" s="11">
        <v>43971</v>
      </c>
      <c r="B121" s="47">
        <f t="shared" si="6"/>
        <v>0</v>
      </c>
      <c r="D121" s="48">
        <f t="shared" si="5"/>
        <v>0</v>
      </c>
      <c r="E121" s="36">
        <v>58304476.009999998</v>
      </c>
      <c r="F121" s="36">
        <v>58304476.009999998</v>
      </c>
      <c r="G121" s="24">
        <v>61680407</v>
      </c>
      <c r="H121" s="24">
        <v>63117539</v>
      </c>
      <c r="I121" s="81">
        <v>58288634</v>
      </c>
      <c r="J121" s="80">
        <v>220426712</v>
      </c>
      <c r="K121" s="80">
        <v>274761351</v>
      </c>
      <c r="L121" s="80">
        <v>274201631</v>
      </c>
      <c r="M121" s="80">
        <v>265796695</v>
      </c>
      <c r="N121" s="80">
        <v>255612324</v>
      </c>
      <c r="O121" s="80">
        <v>248361372</v>
      </c>
      <c r="P121" s="80">
        <v>226866997</v>
      </c>
      <c r="Q121" s="80">
        <v>219285614</v>
      </c>
      <c r="R121" s="80">
        <v>206520834</v>
      </c>
      <c r="S121" s="80">
        <v>213464083</v>
      </c>
      <c r="T121" s="80">
        <v>201853440</v>
      </c>
      <c r="U121" s="80">
        <v>183073132</v>
      </c>
      <c r="V121" s="79">
        <v>166765217</v>
      </c>
      <c r="W121" s="24">
        <v>2181217</v>
      </c>
      <c r="X121" s="24">
        <v>362647</v>
      </c>
      <c r="Y121" s="24">
        <v>363084</v>
      </c>
      <c r="Z121" s="24">
        <v>364906</v>
      </c>
      <c r="AA121" s="24">
        <v>366233</v>
      </c>
      <c r="AB121" s="24">
        <v>298195</v>
      </c>
      <c r="AC121" s="24">
        <v>294190</v>
      </c>
      <c r="AD121" s="24">
        <v>288267</v>
      </c>
      <c r="AE121" s="24">
        <v>112811</v>
      </c>
      <c r="AF121" s="24">
        <v>163722</v>
      </c>
    </row>
    <row r="122" spans="1:32" x14ac:dyDescent="0.2">
      <c r="A122" s="11">
        <v>43972</v>
      </c>
      <c r="B122" s="47">
        <f t="shared" si="6"/>
        <v>0</v>
      </c>
      <c r="D122" s="48">
        <f t="shared" si="5"/>
        <v>0</v>
      </c>
      <c r="E122" s="36">
        <v>69747310.859999999</v>
      </c>
      <c r="F122" s="36">
        <v>69747310.859999999</v>
      </c>
      <c r="G122" s="24">
        <v>73785802</v>
      </c>
      <c r="H122" s="24">
        <v>75504985</v>
      </c>
      <c r="I122" s="81">
        <v>69728360</v>
      </c>
      <c r="J122" s="80">
        <v>269068304</v>
      </c>
      <c r="K122" s="80">
        <v>336165267</v>
      </c>
      <c r="L122" s="80">
        <v>335480460</v>
      </c>
      <c r="M122" s="80">
        <v>325197182</v>
      </c>
      <c r="N122" s="80">
        <v>312736799</v>
      </c>
      <c r="O122" s="80">
        <v>303865397</v>
      </c>
      <c r="P122" s="80">
        <v>277567440</v>
      </c>
      <c r="Q122" s="80">
        <v>268291762</v>
      </c>
      <c r="R122" s="80">
        <v>252674298</v>
      </c>
      <c r="S122" s="80">
        <v>261770610</v>
      </c>
      <c r="T122" s="80">
        <v>247532501</v>
      </c>
      <c r="U122" s="80">
        <v>224502244</v>
      </c>
      <c r="V122" s="79">
        <v>204503878</v>
      </c>
      <c r="W122" s="24">
        <v>2434845</v>
      </c>
      <c r="X122" s="24">
        <v>388942</v>
      </c>
      <c r="Y122" s="24">
        <v>389410</v>
      </c>
      <c r="Z122" s="24">
        <v>391364</v>
      </c>
      <c r="AA122" s="24">
        <v>392788</v>
      </c>
      <c r="AB122" s="24">
        <v>318221</v>
      </c>
      <c r="AC122" s="24">
        <v>313947</v>
      </c>
      <c r="AD122" s="24">
        <v>307626</v>
      </c>
      <c r="AE122" s="24">
        <v>117415</v>
      </c>
      <c r="AF122" s="24">
        <v>172116</v>
      </c>
    </row>
    <row r="123" spans="1:32" x14ac:dyDescent="0.2">
      <c r="A123" s="11">
        <v>43973</v>
      </c>
      <c r="B123" s="47">
        <f t="shared" si="6"/>
        <v>0</v>
      </c>
      <c r="D123" s="48">
        <f t="shared" si="5"/>
        <v>0</v>
      </c>
      <c r="E123" s="36">
        <v>83435916.150000006</v>
      </c>
      <c r="F123" s="36">
        <v>83435916.150000006</v>
      </c>
      <c r="G123" s="24">
        <v>88267002</v>
      </c>
      <c r="H123" s="24">
        <v>90323591</v>
      </c>
      <c r="I123" s="81">
        <v>83413246</v>
      </c>
      <c r="J123" s="80">
        <v>328443644</v>
      </c>
      <c r="K123" s="80">
        <v>411291787</v>
      </c>
      <c r="L123" s="80">
        <v>410453938</v>
      </c>
      <c r="M123" s="80">
        <v>397872544</v>
      </c>
      <c r="N123" s="80">
        <v>382627503</v>
      </c>
      <c r="O123" s="80">
        <v>371773512</v>
      </c>
      <c r="P123" s="80">
        <v>339598463</v>
      </c>
      <c r="Q123" s="80">
        <v>328249849</v>
      </c>
      <c r="R123" s="80">
        <v>309142180</v>
      </c>
      <c r="S123" s="80">
        <v>321008816</v>
      </c>
      <c r="T123" s="80">
        <v>303548648</v>
      </c>
      <c r="U123" s="80">
        <v>275306687</v>
      </c>
      <c r="V123" s="79">
        <v>250782728</v>
      </c>
      <c r="W123" s="24">
        <v>2717964</v>
      </c>
      <c r="X123" s="24">
        <v>417144</v>
      </c>
      <c r="Y123" s="24">
        <v>417646</v>
      </c>
      <c r="Z123" s="24">
        <v>419741</v>
      </c>
      <c r="AA123" s="24">
        <v>421268</v>
      </c>
      <c r="AB123" s="24">
        <v>339593</v>
      </c>
      <c r="AC123" s="24">
        <v>335032</v>
      </c>
      <c r="AD123" s="24">
        <v>328286</v>
      </c>
      <c r="AE123" s="24">
        <v>122207</v>
      </c>
      <c r="AF123" s="24">
        <v>180940</v>
      </c>
    </row>
    <row r="124" spans="1:32" x14ac:dyDescent="0.2">
      <c r="A124" s="11">
        <v>43974</v>
      </c>
      <c r="B124" s="47">
        <f t="shared" si="6"/>
        <v>0</v>
      </c>
      <c r="D124" s="48">
        <f t="shared" si="5"/>
        <v>0</v>
      </c>
      <c r="E124" s="36">
        <v>99811046.739999995</v>
      </c>
      <c r="F124" s="36">
        <v>99811046.739999995</v>
      </c>
      <c r="G124" s="24">
        <v>105590281</v>
      </c>
      <c r="H124" s="24">
        <v>108050497</v>
      </c>
      <c r="I124" s="81">
        <v>99783927</v>
      </c>
      <c r="J124" s="80">
        <v>400921348</v>
      </c>
      <c r="K124" s="80">
        <v>503207649</v>
      </c>
      <c r="L124" s="80">
        <v>502182558</v>
      </c>
      <c r="M124" s="80">
        <v>486789461</v>
      </c>
      <c r="N124" s="80">
        <v>468137445</v>
      </c>
      <c r="O124" s="80">
        <v>454857795</v>
      </c>
      <c r="P124" s="80">
        <v>415492236</v>
      </c>
      <c r="Q124" s="80">
        <v>401607423</v>
      </c>
      <c r="R124" s="80">
        <v>378229555</v>
      </c>
      <c r="S124" s="80">
        <v>393652519</v>
      </c>
      <c r="T124" s="80">
        <v>372241147</v>
      </c>
      <c r="U124" s="80">
        <v>337608082</v>
      </c>
      <c r="V124" s="79">
        <v>307534396</v>
      </c>
      <c r="W124" s="24">
        <v>3034003</v>
      </c>
      <c r="X124" s="24">
        <v>447390</v>
      </c>
      <c r="Y124" s="24">
        <v>447928</v>
      </c>
      <c r="Z124" s="24">
        <v>450176</v>
      </c>
      <c r="AA124" s="24">
        <v>451813</v>
      </c>
      <c r="AB124" s="24">
        <v>362400</v>
      </c>
      <c r="AC124" s="24">
        <v>357532</v>
      </c>
      <c r="AD124" s="24">
        <v>350334</v>
      </c>
      <c r="AE124" s="24">
        <v>127194</v>
      </c>
      <c r="AF124" s="24">
        <v>190217</v>
      </c>
    </row>
    <row r="125" spans="1:32" x14ac:dyDescent="0.2">
      <c r="A125" s="11">
        <v>43975</v>
      </c>
      <c r="B125" s="47">
        <f t="shared" si="6"/>
        <v>0</v>
      </c>
      <c r="D125" s="48">
        <f t="shared" si="5"/>
        <v>0</v>
      </c>
      <c r="E125" s="36">
        <v>119399960</v>
      </c>
      <c r="F125" s="36">
        <v>119399960</v>
      </c>
      <c r="G125" s="24">
        <v>126313426</v>
      </c>
      <c r="H125" s="24">
        <v>129256484</v>
      </c>
      <c r="I125" s="81">
        <v>119367518</v>
      </c>
      <c r="J125" s="80">
        <v>489392716</v>
      </c>
      <c r="K125" s="80">
        <v>615664952</v>
      </c>
      <c r="L125" s="80">
        <v>614410772</v>
      </c>
      <c r="M125" s="80">
        <v>595577612</v>
      </c>
      <c r="N125" s="80">
        <v>572757227</v>
      </c>
      <c r="O125" s="80">
        <v>556509828</v>
      </c>
      <c r="P125" s="80">
        <v>508346819</v>
      </c>
      <c r="Q125" s="80">
        <v>491359015</v>
      </c>
      <c r="R125" s="80">
        <v>462756640</v>
      </c>
      <c r="S125" s="80">
        <v>482735357</v>
      </c>
      <c r="T125" s="80">
        <v>456478631</v>
      </c>
      <c r="U125" s="80">
        <v>414008168</v>
      </c>
      <c r="V125" s="79">
        <v>377128862</v>
      </c>
      <c r="W125" s="24">
        <v>3386791</v>
      </c>
      <c r="X125" s="24">
        <v>479829</v>
      </c>
      <c r="Y125" s="24">
        <v>480407</v>
      </c>
      <c r="Z125" s="24">
        <v>482817</v>
      </c>
      <c r="AA125" s="24">
        <v>484573</v>
      </c>
      <c r="AB125" s="24">
        <v>386738</v>
      </c>
      <c r="AC125" s="24">
        <v>381544</v>
      </c>
      <c r="AD125" s="24">
        <v>373862</v>
      </c>
      <c r="AE125" s="24">
        <v>132385</v>
      </c>
      <c r="AF125" s="24">
        <v>199970</v>
      </c>
    </row>
    <row r="126" spans="1:32" x14ac:dyDescent="0.2">
      <c r="A126" s="11">
        <v>43976</v>
      </c>
      <c r="B126" s="47">
        <f t="shared" ref="B126:B133" si="7">D126</f>
        <v>0</v>
      </c>
      <c r="D126" s="48">
        <f t="shared" si="5"/>
        <v>0</v>
      </c>
      <c r="E126" s="36">
        <v>142833392.80000001</v>
      </c>
      <c r="F126" s="36">
        <v>142833392.80000001</v>
      </c>
      <c r="G126" s="24">
        <v>151103696</v>
      </c>
      <c r="H126" s="24">
        <v>154624358</v>
      </c>
      <c r="I126" s="81">
        <v>142794584</v>
      </c>
      <c r="J126" s="80">
        <v>597387073</v>
      </c>
      <c r="K126" s="80">
        <v>753254315</v>
      </c>
      <c r="L126" s="80">
        <v>751719850</v>
      </c>
      <c r="M126" s="80">
        <v>728677838</v>
      </c>
      <c r="N126" s="80">
        <v>700757532</v>
      </c>
      <c r="O126" s="80">
        <v>680879150</v>
      </c>
      <c r="P126" s="80">
        <v>621952628</v>
      </c>
      <c r="Q126" s="80">
        <v>601168374</v>
      </c>
      <c r="R126" s="80">
        <v>566173915</v>
      </c>
      <c r="S126" s="80">
        <v>591977476</v>
      </c>
      <c r="T126" s="80">
        <v>559778903</v>
      </c>
      <c r="U126" s="80">
        <v>507697451</v>
      </c>
      <c r="V126" s="79">
        <v>462472428</v>
      </c>
      <c r="W126" s="24">
        <v>3780601</v>
      </c>
      <c r="X126" s="24">
        <v>514621</v>
      </c>
      <c r="Y126" s="24">
        <v>515240</v>
      </c>
      <c r="Z126" s="24">
        <v>517826</v>
      </c>
      <c r="AA126" s="24">
        <v>519709</v>
      </c>
      <c r="AB126" s="24">
        <v>412711</v>
      </c>
      <c r="AC126" s="24">
        <v>407168</v>
      </c>
      <c r="AD126" s="24">
        <v>398970</v>
      </c>
      <c r="AE126" s="24">
        <v>137787</v>
      </c>
      <c r="AF126" s="24">
        <v>210223</v>
      </c>
    </row>
    <row r="127" spans="1:32" x14ac:dyDescent="0.2">
      <c r="A127" s="11">
        <v>43977</v>
      </c>
      <c r="B127" s="47">
        <f t="shared" si="7"/>
        <v>0</v>
      </c>
      <c r="D127" s="48">
        <f t="shared" si="5"/>
        <v>0</v>
      </c>
      <c r="E127" s="36">
        <v>170865870.5</v>
      </c>
      <c r="F127" s="36">
        <v>170865870.5</v>
      </c>
      <c r="G127" s="24">
        <v>180759303</v>
      </c>
      <c r="H127" s="24">
        <v>184970931</v>
      </c>
      <c r="I127" s="81">
        <v>170819445</v>
      </c>
      <c r="J127" s="80">
        <v>729212560</v>
      </c>
      <c r="K127" s="80">
        <v>921592273</v>
      </c>
      <c r="L127" s="80">
        <v>919714885</v>
      </c>
      <c r="M127" s="80">
        <v>891523424</v>
      </c>
      <c r="N127" s="80">
        <v>857363462</v>
      </c>
      <c r="O127" s="80">
        <v>833042641</v>
      </c>
      <c r="P127" s="80">
        <v>760947167</v>
      </c>
      <c r="Q127" s="80">
        <v>735518029</v>
      </c>
      <c r="R127" s="80">
        <v>692702975</v>
      </c>
      <c r="S127" s="80">
        <v>725940886</v>
      </c>
      <c r="T127" s="80">
        <v>686455835</v>
      </c>
      <c r="U127" s="80">
        <v>622588447</v>
      </c>
      <c r="V127" s="79">
        <v>567129084</v>
      </c>
      <c r="W127" s="24">
        <v>4220202</v>
      </c>
      <c r="X127" s="24">
        <v>551935</v>
      </c>
      <c r="Y127" s="24">
        <v>552599</v>
      </c>
      <c r="Z127" s="24">
        <v>555372</v>
      </c>
      <c r="AA127" s="24">
        <v>557392</v>
      </c>
      <c r="AB127" s="24">
        <v>440428</v>
      </c>
      <c r="AC127" s="24">
        <v>434513</v>
      </c>
      <c r="AD127" s="24">
        <v>425764</v>
      </c>
      <c r="AE127" s="24">
        <v>143411</v>
      </c>
      <c r="AF127" s="24">
        <v>221001</v>
      </c>
    </row>
    <row r="128" spans="1:32" x14ac:dyDescent="0.2">
      <c r="A128" s="11">
        <v>43978</v>
      </c>
      <c r="B128" s="47">
        <f t="shared" si="7"/>
        <v>0</v>
      </c>
      <c r="D128" s="48">
        <f t="shared" si="5"/>
        <v>0</v>
      </c>
      <c r="E128" s="36">
        <v>204400001.59999999</v>
      </c>
      <c r="F128" s="36">
        <v>204400001.59999999</v>
      </c>
      <c r="G128" s="24">
        <v>216235119</v>
      </c>
      <c r="H128" s="24">
        <v>221273320</v>
      </c>
      <c r="I128" s="81">
        <v>204344465</v>
      </c>
      <c r="J128" s="80">
        <v>890127995</v>
      </c>
      <c r="K128" s="80">
        <v>1127550552</v>
      </c>
      <c r="L128" s="80">
        <v>1125253603</v>
      </c>
      <c r="M128" s="80">
        <v>1090761889</v>
      </c>
      <c r="N128" s="80">
        <v>1048967828</v>
      </c>
      <c r="O128" s="80">
        <v>1019211768</v>
      </c>
      <c r="P128" s="80">
        <v>931004331</v>
      </c>
      <c r="Q128" s="80">
        <v>899892266</v>
      </c>
      <c r="R128" s="80">
        <v>847508866</v>
      </c>
      <c r="S128" s="80">
        <v>890219968</v>
      </c>
      <c r="T128" s="80">
        <v>841799523</v>
      </c>
      <c r="U128" s="80">
        <v>763479063</v>
      </c>
      <c r="V128" s="79">
        <v>695469348</v>
      </c>
      <c r="W128" s="24">
        <v>4710919</v>
      </c>
      <c r="X128" s="24">
        <v>591955</v>
      </c>
      <c r="Y128" s="24">
        <v>592667</v>
      </c>
      <c r="Z128" s="24">
        <v>595641</v>
      </c>
      <c r="AA128" s="24">
        <v>597808</v>
      </c>
      <c r="AB128" s="24">
        <v>470007</v>
      </c>
      <c r="AC128" s="24">
        <v>463694</v>
      </c>
      <c r="AD128" s="24">
        <v>454358</v>
      </c>
      <c r="AE128" s="24">
        <v>149263</v>
      </c>
      <c r="AF128" s="24">
        <v>232332</v>
      </c>
    </row>
    <row r="129" spans="1:32" x14ac:dyDescent="0.2">
      <c r="A129" s="11">
        <v>43979</v>
      </c>
      <c r="B129" s="47">
        <f t="shared" si="7"/>
        <v>0</v>
      </c>
      <c r="D129" s="48">
        <f t="shared" si="5"/>
        <v>0</v>
      </c>
      <c r="E129" s="36">
        <v>244515540.19999999</v>
      </c>
      <c r="F129" s="36">
        <v>244515540.19999999</v>
      </c>
      <c r="G129" s="24">
        <v>258673417</v>
      </c>
      <c r="H129" s="24">
        <v>264700416</v>
      </c>
      <c r="I129" s="81">
        <v>244449104</v>
      </c>
      <c r="J129" s="80">
        <v>1086552661</v>
      </c>
      <c r="K129" s="80">
        <v>1379536574</v>
      </c>
      <c r="L129" s="80">
        <v>1376726301</v>
      </c>
      <c r="M129" s="80">
        <v>1334526347</v>
      </c>
      <c r="N129" s="80">
        <v>1283392111</v>
      </c>
      <c r="O129" s="80">
        <v>1246986140</v>
      </c>
      <c r="P129" s="80">
        <v>1139066025</v>
      </c>
      <c r="Q129" s="80">
        <v>1101001008</v>
      </c>
      <c r="R129" s="80">
        <v>1036910918</v>
      </c>
      <c r="S129" s="80">
        <v>1091675103</v>
      </c>
      <c r="T129" s="80">
        <v>1032297200</v>
      </c>
      <c r="U129" s="80">
        <v>936252965</v>
      </c>
      <c r="V129" s="79">
        <v>852852778</v>
      </c>
      <c r="W129" s="24">
        <v>5258695</v>
      </c>
      <c r="X129" s="24">
        <v>634877</v>
      </c>
      <c r="Y129" s="24">
        <v>635640</v>
      </c>
      <c r="Z129" s="24">
        <v>638830</v>
      </c>
      <c r="AA129" s="24">
        <v>641153</v>
      </c>
      <c r="AB129" s="24">
        <v>501572</v>
      </c>
      <c r="AC129" s="24">
        <v>494836</v>
      </c>
      <c r="AD129" s="24">
        <v>484873</v>
      </c>
      <c r="AE129" s="24">
        <v>155355</v>
      </c>
      <c r="AF129" s="24">
        <v>244244</v>
      </c>
    </row>
    <row r="130" spans="1:32" x14ac:dyDescent="0.2">
      <c r="A130" s="11">
        <v>43980</v>
      </c>
      <c r="B130" s="47">
        <f t="shared" si="7"/>
        <v>0</v>
      </c>
      <c r="D130" s="48">
        <f t="shared" si="5"/>
        <v>0</v>
      </c>
      <c r="E130" s="36">
        <v>292504153.30000001</v>
      </c>
      <c r="F130" s="36">
        <v>292504153.30000001</v>
      </c>
      <c r="G130" s="24">
        <v>309440655</v>
      </c>
      <c r="H130" s="24">
        <v>316650512</v>
      </c>
      <c r="I130" s="81">
        <v>292424678</v>
      </c>
      <c r="J130" s="80">
        <v>1326322385</v>
      </c>
      <c r="K130" s="80">
        <v>1687836661</v>
      </c>
      <c r="L130" s="80">
        <v>1684398346</v>
      </c>
      <c r="M130" s="80">
        <v>1632767508</v>
      </c>
      <c r="N130" s="80">
        <v>1570205746</v>
      </c>
      <c r="O130" s="80">
        <v>1525663735</v>
      </c>
      <c r="P130" s="80">
        <v>1393625535</v>
      </c>
      <c r="Q130" s="80">
        <v>1347053714</v>
      </c>
      <c r="R130" s="80">
        <v>1268640712</v>
      </c>
      <c r="S130" s="80">
        <v>1338719163</v>
      </c>
      <c r="T130" s="80">
        <v>1265904150</v>
      </c>
      <c r="U130" s="80">
        <v>1148125283</v>
      </c>
      <c r="V130" s="79">
        <v>1045851787</v>
      </c>
      <c r="W130" s="24">
        <v>5870166</v>
      </c>
      <c r="X130" s="24">
        <v>680910</v>
      </c>
      <c r="Y130" s="24">
        <v>681730</v>
      </c>
      <c r="Z130" s="24">
        <v>685151</v>
      </c>
      <c r="AA130" s="24">
        <v>687642</v>
      </c>
      <c r="AB130" s="24">
        <v>535257</v>
      </c>
      <c r="AC130" s="24">
        <v>528068</v>
      </c>
      <c r="AD130" s="24">
        <v>517436</v>
      </c>
      <c r="AE130" s="24">
        <v>161695</v>
      </c>
      <c r="AF130" s="24">
        <v>256767</v>
      </c>
    </row>
    <row r="131" spans="1:32" x14ac:dyDescent="0.2">
      <c r="A131" s="11">
        <v>43981</v>
      </c>
      <c r="B131" s="47">
        <f t="shared" si="7"/>
        <v>0</v>
      </c>
      <c r="D131" s="48">
        <f t="shared" si="5"/>
        <v>0</v>
      </c>
      <c r="E131" s="36">
        <v>349911010.30000001</v>
      </c>
      <c r="F131" s="36">
        <v>349911010.30000001</v>
      </c>
      <c r="G131" s="24">
        <v>370171469</v>
      </c>
      <c r="H131" s="24">
        <v>378796333</v>
      </c>
      <c r="I131" s="81">
        <v>349815937</v>
      </c>
      <c r="J131" s="80">
        <v>1619002127</v>
      </c>
      <c r="K131" s="80">
        <v>2065035932</v>
      </c>
      <c r="L131" s="80">
        <v>2060829219</v>
      </c>
      <c r="M131" s="80">
        <v>1997659874</v>
      </c>
      <c r="N131" s="80">
        <v>1921116754</v>
      </c>
      <c r="O131" s="80">
        <v>1866620453</v>
      </c>
      <c r="P131" s="80">
        <v>1705074236</v>
      </c>
      <c r="Q131" s="80">
        <v>1648094502</v>
      </c>
      <c r="R131" s="80">
        <v>1552157691</v>
      </c>
      <c r="S131" s="80">
        <v>1641668838</v>
      </c>
      <c r="T131" s="80">
        <v>1552375922</v>
      </c>
      <c r="U131" s="80">
        <v>1407943914</v>
      </c>
      <c r="V131" s="79">
        <v>1282526115</v>
      </c>
      <c r="W131" s="24">
        <v>6552738</v>
      </c>
      <c r="X131" s="24">
        <v>730282</v>
      </c>
      <c r="Y131" s="24">
        <v>731161</v>
      </c>
      <c r="Z131" s="24">
        <v>734830</v>
      </c>
      <c r="AA131" s="24">
        <v>737502</v>
      </c>
      <c r="AB131" s="24">
        <v>571204</v>
      </c>
      <c r="AC131" s="24">
        <v>563533</v>
      </c>
      <c r="AD131" s="24">
        <v>552187</v>
      </c>
      <c r="AE131" s="24">
        <v>168294</v>
      </c>
      <c r="AF131" s="24">
        <v>269931</v>
      </c>
    </row>
    <row r="132" spans="1:32" x14ac:dyDescent="0.2">
      <c r="A132" s="11">
        <v>43982</v>
      </c>
      <c r="B132" s="47">
        <f t="shared" si="7"/>
        <v>0</v>
      </c>
      <c r="D132" s="48">
        <f t="shared" si="5"/>
        <v>0</v>
      </c>
      <c r="E132" s="36">
        <v>418584535.5</v>
      </c>
      <c r="F132" s="36">
        <v>418584535.5</v>
      </c>
      <c r="G132" s="24">
        <v>442821312</v>
      </c>
      <c r="H132" s="24">
        <v>453138891</v>
      </c>
      <c r="I132" s="81">
        <v>418470803</v>
      </c>
      <c r="J132" s="80">
        <v>1976267547</v>
      </c>
      <c r="K132" s="80">
        <v>2526532039</v>
      </c>
      <c r="L132" s="80">
        <v>2521385205</v>
      </c>
      <c r="M132" s="80">
        <v>2444098719</v>
      </c>
      <c r="N132" s="80">
        <v>2350449672</v>
      </c>
      <c r="O132" s="80">
        <v>2283774489</v>
      </c>
      <c r="P132" s="80">
        <v>2086125776</v>
      </c>
      <c r="Q132" s="80">
        <v>2016412159</v>
      </c>
      <c r="R132" s="80">
        <v>1899035302</v>
      </c>
      <c r="S132" s="80">
        <v>2013175465</v>
      </c>
      <c r="T132" s="80">
        <v>1903675727</v>
      </c>
      <c r="U132" s="80">
        <v>1726559022</v>
      </c>
      <c r="V132" s="79">
        <v>1572759406</v>
      </c>
      <c r="W132" s="24">
        <v>7314677</v>
      </c>
      <c r="X132" s="24">
        <v>783233</v>
      </c>
      <c r="Y132" s="24">
        <v>784176</v>
      </c>
      <c r="Z132" s="24">
        <v>788111</v>
      </c>
      <c r="AA132" s="24">
        <v>790977</v>
      </c>
      <c r="AB132" s="24">
        <v>609566</v>
      </c>
      <c r="AC132" s="24">
        <v>601379</v>
      </c>
      <c r="AD132" s="24">
        <v>589271</v>
      </c>
      <c r="AE132" s="24">
        <v>175162</v>
      </c>
      <c r="AF132" s="24">
        <v>283771</v>
      </c>
    </row>
    <row r="133" spans="1:32" x14ac:dyDescent="0.2">
      <c r="A133" s="11">
        <v>43983</v>
      </c>
      <c r="B133" s="47">
        <f t="shared" si="7"/>
        <v>0</v>
      </c>
      <c r="D133" s="48">
        <f t="shared" si="5"/>
        <v>0</v>
      </c>
      <c r="E133" s="36">
        <v>500735924.80000001</v>
      </c>
      <c r="F133" s="36">
        <v>500735924.80000001</v>
      </c>
      <c r="G133" s="24">
        <v>529729410</v>
      </c>
      <c r="H133" s="24">
        <v>542071917</v>
      </c>
      <c r="I133" s="81">
        <v>500599871</v>
      </c>
      <c r="J133" s="80">
        <v>2412370776</v>
      </c>
      <c r="K133" s="80">
        <v>3091163715</v>
      </c>
      <c r="L133" s="80">
        <v>3084866662</v>
      </c>
      <c r="M133" s="80">
        <v>2990308121</v>
      </c>
      <c r="N133" s="80">
        <v>2875730300</v>
      </c>
      <c r="O133" s="80">
        <v>2794154487</v>
      </c>
      <c r="P133" s="80">
        <v>2552335061</v>
      </c>
      <c r="Q133" s="80">
        <v>2467041780</v>
      </c>
      <c r="R133" s="80">
        <v>2323433437</v>
      </c>
      <c r="S133" s="80">
        <v>2468753355</v>
      </c>
      <c r="T133" s="80">
        <v>2334474028</v>
      </c>
      <c r="U133" s="80">
        <v>2117276140</v>
      </c>
      <c r="V133" s="79">
        <v>1928671956</v>
      </c>
      <c r="W133" s="24">
        <v>8165214</v>
      </c>
      <c r="X133" s="24">
        <v>840024</v>
      </c>
      <c r="Y133" s="24">
        <v>841035</v>
      </c>
      <c r="Z133" s="24">
        <v>845255</v>
      </c>
      <c r="AA133" s="24">
        <v>848329</v>
      </c>
      <c r="AB133" s="24">
        <v>650504</v>
      </c>
      <c r="AC133" s="24">
        <v>641767</v>
      </c>
      <c r="AD133" s="24">
        <v>628846</v>
      </c>
      <c r="AE133" s="24">
        <v>182311</v>
      </c>
      <c r="AF133" s="24">
        <v>298320</v>
      </c>
    </row>
  </sheetData>
  <sortState xmlns:xlrd2="http://schemas.microsoft.com/office/spreadsheetml/2017/richdata2" ref="A2:B58">
    <sortCondition ref="A2"/>
  </sortState>
  <mergeCells count="1">
    <mergeCell ref="G58:I58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7191-96E7-3B4B-B5CF-F14CB9DCB66F}">
  <dimension ref="A1:AY133"/>
  <sheetViews>
    <sheetView workbookViewId="0">
      <pane ySplit="1" topLeftCell="A80" activePane="bottomLeft" state="frozen"/>
      <selection pane="bottomLeft" activeCell="AP126" sqref="AP126"/>
    </sheetView>
  </sheetViews>
  <sheetFormatPr baseColWidth="10" defaultRowHeight="16" x14ac:dyDescent="0.2"/>
  <cols>
    <col min="2" max="2" width="15.6640625" style="20" customWidth="1"/>
    <col min="3" max="3" width="10.33203125" customWidth="1"/>
    <col min="4" max="4" width="16.6640625" bestFit="1" customWidth="1"/>
    <col min="5" max="5" width="14" bestFit="1" customWidth="1"/>
    <col min="6" max="6" width="12.6640625" hidden="1" customWidth="1"/>
    <col min="7" max="7" width="11" hidden="1" customWidth="1"/>
    <col min="8" max="8" width="12.6640625" hidden="1" customWidth="1"/>
    <col min="9" max="9" width="11" hidden="1" customWidth="1"/>
    <col min="10" max="10" width="12.6640625" hidden="1" customWidth="1"/>
    <col min="11" max="11" width="11" hidden="1" customWidth="1"/>
    <col min="12" max="12" width="12.6640625" hidden="1" customWidth="1"/>
    <col min="13" max="13" width="11.5" hidden="1" customWidth="1"/>
    <col min="14" max="14" width="12.6640625" hidden="1" customWidth="1"/>
    <col min="15" max="15" width="10.83203125" hidden="1" customWidth="1"/>
    <col min="16" max="16" width="12.6640625" hidden="1" customWidth="1"/>
    <col min="17" max="17" width="11" hidden="1" customWidth="1"/>
    <col min="18" max="18" width="12.6640625" hidden="1" customWidth="1"/>
    <col min="19" max="19" width="11" hidden="1" customWidth="1"/>
    <col min="20" max="20" width="12.6640625" hidden="1" customWidth="1"/>
    <col min="21" max="21" width="11" hidden="1" customWidth="1"/>
    <col min="22" max="22" width="12.6640625" hidden="1" customWidth="1"/>
    <col min="23" max="23" width="11" hidden="1" customWidth="1"/>
    <col min="24" max="24" width="14" hidden="1" customWidth="1"/>
    <col min="25" max="25" width="11.5" hidden="1" customWidth="1"/>
    <col min="26" max="26" width="12.6640625" hidden="1" customWidth="1"/>
    <col min="27" max="27" width="11" hidden="1" customWidth="1"/>
    <col min="28" max="41" width="10.83203125" hidden="1" customWidth="1"/>
    <col min="42" max="42" width="10.83203125" customWidth="1"/>
  </cols>
  <sheetData>
    <row r="1" spans="1:5" s="1" customFormat="1" ht="68" x14ac:dyDescent="0.2">
      <c r="A1" s="1" t="s">
        <v>8</v>
      </c>
      <c r="B1" s="50" t="s">
        <v>9</v>
      </c>
      <c r="C1" s="1" t="s">
        <v>72</v>
      </c>
      <c r="D1" s="46" t="s">
        <v>73</v>
      </c>
      <c r="E1" s="46" t="s">
        <v>77</v>
      </c>
    </row>
    <row r="2" spans="1:5" x14ac:dyDescent="0.2">
      <c r="A2" s="11">
        <v>43852</v>
      </c>
    </row>
    <row r="3" spans="1:5" x14ac:dyDescent="0.2">
      <c r="A3" s="11">
        <v>43853</v>
      </c>
    </row>
    <row r="4" spans="1:5" x14ac:dyDescent="0.2">
      <c r="A4" s="11">
        <v>43854</v>
      </c>
    </row>
    <row r="5" spans="1:5" x14ac:dyDescent="0.2">
      <c r="A5" s="11">
        <v>43855</v>
      </c>
      <c r="B5" s="20">
        <v>1</v>
      </c>
      <c r="C5">
        <v>0</v>
      </c>
    </row>
    <row r="6" spans="1:5" x14ac:dyDescent="0.2">
      <c r="A6" s="11">
        <v>43856</v>
      </c>
      <c r="B6" s="20">
        <v>1</v>
      </c>
      <c r="C6">
        <v>0</v>
      </c>
    </row>
    <row r="7" spans="1:5" x14ac:dyDescent="0.2">
      <c r="A7" s="11">
        <v>43857</v>
      </c>
      <c r="B7" s="20">
        <v>2</v>
      </c>
      <c r="C7">
        <v>0</v>
      </c>
    </row>
    <row r="8" spans="1:5" x14ac:dyDescent="0.2">
      <c r="A8" s="11">
        <v>43858</v>
      </c>
      <c r="B8" s="20">
        <v>3</v>
      </c>
      <c r="C8">
        <v>0</v>
      </c>
    </row>
    <row r="9" spans="1:5" x14ac:dyDescent="0.2">
      <c r="A9" s="11">
        <v>43859</v>
      </c>
      <c r="B9" s="20">
        <v>4</v>
      </c>
      <c r="C9">
        <v>0</v>
      </c>
    </row>
    <row r="10" spans="1:5" x14ac:dyDescent="0.2">
      <c r="A10" s="11">
        <v>43860</v>
      </c>
      <c r="B10" s="20">
        <v>4</v>
      </c>
      <c r="C10">
        <v>0</v>
      </c>
    </row>
    <row r="11" spans="1:5" x14ac:dyDescent="0.2">
      <c r="A11" s="11">
        <v>43861</v>
      </c>
      <c r="B11" s="20">
        <v>4</v>
      </c>
      <c r="C11">
        <v>0</v>
      </c>
    </row>
    <row r="12" spans="1:5" x14ac:dyDescent="0.2">
      <c r="A12" s="11">
        <v>43862</v>
      </c>
      <c r="B12" s="20">
        <v>4</v>
      </c>
      <c r="C12">
        <v>0</v>
      </c>
    </row>
    <row r="13" spans="1:5" x14ac:dyDescent="0.2">
      <c r="A13" s="11">
        <v>43863</v>
      </c>
      <c r="B13" s="20">
        <v>4</v>
      </c>
      <c r="C13">
        <v>0</v>
      </c>
    </row>
    <row r="14" spans="1:5" x14ac:dyDescent="0.2">
      <c r="A14" s="11">
        <v>43864</v>
      </c>
      <c r="B14" s="20">
        <v>4</v>
      </c>
      <c r="C14">
        <v>0</v>
      </c>
    </row>
    <row r="15" spans="1:5" x14ac:dyDescent="0.2">
      <c r="A15" s="11">
        <v>43865</v>
      </c>
      <c r="B15" s="20">
        <v>5</v>
      </c>
      <c r="C15">
        <v>0</v>
      </c>
    </row>
    <row r="16" spans="1:5" x14ac:dyDescent="0.2">
      <c r="A16" s="11">
        <v>43866</v>
      </c>
      <c r="B16" s="20">
        <v>7</v>
      </c>
      <c r="C16">
        <v>0</v>
      </c>
    </row>
    <row r="17" spans="1:3" x14ac:dyDescent="0.2">
      <c r="A17" s="11">
        <v>43867</v>
      </c>
      <c r="B17" s="20">
        <v>7</v>
      </c>
      <c r="C17">
        <v>0</v>
      </c>
    </row>
    <row r="18" spans="1:3" x14ac:dyDescent="0.2">
      <c r="A18" s="11">
        <v>43868</v>
      </c>
      <c r="B18" s="20">
        <v>7</v>
      </c>
      <c r="C18">
        <v>0</v>
      </c>
    </row>
    <row r="19" spans="1:3" x14ac:dyDescent="0.2">
      <c r="A19" s="11">
        <v>43869</v>
      </c>
      <c r="B19" s="20">
        <v>7</v>
      </c>
      <c r="C19">
        <v>0</v>
      </c>
    </row>
    <row r="20" spans="1:3" x14ac:dyDescent="0.2">
      <c r="A20" s="11">
        <v>43870</v>
      </c>
      <c r="B20" s="20">
        <v>7</v>
      </c>
      <c r="C20">
        <v>0</v>
      </c>
    </row>
    <row r="21" spans="1:3" x14ac:dyDescent="0.2">
      <c r="A21" s="11">
        <v>43871</v>
      </c>
      <c r="B21" s="20">
        <v>7</v>
      </c>
      <c r="C21">
        <v>0</v>
      </c>
    </row>
    <row r="22" spans="1:3" x14ac:dyDescent="0.2">
      <c r="A22" s="11">
        <v>43872</v>
      </c>
      <c r="B22" s="20">
        <v>7</v>
      </c>
      <c r="C22">
        <v>0</v>
      </c>
    </row>
    <row r="23" spans="1:3" x14ac:dyDescent="0.2">
      <c r="A23" s="11">
        <v>43873</v>
      </c>
      <c r="B23" s="20">
        <v>7</v>
      </c>
      <c r="C23">
        <v>0</v>
      </c>
    </row>
    <row r="24" spans="1:3" x14ac:dyDescent="0.2">
      <c r="A24" s="11">
        <v>43874</v>
      </c>
      <c r="B24" s="20">
        <v>7</v>
      </c>
      <c r="C24">
        <v>0</v>
      </c>
    </row>
    <row r="25" spans="1:3" x14ac:dyDescent="0.2">
      <c r="A25" s="11">
        <v>43875</v>
      </c>
      <c r="B25" s="20">
        <v>8</v>
      </c>
      <c r="C25">
        <v>0</v>
      </c>
    </row>
    <row r="26" spans="1:3" x14ac:dyDescent="0.2">
      <c r="A26" s="11">
        <v>43876</v>
      </c>
      <c r="B26" s="20">
        <v>8</v>
      </c>
      <c r="C26">
        <v>0</v>
      </c>
    </row>
    <row r="27" spans="1:3" x14ac:dyDescent="0.2">
      <c r="A27" s="11">
        <v>43877</v>
      </c>
      <c r="B27" s="20">
        <v>8</v>
      </c>
      <c r="C27">
        <v>0</v>
      </c>
    </row>
    <row r="28" spans="1:3" x14ac:dyDescent="0.2">
      <c r="A28" s="11">
        <v>43878</v>
      </c>
      <c r="B28" s="20">
        <v>8</v>
      </c>
      <c r="C28">
        <v>0</v>
      </c>
    </row>
    <row r="29" spans="1:3" x14ac:dyDescent="0.2">
      <c r="A29" s="11">
        <v>43879</v>
      </c>
      <c r="B29" s="20">
        <v>8</v>
      </c>
      <c r="C29">
        <v>0</v>
      </c>
    </row>
    <row r="30" spans="1:3" x14ac:dyDescent="0.2">
      <c r="A30" s="11">
        <v>43880</v>
      </c>
      <c r="B30" s="20">
        <v>8</v>
      </c>
      <c r="C30">
        <v>0</v>
      </c>
    </row>
    <row r="31" spans="1:3" x14ac:dyDescent="0.2">
      <c r="A31" s="11">
        <v>43881</v>
      </c>
      <c r="B31" s="20">
        <v>9</v>
      </c>
      <c r="C31">
        <v>0</v>
      </c>
    </row>
    <row r="32" spans="1:3" x14ac:dyDescent="0.2">
      <c r="A32" s="11">
        <v>43882</v>
      </c>
      <c r="B32" s="20">
        <v>9</v>
      </c>
      <c r="C32">
        <v>0</v>
      </c>
    </row>
    <row r="33" spans="1:19" x14ac:dyDescent="0.2">
      <c r="A33" s="11">
        <v>43883</v>
      </c>
      <c r="B33" s="20">
        <v>9</v>
      </c>
      <c r="C33">
        <v>0</v>
      </c>
      <c r="R33" s="68">
        <f t="shared" ref="R33:R62" si="0">C56/B56</f>
        <v>9.0702947845804991E-3</v>
      </c>
      <c r="S33" s="68">
        <f>AVERAGE(R33:R54)</f>
        <v>1.3241996702070857E-2</v>
      </c>
    </row>
    <row r="34" spans="1:19" x14ac:dyDescent="0.2">
      <c r="A34" s="11">
        <v>43884</v>
      </c>
      <c r="B34" s="20">
        <v>10</v>
      </c>
      <c r="C34">
        <v>0</v>
      </c>
      <c r="R34" s="68">
        <f t="shared" si="0"/>
        <v>1.4059753954305799E-2</v>
      </c>
    </row>
    <row r="35" spans="1:19" x14ac:dyDescent="0.2">
      <c r="A35" s="11">
        <v>43885</v>
      </c>
      <c r="B35" s="20">
        <v>11</v>
      </c>
      <c r="C35">
        <v>0</v>
      </c>
      <c r="R35" s="68">
        <f t="shared" si="0"/>
        <v>1.2379642365887207E-2</v>
      </c>
    </row>
    <row r="36" spans="1:19" x14ac:dyDescent="0.2">
      <c r="A36" s="11">
        <v>43886</v>
      </c>
      <c r="B36" s="20">
        <v>11</v>
      </c>
      <c r="C36">
        <v>0</v>
      </c>
      <c r="R36" s="68">
        <f t="shared" si="0"/>
        <v>1.3745704467353952E-2</v>
      </c>
    </row>
    <row r="37" spans="1:19" x14ac:dyDescent="0.2">
      <c r="A37" s="11">
        <v>43887</v>
      </c>
      <c r="B37" s="20">
        <v>12</v>
      </c>
      <c r="C37">
        <v>0</v>
      </c>
      <c r="R37" s="68">
        <f t="shared" si="0"/>
        <v>1.1039558417663294E-2</v>
      </c>
    </row>
    <row r="38" spans="1:19" x14ac:dyDescent="0.2">
      <c r="A38" s="11">
        <v>43888</v>
      </c>
      <c r="B38" s="20">
        <v>14</v>
      </c>
      <c r="C38">
        <v>0</v>
      </c>
      <c r="R38" s="68">
        <f t="shared" si="0"/>
        <v>1.4274981217129978E-2</v>
      </c>
    </row>
    <row r="39" spans="1:19" x14ac:dyDescent="0.2">
      <c r="A39" s="11">
        <v>43889</v>
      </c>
      <c r="B39" s="20">
        <v>16</v>
      </c>
      <c r="C39">
        <v>0</v>
      </c>
      <c r="R39" s="68">
        <f t="shared" si="0"/>
        <v>1.3605442176870748E-2</v>
      </c>
    </row>
    <row r="40" spans="1:19" x14ac:dyDescent="0.2">
      <c r="A40" s="11">
        <v>43890</v>
      </c>
      <c r="B40" s="20">
        <v>20</v>
      </c>
      <c r="C40">
        <v>0</v>
      </c>
      <c r="R40" s="68">
        <f t="shared" si="0"/>
        <v>1.1472275334608031E-2</v>
      </c>
    </row>
    <row r="41" spans="1:19" x14ac:dyDescent="0.2">
      <c r="A41" s="11">
        <v>43891</v>
      </c>
      <c r="B41" s="20">
        <v>24</v>
      </c>
      <c r="C41">
        <v>0</v>
      </c>
      <c r="R41" s="68">
        <f t="shared" si="0"/>
        <v>9.3123209169054446E-3</v>
      </c>
    </row>
    <row r="42" spans="1:19" x14ac:dyDescent="0.2">
      <c r="A42" s="11">
        <v>43892</v>
      </c>
      <c r="B42" s="20">
        <v>27</v>
      </c>
      <c r="C42">
        <v>0</v>
      </c>
      <c r="R42" s="68">
        <f t="shared" si="0"/>
        <v>1.0560281607509533E-2</v>
      </c>
    </row>
    <row r="43" spans="1:19" x14ac:dyDescent="0.2">
      <c r="A43" s="11">
        <v>43893</v>
      </c>
      <c r="B43" s="20">
        <v>33</v>
      </c>
      <c r="C43">
        <v>0</v>
      </c>
      <c r="R43" s="68">
        <f t="shared" si="0"/>
        <v>9.6463022508038593E-3</v>
      </c>
    </row>
    <row r="44" spans="1:19" x14ac:dyDescent="0.2">
      <c r="A44" s="11">
        <v>43894</v>
      </c>
      <c r="B44" s="20">
        <v>34</v>
      </c>
      <c r="C44">
        <v>0</v>
      </c>
      <c r="R44" s="68">
        <f t="shared" si="0"/>
        <v>1.156190876602901E-2</v>
      </c>
    </row>
    <row r="45" spans="1:19" x14ac:dyDescent="0.2">
      <c r="A45" s="11">
        <v>43895</v>
      </c>
      <c r="B45" s="20">
        <v>47</v>
      </c>
      <c r="C45">
        <v>0</v>
      </c>
      <c r="E45" s="64"/>
      <c r="F45" s="63"/>
      <c r="R45" s="68">
        <f t="shared" si="0"/>
        <v>1.0786914235190096E-2</v>
      </c>
    </row>
    <row r="46" spans="1:19" x14ac:dyDescent="0.2">
      <c r="A46" s="11">
        <v>43896</v>
      </c>
      <c r="B46" s="20">
        <v>54</v>
      </c>
      <c r="C46">
        <v>0</v>
      </c>
      <c r="F46" s="63"/>
      <c r="R46" s="68">
        <f t="shared" si="0"/>
        <v>1.0443037974683544E-2</v>
      </c>
    </row>
    <row r="47" spans="1:19" x14ac:dyDescent="0.2">
      <c r="A47" s="11">
        <v>43897</v>
      </c>
      <c r="B47" s="20">
        <v>60</v>
      </c>
      <c r="C47">
        <v>0</v>
      </c>
      <c r="F47" s="63"/>
      <c r="R47" s="68">
        <f t="shared" si="0"/>
        <v>1.2309339042012309E-2</v>
      </c>
    </row>
    <row r="48" spans="1:19" x14ac:dyDescent="0.2">
      <c r="A48" s="11">
        <v>43898</v>
      </c>
      <c r="B48" s="20">
        <v>66</v>
      </c>
      <c r="C48">
        <v>0</v>
      </c>
      <c r="F48" s="63"/>
      <c r="R48" s="68">
        <f t="shared" si="0"/>
        <v>1.2540640966093822E-2</v>
      </c>
    </row>
    <row r="49" spans="1:18" x14ac:dyDescent="0.2">
      <c r="A49" s="11">
        <v>43899</v>
      </c>
      <c r="B49" s="20">
        <v>79</v>
      </c>
      <c r="C49">
        <v>1</v>
      </c>
      <c r="F49" s="63"/>
      <c r="R49" s="68">
        <f t="shared" si="0"/>
        <v>1.3257965056526207E-2</v>
      </c>
    </row>
    <row r="50" spans="1:18" x14ac:dyDescent="0.2">
      <c r="A50" s="11">
        <v>43900</v>
      </c>
      <c r="B50" s="20">
        <v>96</v>
      </c>
      <c r="C50">
        <v>1</v>
      </c>
      <c r="F50" s="63"/>
      <c r="R50" s="68">
        <f t="shared" si="0"/>
        <v>1.4712399184614021E-2</v>
      </c>
    </row>
    <row r="51" spans="1:18" x14ac:dyDescent="0.2">
      <c r="A51" s="11">
        <v>43901</v>
      </c>
      <c r="B51" s="20">
        <v>118</v>
      </c>
      <c r="C51">
        <v>1</v>
      </c>
      <c r="F51" s="63"/>
      <c r="R51" s="68">
        <f t="shared" si="0"/>
        <v>1.7451589768109014E-2</v>
      </c>
    </row>
    <row r="52" spans="1:18" x14ac:dyDescent="0.2">
      <c r="A52" s="11">
        <v>43902</v>
      </c>
      <c r="B52" s="20">
        <v>154</v>
      </c>
      <c r="C52">
        <v>1</v>
      </c>
      <c r="F52" s="63"/>
      <c r="R52" s="68">
        <f t="shared" si="0"/>
        <v>1.7762876301897559E-2</v>
      </c>
    </row>
    <row r="53" spans="1:18" x14ac:dyDescent="0.2">
      <c r="A53" s="11">
        <v>43903</v>
      </c>
      <c r="B53" s="20">
        <v>191</v>
      </c>
      <c r="C53">
        <v>1</v>
      </c>
      <c r="F53" s="63"/>
      <c r="R53" s="68">
        <f t="shared" si="0"/>
        <v>1.9791129448169159E-2</v>
      </c>
    </row>
    <row r="54" spans="1:18" x14ac:dyDescent="0.2">
      <c r="A54" s="11">
        <v>43904</v>
      </c>
      <c r="B54" s="20">
        <v>249</v>
      </c>
      <c r="C54">
        <v>1</v>
      </c>
      <c r="F54" s="63"/>
      <c r="R54" s="83">
        <f t="shared" si="0"/>
        <v>2.1539569208615827E-2</v>
      </c>
    </row>
    <row r="55" spans="1:18" x14ac:dyDescent="0.2">
      <c r="A55" s="11">
        <v>43905</v>
      </c>
      <c r="B55" s="20">
        <v>313</v>
      </c>
      <c r="C55">
        <v>1</v>
      </c>
      <c r="F55" s="63"/>
      <c r="R55" s="83">
        <f t="shared" si="0"/>
        <v>2.3523495557914734E-2</v>
      </c>
    </row>
    <row r="56" spans="1:18" x14ac:dyDescent="0.2">
      <c r="A56" s="11">
        <v>43906</v>
      </c>
      <c r="B56" s="20">
        <v>441</v>
      </c>
      <c r="C56">
        <v>4</v>
      </c>
      <c r="F56" s="63"/>
      <c r="R56" s="83">
        <f t="shared" si="0"/>
        <v>2.46747187807786E-2</v>
      </c>
    </row>
    <row r="57" spans="1:18" x14ac:dyDescent="0.2">
      <c r="A57" s="11">
        <v>43907</v>
      </c>
      <c r="B57" s="20">
        <v>569</v>
      </c>
      <c r="C57">
        <v>8</v>
      </c>
      <c r="E57" s="45"/>
      <c r="F57" s="63"/>
      <c r="R57" s="83">
        <f t="shared" si="0"/>
        <v>2.619792920780159E-2</v>
      </c>
    </row>
    <row r="58" spans="1:18" x14ac:dyDescent="0.2">
      <c r="A58" s="11">
        <v>43908</v>
      </c>
      <c r="B58" s="30">
        <v>727</v>
      </c>
      <c r="C58">
        <v>9</v>
      </c>
      <c r="E58" s="45"/>
      <c r="F58" s="63"/>
      <c r="R58" s="83">
        <f t="shared" si="0"/>
        <v>2.8038649087953765E-2</v>
      </c>
    </row>
    <row r="59" spans="1:18" x14ac:dyDescent="0.2">
      <c r="A59" s="11">
        <v>43909</v>
      </c>
      <c r="B59" s="20">
        <v>873</v>
      </c>
      <c r="C59">
        <v>12</v>
      </c>
      <c r="E59" s="45"/>
      <c r="F59" s="63"/>
      <c r="R59" s="83">
        <f t="shared" si="0"/>
        <v>3.0405695171112444E-2</v>
      </c>
    </row>
    <row r="60" spans="1:18" x14ac:dyDescent="0.2">
      <c r="A60" s="11">
        <v>43910</v>
      </c>
      <c r="B60" s="20">
        <v>1087</v>
      </c>
      <c r="C60">
        <v>12</v>
      </c>
      <c r="E60" s="45"/>
      <c r="F60" s="63"/>
      <c r="G60" s="64"/>
      <c r="R60" s="83">
        <f t="shared" si="0"/>
        <v>3.1333305991879591E-2</v>
      </c>
    </row>
    <row r="61" spans="1:18" x14ac:dyDescent="0.2">
      <c r="A61" s="11">
        <v>43911</v>
      </c>
      <c r="B61" s="20">
        <v>1331</v>
      </c>
      <c r="C61">
        <v>19</v>
      </c>
      <c r="E61" s="45"/>
      <c r="F61" s="63"/>
      <c r="R61" s="83">
        <f t="shared" si="0"/>
        <v>3.2437694704049842E-2</v>
      </c>
    </row>
    <row r="62" spans="1:18" x14ac:dyDescent="0.2">
      <c r="A62" s="11">
        <v>43912</v>
      </c>
      <c r="B62" s="20">
        <v>1470</v>
      </c>
      <c r="C62">
        <v>20</v>
      </c>
      <c r="E62" s="45"/>
      <c r="F62" s="63"/>
      <c r="R62" s="83">
        <f t="shared" si="0"/>
        <v>3.6211802091416327E-2</v>
      </c>
    </row>
    <row r="63" spans="1:18" x14ac:dyDescent="0.2">
      <c r="A63" s="11">
        <v>43913</v>
      </c>
      <c r="B63" s="20">
        <v>2092</v>
      </c>
      <c r="C63">
        <v>24</v>
      </c>
      <c r="E63" s="45"/>
      <c r="F63" s="63"/>
    </row>
    <row r="64" spans="1:18" x14ac:dyDescent="0.2">
      <c r="A64" s="11">
        <v>43914</v>
      </c>
      <c r="B64" s="20">
        <v>2792</v>
      </c>
      <c r="C64">
        <v>26</v>
      </c>
      <c r="E64" s="45"/>
      <c r="F64" s="63"/>
    </row>
    <row r="65" spans="1:35" x14ac:dyDescent="0.2">
      <c r="A65" s="11">
        <v>43915</v>
      </c>
      <c r="B65" s="47">
        <v>3409</v>
      </c>
      <c r="C65">
        <v>36</v>
      </c>
      <c r="E65" s="45"/>
    </row>
    <row r="66" spans="1:35" x14ac:dyDescent="0.2">
      <c r="A66" s="11">
        <v>43916</v>
      </c>
      <c r="B66" s="47">
        <v>4043</v>
      </c>
      <c r="C66">
        <v>39</v>
      </c>
      <c r="E66" s="45"/>
      <c r="F66" s="90">
        <v>43916</v>
      </c>
      <c r="G66" s="89"/>
    </row>
    <row r="67" spans="1:35" x14ac:dyDescent="0.2">
      <c r="A67" s="11">
        <v>43917</v>
      </c>
      <c r="B67" s="47">
        <v>4757</v>
      </c>
      <c r="C67">
        <v>55</v>
      </c>
      <c r="D67" s="45">
        <f>B66*EXP(0.2017)</f>
        <v>4946.5333141837054</v>
      </c>
      <c r="E67" s="45">
        <f>D67*0.0110301</f>
        <v>54.560757108777686</v>
      </c>
      <c r="F67">
        <v>4947</v>
      </c>
      <c r="G67">
        <v>55</v>
      </c>
      <c r="H67" s="90">
        <v>43917</v>
      </c>
      <c r="I67" s="89"/>
    </row>
    <row r="68" spans="1:35" x14ac:dyDescent="0.2">
      <c r="A68" s="11">
        <v>43918</v>
      </c>
      <c r="B68" s="47">
        <v>5655</v>
      </c>
      <c r="C68">
        <v>61</v>
      </c>
      <c r="D68" s="45">
        <f t="shared" ref="D68:D74" si="1">B67*EXP(0.2017)</f>
        <v>5820.0986830501824</v>
      </c>
      <c r="E68" s="45">
        <f t="shared" ref="E68:E72" si="2">D68*0.0110301</f>
        <v>64.196270483911817</v>
      </c>
      <c r="F68" s="24">
        <v>6053</v>
      </c>
      <c r="G68" s="34">
        <v>67</v>
      </c>
      <c r="H68" s="14">
        <v>5820</v>
      </c>
      <c r="I68">
        <v>64</v>
      </c>
      <c r="J68" s="90">
        <v>43918</v>
      </c>
      <c r="K68" s="89"/>
    </row>
    <row r="69" spans="1:35" x14ac:dyDescent="0.2">
      <c r="A69" s="11">
        <v>43919</v>
      </c>
      <c r="B69" s="47">
        <v>6320</v>
      </c>
      <c r="C69">
        <v>66</v>
      </c>
      <c r="D69" s="45">
        <f t="shared" si="1"/>
        <v>6918.7845391315495</v>
      </c>
      <c r="E69" s="45">
        <f t="shared" si="2"/>
        <v>76.314885345074899</v>
      </c>
      <c r="F69" s="24">
        <v>7405</v>
      </c>
      <c r="G69" s="34">
        <v>82</v>
      </c>
      <c r="H69" s="24">
        <v>7121</v>
      </c>
      <c r="I69" s="34">
        <v>79</v>
      </c>
      <c r="J69" s="14">
        <v>6919</v>
      </c>
      <c r="K69">
        <v>76</v>
      </c>
      <c r="L69" s="90">
        <v>43919</v>
      </c>
      <c r="M69" s="89"/>
    </row>
    <row r="70" spans="1:35" x14ac:dyDescent="0.2">
      <c r="A70" s="11">
        <v>43920</v>
      </c>
      <c r="B70" s="47">
        <v>7474</v>
      </c>
      <c r="C70">
        <v>92</v>
      </c>
      <c r="D70" s="45">
        <f t="shared" si="1"/>
        <v>7732.3993434679733</v>
      </c>
      <c r="E70" s="45">
        <f t="shared" si="2"/>
        <v>85.289137998386082</v>
      </c>
      <c r="F70" s="24">
        <v>9060</v>
      </c>
      <c r="G70" s="34">
        <v>100</v>
      </c>
      <c r="H70" s="24">
        <v>8712</v>
      </c>
      <c r="I70" s="34">
        <v>96</v>
      </c>
      <c r="J70" s="24">
        <v>8465</v>
      </c>
      <c r="K70" s="34">
        <v>93</v>
      </c>
      <c r="L70" s="14">
        <v>7732</v>
      </c>
      <c r="M70" s="45">
        <f t="shared" ref="M70:M133" si="3">L70*0.0110301</f>
        <v>85.284733199999991</v>
      </c>
      <c r="N70" s="90">
        <v>43920</v>
      </c>
      <c r="O70" s="89"/>
    </row>
    <row r="71" spans="1:35" x14ac:dyDescent="0.2">
      <c r="A71" s="11">
        <v>43921</v>
      </c>
      <c r="B71" s="47">
        <v>8612</v>
      </c>
      <c r="C71">
        <v>108</v>
      </c>
      <c r="D71" s="45">
        <f t="shared" si="1"/>
        <v>9144.2963121961457</v>
      </c>
      <c r="E71" s="45">
        <f t="shared" si="2"/>
        <v>100.8625027531547</v>
      </c>
      <c r="F71" s="24">
        <v>11085</v>
      </c>
      <c r="G71" s="34">
        <v>122</v>
      </c>
      <c r="H71" s="24">
        <v>10659</v>
      </c>
      <c r="I71" s="34">
        <v>118</v>
      </c>
      <c r="J71" s="24">
        <v>10357</v>
      </c>
      <c r="K71" s="34">
        <v>114</v>
      </c>
      <c r="L71" s="24">
        <v>9460</v>
      </c>
      <c r="M71" s="65">
        <f t="shared" si="3"/>
        <v>104.34474599999999</v>
      </c>
      <c r="N71" s="14">
        <v>9144</v>
      </c>
      <c r="O71">
        <v>101</v>
      </c>
      <c r="P71" s="90">
        <v>43921</v>
      </c>
      <c r="Q71" s="89"/>
    </row>
    <row r="72" spans="1:35" x14ac:dyDescent="0.2">
      <c r="A72" s="11">
        <v>43922</v>
      </c>
      <c r="B72" s="47">
        <v>9730</v>
      </c>
      <c r="C72">
        <v>129</v>
      </c>
      <c r="D72" s="45">
        <f t="shared" si="1"/>
        <v>10536.617586383891</v>
      </c>
      <c r="E72" s="45">
        <f t="shared" si="2"/>
        <v>116.21994563957294</v>
      </c>
      <c r="F72" s="24">
        <v>13562</v>
      </c>
      <c r="G72" s="34">
        <v>150</v>
      </c>
      <c r="H72" s="24">
        <v>13041</v>
      </c>
      <c r="I72" s="34">
        <v>144</v>
      </c>
      <c r="J72" s="24">
        <v>12671</v>
      </c>
      <c r="K72" s="34">
        <v>140</v>
      </c>
      <c r="L72" s="24">
        <v>11575</v>
      </c>
      <c r="M72" s="65">
        <f t="shared" si="3"/>
        <v>127.6734075</v>
      </c>
      <c r="N72" s="24">
        <v>11188</v>
      </c>
      <c r="O72" s="34">
        <v>123</v>
      </c>
      <c r="P72" s="14">
        <v>10537</v>
      </c>
      <c r="Q72">
        <v>116</v>
      </c>
      <c r="R72" s="90">
        <v>43922</v>
      </c>
      <c r="S72" s="89"/>
    </row>
    <row r="73" spans="1:35" x14ac:dyDescent="0.2">
      <c r="A73" s="11">
        <v>43923</v>
      </c>
      <c r="B73" s="47">
        <v>11283</v>
      </c>
      <c r="C73">
        <v>166</v>
      </c>
      <c r="D73" s="45">
        <f>B72*EXP(0.204)</f>
        <v>11931.881033128928</v>
      </c>
      <c r="E73" s="45">
        <f>D73*0.0112923</f>
        <v>134.73838019040178</v>
      </c>
      <c r="F73" s="24">
        <v>16593</v>
      </c>
      <c r="G73" s="34">
        <v>183</v>
      </c>
      <c r="H73" s="24">
        <v>15956</v>
      </c>
      <c r="I73" s="34">
        <v>176</v>
      </c>
      <c r="J73" s="24">
        <v>15503</v>
      </c>
      <c r="K73" s="34">
        <v>171</v>
      </c>
      <c r="L73" s="24">
        <v>14161</v>
      </c>
      <c r="M73" s="65">
        <f t="shared" si="3"/>
        <v>156.1972461</v>
      </c>
      <c r="N73" s="24">
        <v>13688</v>
      </c>
      <c r="O73" s="34">
        <v>151</v>
      </c>
      <c r="P73" s="24">
        <v>12891</v>
      </c>
      <c r="Q73" s="34">
        <v>142</v>
      </c>
      <c r="R73" s="14">
        <v>11932</v>
      </c>
      <c r="S73">
        <v>135</v>
      </c>
      <c r="T73" s="90">
        <v>43923</v>
      </c>
      <c r="U73" s="89"/>
    </row>
    <row r="74" spans="1:35" x14ac:dyDescent="0.2">
      <c r="A74" s="11">
        <v>43924</v>
      </c>
      <c r="B74" s="47">
        <v>12549</v>
      </c>
      <c r="C74">
        <v>219</v>
      </c>
      <c r="D74" s="45">
        <f t="shared" si="1"/>
        <v>13804.53509372613</v>
      </c>
      <c r="E74" s="45">
        <f>D74*0.0132051</f>
        <v>182.29026636616294</v>
      </c>
      <c r="F74" s="24">
        <v>20301</v>
      </c>
      <c r="G74" s="34">
        <v>224</v>
      </c>
      <c r="H74" s="24">
        <v>19522</v>
      </c>
      <c r="I74" s="34">
        <v>215</v>
      </c>
      <c r="J74" s="24">
        <v>18968</v>
      </c>
      <c r="K74" s="34">
        <v>209</v>
      </c>
      <c r="L74" s="24">
        <v>17326</v>
      </c>
      <c r="M74" s="65">
        <f t="shared" si="3"/>
        <v>191.10751259999998</v>
      </c>
      <c r="N74" s="24">
        <v>16747</v>
      </c>
      <c r="O74" s="34">
        <v>185</v>
      </c>
      <c r="P74" s="24">
        <v>15772</v>
      </c>
      <c r="Q74" s="34">
        <v>174</v>
      </c>
      <c r="R74" s="24">
        <v>14599</v>
      </c>
      <c r="S74" s="34">
        <v>161</v>
      </c>
      <c r="T74" s="14">
        <v>13805</v>
      </c>
      <c r="U74">
        <v>182</v>
      </c>
      <c r="V74" s="90">
        <v>43924</v>
      </c>
      <c r="W74" s="89"/>
    </row>
    <row r="75" spans="1:35" x14ac:dyDescent="0.2">
      <c r="A75" s="11">
        <v>43925</v>
      </c>
      <c r="B75" s="47">
        <v>14018</v>
      </c>
      <c r="C75">
        <v>249</v>
      </c>
      <c r="D75" s="45">
        <f>B74*EXP(0.145)</f>
        <v>14507.140567293402</v>
      </c>
      <c r="E75" s="45">
        <f>D75*1.7452%</f>
        <v>253.17861718040447</v>
      </c>
      <c r="F75" s="24">
        <v>24838</v>
      </c>
      <c r="G75" s="34">
        <v>274</v>
      </c>
      <c r="H75" s="24">
        <v>23884</v>
      </c>
      <c r="I75" s="34">
        <v>263</v>
      </c>
      <c r="J75" s="24">
        <v>23207</v>
      </c>
      <c r="K75" s="34">
        <v>256</v>
      </c>
      <c r="L75" s="24">
        <v>21198</v>
      </c>
      <c r="M75" s="65">
        <f t="shared" si="3"/>
        <v>233.81605979999998</v>
      </c>
      <c r="N75" s="24">
        <v>20490</v>
      </c>
      <c r="O75" s="34">
        <v>226</v>
      </c>
      <c r="P75" s="24">
        <v>19297</v>
      </c>
      <c r="Q75" s="34">
        <v>213</v>
      </c>
      <c r="R75" s="24">
        <v>17861</v>
      </c>
      <c r="S75" s="34">
        <v>197</v>
      </c>
      <c r="T75" s="24">
        <v>16890</v>
      </c>
      <c r="U75" s="34">
        <v>223</v>
      </c>
      <c r="V75" s="14">
        <v>14507</v>
      </c>
      <c r="W75">
        <v>253</v>
      </c>
      <c r="X75" s="90">
        <v>43925</v>
      </c>
      <c r="Y75" s="89"/>
    </row>
    <row r="76" spans="1:35" x14ac:dyDescent="0.2">
      <c r="A76" s="11">
        <v>43926</v>
      </c>
      <c r="B76" s="47">
        <v>15512</v>
      </c>
      <c r="C76">
        <v>307</v>
      </c>
      <c r="D76" s="45">
        <f>B75*EXP(0.11)</f>
        <v>15647.985991692458</v>
      </c>
      <c r="E76" s="45">
        <f t="shared" ref="E76" si="4">D76*1.7452%</f>
        <v>273.08865152701679</v>
      </c>
      <c r="F76" s="24">
        <v>30389</v>
      </c>
      <c r="G76" s="34">
        <v>335</v>
      </c>
      <c r="H76" s="24">
        <v>29222</v>
      </c>
      <c r="I76" s="34">
        <v>322</v>
      </c>
      <c r="J76" s="24">
        <v>28393</v>
      </c>
      <c r="K76" s="34">
        <v>313</v>
      </c>
      <c r="L76" s="24">
        <v>25936</v>
      </c>
      <c r="M76" s="65">
        <f t="shared" si="3"/>
        <v>286.07667359999999</v>
      </c>
      <c r="N76" s="24">
        <v>25069</v>
      </c>
      <c r="O76" s="34">
        <v>277</v>
      </c>
      <c r="P76" s="24">
        <v>23610</v>
      </c>
      <c r="Q76" s="34">
        <v>260</v>
      </c>
      <c r="R76" s="24">
        <v>21853</v>
      </c>
      <c r="S76" s="34">
        <v>241</v>
      </c>
      <c r="T76" s="24">
        <v>20664</v>
      </c>
      <c r="U76" s="34">
        <v>273</v>
      </c>
      <c r="V76" s="24">
        <v>17749</v>
      </c>
      <c r="W76" s="34">
        <v>310</v>
      </c>
      <c r="X76" s="45">
        <f>V75*EXP(0.11)</f>
        <v>16193.845968146847</v>
      </c>
      <c r="Y76" s="45">
        <f t="shared" ref="Y76:Y133" si="5">X76*1.7452%</f>
        <v>282.61499983609883</v>
      </c>
      <c r="Z76" s="90">
        <v>43926</v>
      </c>
      <c r="AA76" s="89"/>
    </row>
    <row r="77" spans="1:35" x14ac:dyDescent="0.2">
      <c r="A77" s="11">
        <v>43927</v>
      </c>
      <c r="B77" s="47">
        <v>16667</v>
      </c>
      <c r="C77">
        <v>359</v>
      </c>
      <c r="D77" s="45">
        <f>B76*EXP(0.106)</f>
        <v>17246.580948369308</v>
      </c>
      <c r="E77" s="45">
        <f>D77*0.02</f>
        <v>344.93161896738616</v>
      </c>
      <c r="F77" s="24">
        <v>37180</v>
      </c>
      <c r="G77" s="34">
        <v>410</v>
      </c>
      <c r="H77" s="24">
        <v>35752</v>
      </c>
      <c r="I77" s="34">
        <v>394</v>
      </c>
      <c r="J77" s="24">
        <v>34738</v>
      </c>
      <c r="K77" s="34">
        <v>383</v>
      </c>
      <c r="L77" s="24">
        <v>31732</v>
      </c>
      <c r="M77" s="65">
        <f t="shared" si="3"/>
        <v>350.0071332</v>
      </c>
      <c r="N77" s="24">
        <v>30671</v>
      </c>
      <c r="O77" s="34">
        <v>338</v>
      </c>
      <c r="P77" s="24">
        <v>28886</v>
      </c>
      <c r="Q77" s="34">
        <v>319</v>
      </c>
      <c r="R77" s="24">
        <v>26736</v>
      </c>
      <c r="S77" s="34">
        <v>295</v>
      </c>
      <c r="T77" s="24">
        <v>25282</v>
      </c>
      <c r="U77" s="34">
        <v>334</v>
      </c>
      <c r="V77" s="24">
        <v>21716</v>
      </c>
      <c r="W77" s="34">
        <v>379</v>
      </c>
      <c r="X77" s="65">
        <f t="shared" ref="X77:X133" si="6">V76*EXP(0.2017)</f>
        <v>21715.562649875486</v>
      </c>
      <c r="Y77" s="65">
        <f t="shared" si="5"/>
        <v>378.97999936562701</v>
      </c>
      <c r="Z77" s="14">
        <v>17247</v>
      </c>
      <c r="AA77">
        <v>345</v>
      </c>
      <c r="AB77" s="90">
        <v>43927</v>
      </c>
      <c r="AC77" s="89"/>
    </row>
    <row r="78" spans="1:35" x14ac:dyDescent="0.2">
      <c r="A78" s="11">
        <v>43928</v>
      </c>
      <c r="B78" s="47">
        <v>17897</v>
      </c>
      <c r="C78">
        <v>421</v>
      </c>
      <c r="D78" s="45">
        <f>B77*EXP(0.07)</f>
        <v>17875.493856964025</v>
      </c>
      <c r="E78" s="45">
        <f>D78*0.025</f>
        <v>446.88734642410066</v>
      </c>
      <c r="F78" s="24">
        <v>45489</v>
      </c>
      <c r="G78" s="34">
        <v>502</v>
      </c>
      <c r="H78" s="24">
        <v>43742</v>
      </c>
      <c r="I78" s="34">
        <v>482</v>
      </c>
      <c r="J78" s="24">
        <v>42502</v>
      </c>
      <c r="K78" s="34">
        <v>469</v>
      </c>
      <c r="L78" s="24">
        <v>38823</v>
      </c>
      <c r="M78" s="65">
        <f t="shared" si="3"/>
        <v>428.22157229999999</v>
      </c>
      <c r="N78" s="24">
        <v>37526</v>
      </c>
      <c r="O78" s="34">
        <v>414</v>
      </c>
      <c r="P78" s="24">
        <v>35341</v>
      </c>
      <c r="Q78" s="34">
        <v>390</v>
      </c>
      <c r="R78" s="24">
        <v>32711</v>
      </c>
      <c r="S78" s="34">
        <v>361</v>
      </c>
      <c r="T78" s="24">
        <v>30932</v>
      </c>
      <c r="U78" s="34">
        <v>408</v>
      </c>
      <c r="V78" s="24">
        <v>26569</v>
      </c>
      <c r="W78" s="34">
        <v>464</v>
      </c>
      <c r="X78" s="65">
        <f t="shared" si="6"/>
        <v>26569.11141499217</v>
      </c>
      <c r="Y78" s="65">
        <f t="shared" si="5"/>
        <v>463.68413241444341</v>
      </c>
      <c r="Z78" s="24">
        <v>21101</v>
      </c>
      <c r="AA78" s="34">
        <v>422</v>
      </c>
      <c r="AB78" s="14">
        <v>17875</v>
      </c>
      <c r="AC78">
        <v>447</v>
      </c>
      <c r="AD78" s="90">
        <v>43928</v>
      </c>
      <c r="AE78" s="89"/>
    </row>
    <row r="79" spans="1:35" x14ac:dyDescent="0.2">
      <c r="A79" s="11">
        <v>43929</v>
      </c>
      <c r="B79" s="47">
        <v>19291</v>
      </c>
      <c r="C79">
        <v>476</v>
      </c>
      <c r="D79" s="45">
        <f>B78*EXP(0.07)</f>
        <v>19194.678919906713</v>
      </c>
      <c r="E79" s="45">
        <f t="shared" ref="E79:E81" si="7">D79*0.025</f>
        <v>479.86697299766786</v>
      </c>
      <c r="F79" s="24">
        <v>55656</v>
      </c>
      <c r="G79" s="34">
        <v>614</v>
      </c>
      <c r="H79" s="24">
        <v>53518</v>
      </c>
      <c r="I79" s="34">
        <v>590</v>
      </c>
      <c r="J79" s="24">
        <v>52000</v>
      </c>
      <c r="K79" s="34">
        <v>574</v>
      </c>
      <c r="L79" s="24">
        <v>47500</v>
      </c>
      <c r="M79" s="65">
        <f t="shared" si="3"/>
        <v>523.92975000000001</v>
      </c>
      <c r="N79" s="24">
        <v>45912</v>
      </c>
      <c r="O79" s="34">
        <v>506</v>
      </c>
      <c r="P79" s="24">
        <v>43240</v>
      </c>
      <c r="Q79" s="34">
        <v>477</v>
      </c>
      <c r="R79" s="24">
        <v>40022</v>
      </c>
      <c r="S79" s="34">
        <v>441</v>
      </c>
      <c r="T79" s="24">
        <v>37845</v>
      </c>
      <c r="U79" s="34">
        <v>500</v>
      </c>
      <c r="V79" s="24">
        <v>32507</v>
      </c>
      <c r="W79" s="34">
        <v>567</v>
      </c>
      <c r="X79" s="65">
        <f t="shared" si="6"/>
        <v>32506.664265284904</v>
      </c>
      <c r="Y79" s="65">
        <f t="shared" si="5"/>
        <v>567.30630475775217</v>
      </c>
      <c r="Z79" s="24">
        <v>25817</v>
      </c>
      <c r="AA79" s="34">
        <v>516</v>
      </c>
      <c r="AB79" s="24">
        <v>20373</v>
      </c>
      <c r="AC79" s="34">
        <v>509</v>
      </c>
      <c r="AD79" s="14">
        <v>19195</v>
      </c>
      <c r="AE79">
        <v>480</v>
      </c>
      <c r="AF79" s="90">
        <v>43929</v>
      </c>
      <c r="AG79" s="89"/>
    </row>
    <row r="80" spans="1:35" x14ac:dyDescent="0.2">
      <c r="A80" s="11">
        <v>43930</v>
      </c>
      <c r="B80" s="47">
        <v>20765</v>
      </c>
      <c r="C80">
        <v>544</v>
      </c>
      <c r="D80" s="45">
        <f>B79*EXP(0.07)</f>
        <v>20689.75532457509</v>
      </c>
      <c r="E80" s="45">
        <f t="shared" si="7"/>
        <v>517.24388311437724</v>
      </c>
      <c r="F80" s="24">
        <v>68093</v>
      </c>
      <c r="G80" s="34">
        <v>751</v>
      </c>
      <c r="H80" s="24">
        <v>65478</v>
      </c>
      <c r="I80" s="34">
        <v>722</v>
      </c>
      <c r="J80" s="24">
        <v>63621</v>
      </c>
      <c r="K80" s="34">
        <v>702</v>
      </c>
      <c r="L80" s="24">
        <v>58115</v>
      </c>
      <c r="M80" s="65">
        <f t="shared" si="3"/>
        <v>641.01426149999998</v>
      </c>
      <c r="N80" s="24">
        <v>56173</v>
      </c>
      <c r="O80" s="34">
        <v>620</v>
      </c>
      <c r="P80" s="24">
        <v>52903</v>
      </c>
      <c r="Q80" s="34">
        <v>584</v>
      </c>
      <c r="R80" s="24">
        <v>48966</v>
      </c>
      <c r="S80" s="34">
        <v>540</v>
      </c>
      <c r="T80" s="24">
        <v>46303</v>
      </c>
      <c r="U80" s="34">
        <v>611</v>
      </c>
      <c r="V80" s="24">
        <v>39771</v>
      </c>
      <c r="W80" s="34">
        <v>694</v>
      </c>
      <c r="X80" s="65">
        <f t="shared" si="6"/>
        <v>39771.693901600222</v>
      </c>
      <c r="Y80" s="65">
        <f t="shared" si="5"/>
        <v>694.0956019707271</v>
      </c>
      <c r="Z80" s="24">
        <v>31586</v>
      </c>
      <c r="AA80" s="34">
        <v>632</v>
      </c>
      <c r="AB80" s="24">
        <v>23220</v>
      </c>
      <c r="AC80" s="34">
        <v>581</v>
      </c>
      <c r="AD80" s="24">
        <v>21877</v>
      </c>
      <c r="AE80" s="34">
        <v>547</v>
      </c>
      <c r="AF80" s="14">
        <v>20690</v>
      </c>
      <c r="AG80">
        <v>517</v>
      </c>
      <c r="AH80" s="90">
        <v>43930</v>
      </c>
      <c r="AI80" s="89"/>
    </row>
    <row r="81" spans="1:51" x14ac:dyDescent="0.2">
      <c r="A81" s="11">
        <v>43931</v>
      </c>
      <c r="B81" s="47">
        <v>22148</v>
      </c>
      <c r="C81" s="85">
        <v>621</v>
      </c>
      <c r="D81" s="45">
        <f>B80*EXP(0.07)</f>
        <v>22270.632383743807</v>
      </c>
      <c r="E81" s="45">
        <f t="shared" si="7"/>
        <v>556.76580959359524</v>
      </c>
      <c r="F81" s="24">
        <v>83311</v>
      </c>
      <c r="G81" s="34">
        <v>919</v>
      </c>
      <c r="H81" s="24">
        <v>80111</v>
      </c>
      <c r="I81" s="34">
        <v>884</v>
      </c>
      <c r="J81" s="24">
        <v>77839</v>
      </c>
      <c r="K81" s="34">
        <v>859</v>
      </c>
      <c r="L81" s="24">
        <v>71102</v>
      </c>
      <c r="M81" s="65">
        <f t="shared" si="3"/>
        <v>784.2621701999999</v>
      </c>
      <c r="N81" s="24">
        <v>68726</v>
      </c>
      <c r="O81" s="34">
        <v>758</v>
      </c>
      <c r="P81" s="24">
        <v>64726</v>
      </c>
      <c r="Q81" s="34">
        <v>714</v>
      </c>
      <c r="R81" s="24">
        <v>59909</v>
      </c>
      <c r="S81" s="34">
        <v>661</v>
      </c>
      <c r="T81" s="24">
        <v>56650</v>
      </c>
      <c r="U81" s="34">
        <v>748</v>
      </c>
      <c r="V81" s="24">
        <v>48659</v>
      </c>
      <c r="W81" s="34">
        <v>849</v>
      </c>
      <c r="X81" s="65">
        <f t="shared" si="6"/>
        <v>48659.059222953285</v>
      </c>
      <c r="Y81" s="65">
        <f t="shared" si="5"/>
        <v>849.19790155898079</v>
      </c>
      <c r="Z81" s="24">
        <v>38645</v>
      </c>
      <c r="AA81" s="34">
        <v>773</v>
      </c>
      <c r="AB81" s="24">
        <v>26465</v>
      </c>
      <c r="AC81" s="34">
        <v>662</v>
      </c>
      <c r="AD81" s="24">
        <v>24934</v>
      </c>
      <c r="AE81" s="34">
        <v>623</v>
      </c>
      <c r="AF81" s="24">
        <v>23581</v>
      </c>
      <c r="AG81" s="34">
        <v>590</v>
      </c>
      <c r="AH81" s="14">
        <v>22271</v>
      </c>
      <c r="AI81">
        <v>557</v>
      </c>
      <c r="AJ81" s="90">
        <v>43931</v>
      </c>
      <c r="AK81" s="89"/>
    </row>
    <row r="82" spans="1:51" x14ac:dyDescent="0.2">
      <c r="A82" s="11">
        <v>43932</v>
      </c>
      <c r="B82" s="47">
        <v>23318</v>
      </c>
      <c r="C82" s="85">
        <v>709</v>
      </c>
      <c r="D82" s="45">
        <f>B81*EXP(0.065)</f>
        <v>23635.438072061097</v>
      </c>
      <c r="E82" s="45">
        <f>D82*0.03</f>
        <v>709.06314216183284</v>
      </c>
      <c r="F82" s="24">
        <v>101929</v>
      </c>
      <c r="G82" s="24">
        <v>1124</v>
      </c>
      <c r="H82" s="24">
        <v>98015</v>
      </c>
      <c r="I82" s="24">
        <v>1081</v>
      </c>
      <c r="J82" s="24">
        <v>95234</v>
      </c>
      <c r="K82" s="24">
        <v>1050</v>
      </c>
      <c r="L82" s="24">
        <v>86992</v>
      </c>
      <c r="M82" s="65">
        <f t="shared" si="3"/>
        <v>959.53045919999988</v>
      </c>
      <c r="N82" s="24">
        <v>84085</v>
      </c>
      <c r="O82" s="34">
        <v>927</v>
      </c>
      <c r="P82" s="24">
        <v>79191</v>
      </c>
      <c r="Q82" s="34">
        <v>873</v>
      </c>
      <c r="R82" s="24">
        <v>73297</v>
      </c>
      <c r="S82" s="34">
        <v>808</v>
      </c>
      <c r="T82" s="24">
        <v>69311</v>
      </c>
      <c r="U82" s="34">
        <v>915</v>
      </c>
      <c r="V82" s="24">
        <v>59534</v>
      </c>
      <c r="W82" s="24">
        <v>1039</v>
      </c>
      <c r="X82" s="65">
        <f t="shared" si="6"/>
        <v>59533.357540159515</v>
      </c>
      <c r="Y82" s="65">
        <f t="shared" si="5"/>
        <v>1038.9761557908639</v>
      </c>
      <c r="Z82" s="24">
        <v>47281</v>
      </c>
      <c r="AA82" s="34">
        <v>946</v>
      </c>
      <c r="AB82" s="24">
        <v>30163</v>
      </c>
      <c r="AC82" s="34">
        <v>754</v>
      </c>
      <c r="AD82" s="24">
        <v>28418</v>
      </c>
      <c r="AE82" s="34">
        <v>710</v>
      </c>
      <c r="AF82" s="24">
        <v>26876</v>
      </c>
      <c r="AG82" s="34">
        <v>672</v>
      </c>
      <c r="AH82" s="24">
        <v>25383</v>
      </c>
      <c r="AI82" s="34">
        <v>635</v>
      </c>
      <c r="AJ82" s="14">
        <v>23635</v>
      </c>
      <c r="AK82">
        <v>709</v>
      </c>
      <c r="AL82" s="90">
        <v>43932</v>
      </c>
      <c r="AM82" s="89"/>
    </row>
    <row r="83" spans="1:51" x14ac:dyDescent="0.2">
      <c r="A83" s="11">
        <v>43933</v>
      </c>
      <c r="B83" s="47">
        <v>24383</v>
      </c>
      <c r="C83" s="85">
        <v>764</v>
      </c>
      <c r="D83" s="45">
        <f t="shared" ref="D83" si="8">B82*EXP(0.065)</f>
        <v>24884.014130590604</v>
      </c>
      <c r="E83" s="45">
        <f t="shared" ref="E83" si="9">D83*0.03</f>
        <v>746.52042391771806</v>
      </c>
      <c r="F83" s="24">
        <v>124709</v>
      </c>
      <c r="G83" s="24">
        <v>1376</v>
      </c>
      <c r="H83" s="24">
        <v>119919</v>
      </c>
      <c r="I83" s="24">
        <v>1323</v>
      </c>
      <c r="J83" s="24">
        <v>116517</v>
      </c>
      <c r="K83" s="24">
        <v>1285</v>
      </c>
      <c r="L83" s="24">
        <v>106433</v>
      </c>
      <c r="M83" s="65">
        <f t="shared" si="3"/>
        <v>1173.9666333</v>
      </c>
      <c r="N83" s="24">
        <v>102877</v>
      </c>
      <c r="O83" s="24">
        <v>1135</v>
      </c>
      <c r="P83" s="24">
        <v>96888</v>
      </c>
      <c r="Q83" s="24">
        <v>1069</v>
      </c>
      <c r="R83" s="24">
        <v>89678</v>
      </c>
      <c r="S83" s="34">
        <v>989</v>
      </c>
      <c r="T83" s="24">
        <v>84800</v>
      </c>
      <c r="U83" s="24">
        <v>1120</v>
      </c>
      <c r="V83" s="24">
        <v>72838</v>
      </c>
      <c r="W83" s="24">
        <v>1271</v>
      </c>
      <c r="X83" s="65">
        <f t="shared" si="6"/>
        <v>72838.712423104807</v>
      </c>
      <c r="Y83" s="65">
        <f t="shared" si="5"/>
        <v>1271.1812092080252</v>
      </c>
      <c r="Z83" s="24">
        <v>57848</v>
      </c>
      <c r="AA83" s="24">
        <v>1157</v>
      </c>
      <c r="AB83" s="24">
        <v>34378</v>
      </c>
      <c r="AC83" s="34">
        <v>859</v>
      </c>
      <c r="AD83" s="24">
        <v>32389</v>
      </c>
      <c r="AE83" s="34">
        <v>810</v>
      </c>
      <c r="AF83" s="24">
        <v>30632</v>
      </c>
      <c r="AG83" s="34">
        <v>766</v>
      </c>
      <c r="AH83" s="24">
        <v>28930</v>
      </c>
      <c r="AI83" s="34">
        <v>723</v>
      </c>
      <c r="AJ83" s="24">
        <v>25223</v>
      </c>
      <c r="AK83" s="34">
        <v>757</v>
      </c>
      <c r="AL83" s="14">
        <v>24884</v>
      </c>
      <c r="AM83">
        <v>747</v>
      </c>
      <c r="AN83" s="90">
        <v>43933</v>
      </c>
      <c r="AO83" s="89"/>
    </row>
    <row r="84" spans="1:51" x14ac:dyDescent="0.2">
      <c r="A84" s="11">
        <v>43934</v>
      </c>
      <c r="B84" s="47">
        <v>25680</v>
      </c>
      <c r="C84" s="85">
        <v>833</v>
      </c>
      <c r="D84" s="45">
        <f>B83*EXP(0.04)</f>
        <v>25378.089107133001</v>
      </c>
      <c r="E84" s="45">
        <f>D84*0.033</f>
        <v>837.47694053538908</v>
      </c>
      <c r="F84" s="45">
        <f t="shared" ref="F84:Q84" si="10">E84*0.033</f>
        <v>27.636739037667841</v>
      </c>
      <c r="G84" s="45">
        <f t="shared" si="10"/>
        <v>0.91201238824303876</v>
      </c>
      <c r="H84" s="45">
        <f t="shared" si="10"/>
        <v>3.0096408812020279E-2</v>
      </c>
      <c r="I84" s="45">
        <f t="shared" si="10"/>
        <v>9.9318149079666925E-4</v>
      </c>
      <c r="J84" s="45">
        <f t="shared" si="10"/>
        <v>3.2774989196290087E-5</v>
      </c>
      <c r="K84" s="45">
        <f t="shared" si="10"/>
        <v>1.081574643477573E-6</v>
      </c>
      <c r="L84" s="45">
        <f t="shared" si="10"/>
        <v>3.5691963234759911E-8</v>
      </c>
      <c r="M84" s="45">
        <f t="shared" si="10"/>
        <v>1.1778347867470772E-9</v>
      </c>
      <c r="N84" s="45">
        <f t="shared" si="10"/>
        <v>3.8868547962653551E-11</v>
      </c>
      <c r="O84" s="45">
        <f t="shared" si="10"/>
        <v>1.2826620827675671E-12</v>
      </c>
      <c r="P84" s="45">
        <f t="shared" si="10"/>
        <v>4.2327848731329718E-14</v>
      </c>
      <c r="Q84" s="45">
        <f t="shared" si="10"/>
        <v>1.3968190081338808E-15</v>
      </c>
      <c r="R84" s="24">
        <v>109719</v>
      </c>
      <c r="S84" s="24">
        <v>1210</v>
      </c>
      <c r="T84" s="24">
        <v>103751</v>
      </c>
      <c r="U84" s="24">
        <v>1370</v>
      </c>
      <c r="V84" s="24">
        <v>89116</v>
      </c>
      <c r="W84" s="24">
        <v>1555</v>
      </c>
      <c r="X84" s="65">
        <f t="shared" si="6"/>
        <v>89115.902433468393</v>
      </c>
      <c r="Y84" s="65">
        <f t="shared" si="5"/>
        <v>1555.2507292688906</v>
      </c>
      <c r="Z84" s="24">
        <v>70776</v>
      </c>
      <c r="AA84" s="24">
        <v>1416</v>
      </c>
      <c r="AB84" s="24">
        <v>39183</v>
      </c>
      <c r="AC84" s="34">
        <v>980</v>
      </c>
      <c r="AD84" s="24">
        <v>36916</v>
      </c>
      <c r="AE84" s="34">
        <v>923</v>
      </c>
      <c r="AF84" s="24">
        <v>34912</v>
      </c>
      <c r="AG84" s="34">
        <v>873</v>
      </c>
      <c r="AH84" s="24">
        <v>32972</v>
      </c>
      <c r="AI84" s="34">
        <v>824</v>
      </c>
      <c r="AJ84" s="24">
        <v>26917</v>
      </c>
      <c r="AK84" s="34">
        <v>808</v>
      </c>
      <c r="AL84" s="60">
        <v>26555</v>
      </c>
      <c r="AM84" s="59">
        <v>797</v>
      </c>
      <c r="AN84" s="14">
        <v>25378</v>
      </c>
      <c r="AO84">
        <v>837</v>
      </c>
      <c r="AP84" s="90">
        <v>43934</v>
      </c>
      <c r="AQ84" s="89"/>
    </row>
    <row r="85" spans="1:51" x14ac:dyDescent="0.2">
      <c r="A85" s="11">
        <v>43935</v>
      </c>
      <c r="B85" s="47">
        <v>27063</v>
      </c>
      <c r="C85" s="85">
        <v>980</v>
      </c>
      <c r="D85" s="45">
        <f>B84*EXP(0.05)</f>
        <v>26996.6417549363</v>
      </c>
      <c r="E85" s="45">
        <f>D85*0.033</f>
        <v>890.88917791289794</v>
      </c>
      <c r="F85" s="24">
        <v>186677</v>
      </c>
      <c r="G85" s="24">
        <v>2059</v>
      </c>
      <c r="H85" s="24">
        <v>179508</v>
      </c>
      <c r="I85" s="24">
        <v>1980</v>
      </c>
      <c r="J85" s="24">
        <v>174415</v>
      </c>
      <c r="K85" s="24">
        <v>1924</v>
      </c>
      <c r="L85" s="24">
        <v>159321</v>
      </c>
      <c r="M85" s="65">
        <f t="shared" si="3"/>
        <v>1757.3265620999998</v>
      </c>
      <c r="N85" s="24">
        <v>153997</v>
      </c>
      <c r="O85" s="24">
        <v>1699</v>
      </c>
      <c r="P85" s="24">
        <v>145032</v>
      </c>
      <c r="Q85" s="24">
        <v>1600</v>
      </c>
      <c r="R85" s="24">
        <v>134239</v>
      </c>
      <c r="S85" s="24">
        <v>1481</v>
      </c>
      <c r="T85" s="24">
        <v>126938</v>
      </c>
      <c r="U85" s="24">
        <v>1676</v>
      </c>
      <c r="V85" s="24">
        <v>109032</v>
      </c>
      <c r="W85" s="24">
        <v>1903</v>
      </c>
      <c r="X85" s="65">
        <f t="shared" si="6"/>
        <v>109031.72466653354</v>
      </c>
      <c r="Y85" s="65">
        <f t="shared" si="5"/>
        <v>1902.8216588803436</v>
      </c>
      <c r="Z85" s="24">
        <v>86593</v>
      </c>
      <c r="AA85" s="24">
        <v>1732</v>
      </c>
      <c r="AB85" s="24">
        <v>44658</v>
      </c>
      <c r="AC85" s="24">
        <v>1116</v>
      </c>
      <c r="AD85" s="24">
        <v>42074</v>
      </c>
      <c r="AE85" s="24">
        <v>1052</v>
      </c>
      <c r="AF85" s="24">
        <v>39791</v>
      </c>
      <c r="AG85" s="24">
        <v>995</v>
      </c>
      <c r="AH85" s="24">
        <v>37580</v>
      </c>
      <c r="AI85" s="34">
        <v>939</v>
      </c>
      <c r="AJ85" s="24">
        <v>28724</v>
      </c>
      <c r="AK85" s="34">
        <v>862</v>
      </c>
      <c r="AL85" s="60">
        <v>28339</v>
      </c>
      <c r="AM85" s="59">
        <v>850</v>
      </c>
      <c r="AN85" s="24">
        <v>26414</v>
      </c>
      <c r="AO85" s="34">
        <v>872</v>
      </c>
      <c r="AP85" s="14">
        <v>26728</v>
      </c>
      <c r="AQ85">
        <v>882</v>
      </c>
      <c r="AR85" s="90">
        <v>43935</v>
      </c>
      <c r="AS85" s="89"/>
    </row>
    <row r="86" spans="1:51" x14ac:dyDescent="0.2">
      <c r="A86" s="11">
        <v>43936</v>
      </c>
      <c r="B86" s="47">
        <v>28379</v>
      </c>
      <c r="C86" s="85">
        <v>1070</v>
      </c>
      <c r="D86" s="45">
        <f t="shared" ref="D86:D133" si="11">B85*EXP(0.05)</f>
        <v>28450.54968122434</v>
      </c>
      <c r="E86" s="45">
        <f>D86*0.04</f>
        <v>1138.0219872489736</v>
      </c>
      <c r="F86" s="24">
        <v>228396</v>
      </c>
      <c r="G86" s="24">
        <v>2519</v>
      </c>
      <c r="H86" s="24">
        <v>219624</v>
      </c>
      <c r="I86" s="24">
        <v>2422</v>
      </c>
      <c r="J86" s="24">
        <v>213394</v>
      </c>
      <c r="K86" s="24">
        <v>2354</v>
      </c>
      <c r="L86" s="24">
        <v>194926</v>
      </c>
      <c r="M86" s="65">
        <f t="shared" si="3"/>
        <v>2150.0532725999997</v>
      </c>
      <c r="N86" s="24">
        <v>188412</v>
      </c>
      <c r="O86" s="24">
        <v>2078</v>
      </c>
      <c r="P86" s="24">
        <v>177444</v>
      </c>
      <c r="Q86" s="24">
        <v>1957</v>
      </c>
      <c r="R86" s="24">
        <v>164239</v>
      </c>
      <c r="S86" s="24">
        <v>1812</v>
      </c>
      <c r="T86" s="24">
        <v>155306</v>
      </c>
      <c r="U86" s="24">
        <v>2051</v>
      </c>
      <c r="V86" s="24">
        <v>133399</v>
      </c>
      <c r="W86" s="24">
        <v>2328</v>
      </c>
      <c r="X86" s="65">
        <f t="shared" si="6"/>
        <v>133398.57044572788</v>
      </c>
      <c r="Y86" s="65">
        <f t="shared" si="5"/>
        <v>2328.0718514188434</v>
      </c>
      <c r="Z86" s="24">
        <v>105944</v>
      </c>
      <c r="AA86" s="24">
        <v>2119</v>
      </c>
      <c r="AB86" s="24">
        <v>50898</v>
      </c>
      <c r="AC86" s="24">
        <v>1272</v>
      </c>
      <c r="AD86" s="24">
        <v>47954</v>
      </c>
      <c r="AE86" s="24">
        <v>1199</v>
      </c>
      <c r="AF86" s="24">
        <v>45351</v>
      </c>
      <c r="AG86" s="24">
        <v>1134</v>
      </c>
      <c r="AH86" s="24">
        <v>42831</v>
      </c>
      <c r="AI86" s="24">
        <v>1071</v>
      </c>
      <c r="AJ86" s="24">
        <v>30654</v>
      </c>
      <c r="AK86" s="34">
        <v>920</v>
      </c>
      <c r="AL86" s="60">
        <v>30242</v>
      </c>
      <c r="AM86" s="59">
        <v>907</v>
      </c>
      <c r="AN86" s="24">
        <v>27492</v>
      </c>
      <c r="AO86" s="34">
        <v>907</v>
      </c>
      <c r="AP86" s="24">
        <v>27819</v>
      </c>
      <c r="AQ86" s="34">
        <v>918</v>
      </c>
      <c r="AR86" s="14">
        <v>28451</v>
      </c>
      <c r="AS86" s="14">
        <v>1138</v>
      </c>
      <c r="AT86" s="90">
        <v>43936</v>
      </c>
      <c r="AU86" s="89"/>
    </row>
    <row r="87" spans="1:51" x14ac:dyDescent="0.2">
      <c r="A87" s="11">
        <v>43937</v>
      </c>
      <c r="B87" s="47">
        <v>30106</v>
      </c>
      <c r="C87" s="85">
        <v>1273</v>
      </c>
      <c r="D87" s="45">
        <f t="shared" si="11"/>
        <v>29834.02244405519</v>
      </c>
      <c r="E87" s="45">
        <f t="shared" ref="E87" si="12">D87*0.04</f>
        <v>1193.3608977622077</v>
      </c>
      <c r="F87" s="24">
        <v>279438</v>
      </c>
      <c r="G87" s="24">
        <v>3082</v>
      </c>
      <c r="H87" s="24">
        <v>268706</v>
      </c>
      <c r="I87" s="24">
        <v>2964</v>
      </c>
      <c r="J87" s="24">
        <v>261083</v>
      </c>
      <c r="K87" s="24">
        <v>2880</v>
      </c>
      <c r="L87" s="24">
        <v>238488</v>
      </c>
      <c r="M87" s="65">
        <f t="shared" si="3"/>
        <v>2630.5464887999997</v>
      </c>
      <c r="N87" s="24">
        <v>230518</v>
      </c>
      <c r="O87" s="24">
        <v>2543</v>
      </c>
      <c r="P87" s="24">
        <v>217100</v>
      </c>
      <c r="Q87" s="24">
        <v>2395</v>
      </c>
      <c r="R87" s="24">
        <v>200944</v>
      </c>
      <c r="S87" s="24">
        <v>2216</v>
      </c>
      <c r="T87" s="24">
        <v>190014</v>
      </c>
      <c r="U87" s="24">
        <v>2509</v>
      </c>
      <c r="V87" s="24">
        <v>163211</v>
      </c>
      <c r="W87" s="24">
        <v>2848</v>
      </c>
      <c r="X87" s="65">
        <f t="shared" si="6"/>
        <v>163211.12974988675</v>
      </c>
      <c r="Y87" s="65">
        <f t="shared" si="5"/>
        <v>2848.3606363950239</v>
      </c>
      <c r="Z87" s="24">
        <v>129621</v>
      </c>
      <c r="AA87" s="24">
        <v>2592</v>
      </c>
      <c r="AB87" s="24">
        <v>58011</v>
      </c>
      <c r="AC87" s="24">
        <v>1450</v>
      </c>
      <c r="AD87" s="24">
        <v>54655</v>
      </c>
      <c r="AE87" s="24">
        <v>1366</v>
      </c>
      <c r="AF87" s="24">
        <v>51689</v>
      </c>
      <c r="AG87" s="24">
        <v>1292</v>
      </c>
      <c r="AH87" s="24">
        <v>48817</v>
      </c>
      <c r="AI87" s="24">
        <v>1220</v>
      </c>
      <c r="AJ87" s="24">
        <v>32712</v>
      </c>
      <c r="AK87" s="34">
        <v>981</v>
      </c>
      <c r="AL87" s="60">
        <v>32273</v>
      </c>
      <c r="AM87" s="59">
        <v>968</v>
      </c>
      <c r="AN87" s="24">
        <v>28614</v>
      </c>
      <c r="AO87" s="34">
        <v>944</v>
      </c>
      <c r="AP87" s="24">
        <v>28954</v>
      </c>
      <c r="AQ87" s="34">
        <v>955</v>
      </c>
      <c r="AR87" s="24">
        <v>29909</v>
      </c>
      <c r="AS87" s="24">
        <v>1196</v>
      </c>
      <c r="AT87" s="14">
        <v>29834</v>
      </c>
      <c r="AU87" s="14">
        <v>1193</v>
      </c>
      <c r="AV87" s="90">
        <v>43937</v>
      </c>
      <c r="AW87" s="89"/>
    </row>
    <row r="88" spans="1:51" x14ac:dyDescent="0.2">
      <c r="A88" s="11">
        <v>43938</v>
      </c>
      <c r="B88" s="86">
        <v>31927</v>
      </c>
      <c r="C88" s="85">
        <v>1366</v>
      </c>
      <c r="D88" s="45">
        <f t="shared" si="11"/>
        <v>31649.567627496581</v>
      </c>
      <c r="E88" s="45">
        <f>D88*0.05</f>
        <v>1582.478381374829</v>
      </c>
      <c r="F88" s="24">
        <v>341887</v>
      </c>
      <c r="G88" s="24">
        <v>3771</v>
      </c>
      <c r="H88" s="24">
        <v>328756</v>
      </c>
      <c r="I88" s="24">
        <v>3626</v>
      </c>
      <c r="J88" s="24">
        <v>319431</v>
      </c>
      <c r="K88" s="24">
        <v>3523</v>
      </c>
      <c r="L88" s="24">
        <v>291786</v>
      </c>
      <c r="M88" s="65">
        <f t="shared" si="3"/>
        <v>3218.4287585999996</v>
      </c>
      <c r="N88" s="24">
        <v>282035</v>
      </c>
      <c r="O88" s="24">
        <v>3111</v>
      </c>
      <c r="P88" s="24">
        <v>265617</v>
      </c>
      <c r="Q88" s="24">
        <v>2930</v>
      </c>
      <c r="R88" s="24">
        <v>245851</v>
      </c>
      <c r="S88" s="24">
        <v>2712</v>
      </c>
      <c r="T88" s="24">
        <v>232478</v>
      </c>
      <c r="U88" s="24">
        <v>3070</v>
      </c>
      <c r="V88" s="24">
        <v>199685</v>
      </c>
      <c r="W88" s="24">
        <v>3485</v>
      </c>
      <c r="X88" s="65">
        <f t="shared" si="6"/>
        <v>199685.54260233408</v>
      </c>
      <c r="Y88" s="65">
        <f t="shared" si="5"/>
        <v>3484.9120894959351</v>
      </c>
      <c r="Z88" s="24">
        <v>158589</v>
      </c>
      <c r="AA88" s="24">
        <v>3172</v>
      </c>
      <c r="AB88" s="24">
        <v>66117</v>
      </c>
      <c r="AC88" s="24">
        <v>1653</v>
      </c>
      <c r="AD88" s="24">
        <v>62292</v>
      </c>
      <c r="AE88" s="24">
        <v>1557</v>
      </c>
      <c r="AF88" s="24">
        <v>58912</v>
      </c>
      <c r="AG88" s="24">
        <v>1473</v>
      </c>
      <c r="AH88" s="24">
        <v>55638</v>
      </c>
      <c r="AI88" s="24">
        <v>1391</v>
      </c>
      <c r="AJ88" s="24">
        <v>34909</v>
      </c>
      <c r="AK88" s="24">
        <v>1047</v>
      </c>
      <c r="AL88" s="60">
        <v>34440</v>
      </c>
      <c r="AM88" s="60">
        <v>1033</v>
      </c>
      <c r="AN88" s="24">
        <v>29781</v>
      </c>
      <c r="AO88" s="34">
        <v>983</v>
      </c>
      <c r="AP88" s="24">
        <v>30136</v>
      </c>
      <c r="AQ88" s="34">
        <v>994</v>
      </c>
      <c r="AR88" s="24">
        <v>31443</v>
      </c>
      <c r="AS88" s="24">
        <v>1258</v>
      </c>
      <c r="AT88" s="24">
        <v>31364</v>
      </c>
      <c r="AU88" s="24">
        <v>1255</v>
      </c>
      <c r="AV88" s="14">
        <v>31650</v>
      </c>
      <c r="AW88" s="14">
        <v>1582</v>
      </c>
      <c r="AX88" s="93">
        <v>43938</v>
      </c>
      <c r="AY88" s="92"/>
    </row>
    <row r="89" spans="1:51" x14ac:dyDescent="0.2">
      <c r="A89" s="11">
        <v>43939</v>
      </c>
      <c r="B89" s="49">
        <f t="shared" ref="B88:B131" si="13">D89</f>
        <v>33901.255421553695</v>
      </c>
      <c r="D89" s="45">
        <f>B88*EXP(0.06)</f>
        <v>33901.255421553695</v>
      </c>
      <c r="E89" s="45">
        <f t="shared" ref="E89:E133" si="14">D89*0.05</f>
        <v>1695.0627710776848</v>
      </c>
      <c r="F89" s="24">
        <v>418293</v>
      </c>
      <c r="G89" s="24">
        <v>4614</v>
      </c>
      <c r="H89" s="24">
        <v>402227</v>
      </c>
      <c r="I89" s="24">
        <v>4437</v>
      </c>
      <c r="J89" s="24">
        <v>390817</v>
      </c>
      <c r="K89" s="24">
        <v>4311</v>
      </c>
      <c r="L89" s="24">
        <v>356994</v>
      </c>
      <c r="M89" s="65">
        <f t="shared" si="3"/>
        <v>3937.6795193999997</v>
      </c>
      <c r="N89" s="24">
        <v>345064</v>
      </c>
      <c r="O89" s="24">
        <v>3806</v>
      </c>
      <c r="P89" s="24">
        <v>324978</v>
      </c>
      <c r="Q89" s="24">
        <v>3585</v>
      </c>
      <c r="R89" s="24">
        <v>300793</v>
      </c>
      <c r="S89" s="24">
        <v>3318</v>
      </c>
      <c r="T89" s="24">
        <v>284433</v>
      </c>
      <c r="U89" s="24">
        <v>3756</v>
      </c>
      <c r="V89" s="24">
        <v>244311</v>
      </c>
      <c r="W89" s="24">
        <v>4264</v>
      </c>
      <c r="X89" s="65">
        <f t="shared" si="6"/>
        <v>244310.785269051</v>
      </c>
      <c r="Y89" s="65">
        <f t="shared" si="5"/>
        <v>4263.7118245154788</v>
      </c>
      <c r="Z89" s="24">
        <v>194030</v>
      </c>
      <c r="AA89" s="24">
        <v>3881</v>
      </c>
      <c r="AB89" s="24">
        <v>75357</v>
      </c>
      <c r="AC89" s="24">
        <v>1884</v>
      </c>
      <c r="AD89" s="24">
        <v>70997</v>
      </c>
      <c r="AE89" s="24">
        <v>1775</v>
      </c>
      <c r="AF89" s="24">
        <v>67144</v>
      </c>
      <c r="AG89" s="24">
        <v>1679</v>
      </c>
      <c r="AH89" s="24">
        <v>63413</v>
      </c>
      <c r="AI89" s="24">
        <v>1585</v>
      </c>
      <c r="AJ89" s="24">
        <v>37254</v>
      </c>
      <c r="AK89" s="24">
        <v>1118</v>
      </c>
      <c r="AL89" s="60">
        <v>36753</v>
      </c>
      <c r="AM89" s="60">
        <v>1103</v>
      </c>
      <c r="AN89" s="24">
        <v>30997</v>
      </c>
      <c r="AO89" s="24">
        <v>1023</v>
      </c>
      <c r="AP89" s="24">
        <v>31366</v>
      </c>
      <c r="AQ89" s="24">
        <v>1035</v>
      </c>
      <c r="AR89" s="24">
        <v>33055</v>
      </c>
      <c r="AS89" s="24">
        <v>1322</v>
      </c>
      <c r="AT89" s="24">
        <v>32972</v>
      </c>
      <c r="AU89" s="24">
        <v>1319</v>
      </c>
      <c r="AV89" s="24">
        <v>33272</v>
      </c>
      <c r="AW89" s="24">
        <v>1664</v>
      </c>
      <c r="AX89" s="14">
        <v>33901</v>
      </c>
      <c r="AY89" s="14">
        <v>1695</v>
      </c>
    </row>
    <row r="90" spans="1:51" x14ac:dyDescent="0.2">
      <c r="A90" s="11">
        <v>43940</v>
      </c>
      <c r="B90" s="49">
        <f t="shared" si="13"/>
        <v>35997.591980374724</v>
      </c>
      <c r="D90" s="45">
        <f t="shared" ref="D90:D133" si="15">B89*EXP(0.06)</f>
        <v>35997.591980374724</v>
      </c>
      <c r="E90" s="45">
        <f t="shared" si="14"/>
        <v>1799.8795990187364</v>
      </c>
      <c r="F90" s="24">
        <v>511773</v>
      </c>
      <c r="G90" s="24">
        <v>5645</v>
      </c>
      <c r="H90" s="24">
        <v>492117</v>
      </c>
      <c r="I90" s="24">
        <v>5428</v>
      </c>
      <c r="J90" s="24">
        <v>478157</v>
      </c>
      <c r="K90" s="24">
        <v>5274</v>
      </c>
      <c r="L90" s="24">
        <v>436775</v>
      </c>
      <c r="M90" s="65">
        <f t="shared" si="3"/>
        <v>4817.6719274999996</v>
      </c>
      <c r="N90" s="24">
        <v>422179</v>
      </c>
      <c r="O90" s="24">
        <v>4657</v>
      </c>
      <c r="P90" s="24">
        <v>397604</v>
      </c>
      <c r="Q90" s="24">
        <v>4386</v>
      </c>
      <c r="R90" s="24">
        <v>368015</v>
      </c>
      <c r="S90" s="24">
        <v>4059</v>
      </c>
      <c r="T90" s="24">
        <v>347998</v>
      </c>
      <c r="U90" s="24">
        <v>4595</v>
      </c>
      <c r="V90" s="24">
        <v>298910</v>
      </c>
      <c r="W90" s="24">
        <v>5217</v>
      </c>
      <c r="X90" s="65">
        <f t="shared" si="6"/>
        <v>298909.84430411458</v>
      </c>
      <c r="Y90" s="65">
        <f t="shared" si="5"/>
        <v>5216.5746027954083</v>
      </c>
      <c r="Z90" s="24">
        <v>237392</v>
      </c>
      <c r="AA90" s="24">
        <v>4748</v>
      </c>
      <c r="AB90" s="24">
        <v>85887</v>
      </c>
      <c r="AC90" s="24">
        <v>2147</v>
      </c>
      <c r="AD90" s="24">
        <v>80918</v>
      </c>
      <c r="AE90" s="24">
        <v>2023</v>
      </c>
      <c r="AF90" s="24">
        <v>76527</v>
      </c>
      <c r="AG90" s="24">
        <v>1913</v>
      </c>
      <c r="AH90" s="24">
        <v>72274</v>
      </c>
      <c r="AI90" s="24">
        <v>1807</v>
      </c>
      <c r="AJ90" s="24">
        <v>39755</v>
      </c>
      <c r="AK90" s="24">
        <v>1193</v>
      </c>
      <c r="AL90" s="60">
        <v>39222</v>
      </c>
      <c r="AM90" s="60">
        <v>1177</v>
      </c>
      <c r="AN90" s="24">
        <v>32262</v>
      </c>
      <c r="AO90" s="24">
        <v>1065</v>
      </c>
      <c r="AP90" s="24">
        <v>32646</v>
      </c>
      <c r="AQ90" s="24">
        <v>1077</v>
      </c>
      <c r="AR90" s="24">
        <v>34750</v>
      </c>
      <c r="AS90" s="24">
        <v>1390</v>
      </c>
      <c r="AT90" s="24">
        <v>34662</v>
      </c>
      <c r="AU90" s="24">
        <v>1386</v>
      </c>
      <c r="AV90" s="24">
        <v>34978</v>
      </c>
      <c r="AW90" s="24">
        <v>1749</v>
      </c>
      <c r="AX90" s="24">
        <v>35998</v>
      </c>
      <c r="AY90" s="24">
        <v>1800</v>
      </c>
    </row>
    <row r="91" spans="1:51" x14ac:dyDescent="0.2">
      <c r="A91" s="11">
        <v>43941</v>
      </c>
      <c r="B91" s="49">
        <f t="shared" si="13"/>
        <v>38223.558752390032</v>
      </c>
      <c r="D91" s="45">
        <f t="shared" si="15"/>
        <v>38223.558752390032</v>
      </c>
      <c r="E91" s="45">
        <f t="shared" si="14"/>
        <v>1911.1779376195018</v>
      </c>
      <c r="F91" s="24">
        <v>626145</v>
      </c>
      <c r="G91" s="24">
        <v>6906</v>
      </c>
      <c r="H91" s="24">
        <v>602096</v>
      </c>
      <c r="I91" s="24">
        <v>6641</v>
      </c>
      <c r="J91" s="24">
        <v>585017</v>
      </c>
      <c r="K91" s="24">
        <v>6453</v>
      </c>
      <c r="L91" s="24">
        <v>534386</v>
      </c>
      <c r="M91" s="65">
        <f t="shared" si="3"/>
        <v>5894.3310185999999</v>
      </c>
      <c r="N91" s="24">
        <v>516528</v>
      </c>
      <c r="O91" s="24">
        <v>5697</v>
      </c>
      <c r="P91" s="24">
        <v>486461</v>
      </c>
      <c r="Q91" s="24">
        <v>5366</v>
      </c>
      <c r="R91" s="24">
        <v>450259</v>
      </c>
      <c r="S91" s="24">
        <v>4966</v>
      </c>
      <c r="T91" s="24">
        <v>425769</v>
      </c>
      <c r="U91" s="24">
        <v>5622</v>
      </c>
      <c r="V91" s="24">
        <v>365710</v>
      </c>
      <c r="W91" s="24">
        <v>6382</v>
      </c>
      <c r="X91" s="65">
        <f t="shared" si="6"/>
        <v>365710.67844240699</v>
      </c>
      <c r="Y91" s="65">
        <f t="shared" si="5"/>
        <v>6382.382760176888</v>
      </c>
      <c r="Z91" s="24">
        <v>290445</v>
      </c>
      <c r="AA91" s="24">
        <v>5809</v>
      </c>
      <c r="AB91" s="24">
        <v>97889</v>
      </c>
      <c r="AC91" s="24">
        <v>2447</v>
      </c>
      <c r="AD91" s="24">
        <v>92225</v>
      </c>
      <c r="AE91" s="24">
        <v>2306</v>
      </c>
      <c r="AF91" s="24">
        <v>87220</v>
      </c>
      <c r="AG91" s="24">
        <v>2181</v>
      </c>
      <c r="AH91" s="24">
        <v>82374</v>
      </c>
      <c r="AI91" s="24">
        <v>2059</v>
      </c>
      <c r="AJ91" s="24">
        <v>42425</v>
      </c>
      <c r="AK91" s="24">
        <v>1273</v>
      </c>
      <c r="AL91" s="60">
        <v>41856</v>
      </c>
      <c r="AM91" s="60">
        <v>1256</v>
      </c>
      <c r="AN91" s="24">
        <v>33579</v>
      </c>
      <c r="AO91" s="24">
        <v>1108</v>
      </c>
      <c r="AP91" s="24">
        <v>33978</v>
      </c>
      <c r="AQ91" s="24">
        <v>1121</v>
      </c>
      <c r="AR91" s="24">
        <v>36531</v>
      </c>
      <c r="AS91" s="24">
        <v>1461</v>
      </c>
      <c r="AT91" s="24">
        <v>36439</v>
      </c>
      <c r="AU91" s="24">
        <v>1458</v>
      </c>
      <c r="AV91" s="24">
        <v>36772</v>
      </c>
      <c r="AW91" s="24">
        <v>1839</v>
      </c>
      <c r="AX91" s="24">
        <v>38224</v>
      </c>
      <c r="AY91" s="24">
        <v>1911</v>
      </c>
    </row>
    <row r="92" spans="1:51" x14ac:dyDescent="0.2">
      <c r="A92" s="11">
        <v>43942</v>
      </c>
      <c r="B92" s="49">
        <f t="shared" si="13"/>
        <v>40587.171622311485</v>
      </c>
      <c r="D92" s="45">
        <f t="shared" si="15"/>
        <v>40587.171622311485</v>
      </c>
      <c r="E92" s="45">
        <f t="shared" si="14"/>
        <v>2029.3585811155745</v>
      </c>
      <c r="F92" s="24">
        <v>766076</v>
      </c>
      <c r="G92" s="24">
        <v>8450</v>
      </c>
      <c r="H92" s="24">
        <v>736653</v>
      </c>
      <c r="I92" s="24">
        <v>8125</v>
      </c>
      <c r="J92" s="24">
        <v>715757</v>
      </c>
      <c r="K92" s="24">
        <v>7895</v>
      </c>
      <c r="L92" s="24">
        <v>653812</v>
      </c>
      <c r="M92" s="65">
        <f t="shared" si="3"/>
        <v>7211.6117411999994</v>
      </c>
      <c r="N92" s="24">
        <v>631963</v>
      </c>
      <c r="O92" s="24">
        <v>6970</v>
      </c>
      <c r="P92" s="24">
        <v>595176</v>
      </c>
      <c r="Q92" s="24">
        <v>6565</v>
      </c>
      <c r="R92" s="24">
        <v>550884</v>
      </c>
      <c r="S92" s="24">
        <v>6076</v>
      </c>
      <c r="T92" s="24">
        <v>520920</v>
      </c>
      <c r="U92" s="24">
        <v>6879</v>
      </c>
      <c r="V92" s="24">
        <v>447439</v>
      </c>
      <c r="W92" s="24">
        <v>7809</v>
      </c>
      <c r="X92" s="65">
        <f t="shared" si="6"/>
        <v>447439.20314868237</v>
      </c>
      <c r="Y92" s="65">
        <f t="shared" si="5"/>
        <v>7808.7089733508055</v>
      </c>
      <c r="Z92" s="24">
        <v>355354</v>
      </c>
      <c r="AA92" s="24">
        <v>7107</v>
      </c>
      <c r="AB92" s="24">
        <v>111568</v>
      </c>
      <c r="AC92" s="24">
        <v>2789</v>
      </c>
      <c r="AD92" s="24">
        <v>105113</v>
      </c>
      <c r="AE92" s="24">
        <v>2628</v>
      </c>
      <c r="AF92" s="24">
        <v>99409</v>
      </c>
      <c r="AG92" s="24">
        <v>2485</v>
      </c>
      <c r="AH92" s="24">
        <v>93885</v>
      </c>
      <c r="AI92" s="24">
        <v>2347</v>
      </c>
      <c r="AJ92" s="24">
        <v>45275</v>
      </c>
      <c r="AK92" s="24">
        <v>1358</v>
      </c>
      <c r="AL92" s="60">
        <v>44667</v>
      </c>
      <c r="AM92" s="60">
        <v>1340</v>
      </c>
      <c r="AN92" s="24">
        <v>34949</v>
      </c>
      <c r="AO92" s="24">
        <v>1153</v>
      </c>
      <c r="AP92" s="24">
        <v>35365</v>
      </c>
      <c r="AQ92" s="24">
        <v>1167</v>
      </c>
      <c r="AR92" s="24">
        <v>38404</v>
      </c>
      <c r="AS92" s="24">
        <v>1536</v>
      </c>
      <c r="AT92" s="24">
        <v>38308</v>
      </c>
      <c r="AU92" s="24">
        <v>1532</v>
      </c>
      <c r="AV92" s="24">
        <v>38657</v>
      </c>
      <c r="AW92" s="24">
        <v>1933</v>
      </c>
      <c r="AX92" s="24">
        <v>40587</v>
      </c>
      <c r="AY92" s="24">
        <v>2029</v>
      </c>
    </row>
    <row r="93" spans="1:51" x14ac:dyDescent="0.2">
      <c r="A93" s="11">
        <v>43943</v>
      </c>
      <c r="B93" s="49">
        <f t="shared" si="13"/>
        <v>43096.942149479051</v>
      </c>
      <c r="D93" s="45">
        <f t="shared" si="15"/>
        <v>43096.942149479051</v>
      </c>
      <c r="E93" s="45">
        <f t="shared" si="14"/>
        <v>2154.8471074739527</v>
      </c>
      <c r="F93" s="24">
        <v>937279</v>
      </c>
      <c r="G93" s="24">
        <v>10338</v>
      </c>
      <c r="H93" s="24">
        <v>901281</v>
      </c>
      <c r="I93" s="24">
        <v>9941</v>
      </c>
      <c r="J93" s="24">
        <v>875714</v>
      </c>
      <c r="K93" s="24">
        <v>9659</v>
      </c>
      <c r="L93" s="24">
        <v>799926</v>
      </c>
      <c r="M93" s="65">
        <f t="shared" si="3"/>
        <v>8823.2637725999994</v>
      </c>
      <c r="N93" s="24">
        <v>773194</v>
      </c>
      <c r="O93" s="24">
        <v>8528</v>
      </c>
      <c r="P93" s="24">
        <v>728186</v>
      </c>
      <c r="Q93" s="24">
        <v>8032</v>
      </c>
      <c r="R93" s="24">
        <v>673996</v>
      </c>
      <c r="S93" s="24">
        <v>7434</v>
      </c>
      <c r="T93" s="24">
        <v>637336</v>
      </c>
      <c r="U93" s="24">
        <v>8416</v>
      </c>
      <c r="V93" s="24">
        <v>547433</v>
      </c>
      <c r="W93" s="24">
        <v>9554</v>
      </c>
      <c r="X93" s="65">
        <f t="shared" si="6"/>
        <v>547433.0743420833</v>
      </c>
      <c r="Y93" s="65">
        <f t="shared" si="5"/>
        <v>9553.8020134180388</v>
      </c>
      <c r="Z93" s="24">
        <v>434769</v>
      </c>
      <c r="AA93" s="24">
        <v>8695</v>
      </c>
      <c r="AB93" s="24">
        <v>127158</v>
      </c>
      <c r="AC93" s="24">
        <v>3179</v>
      </c>
      <c r="AD93" s="24">
        <v>119801</v>
      </c>
      <c r="AE93" s="24">
        <v>2995</v>
      </c>
      <c r="AF93" s="24">
        <v>113300</v>
      </c>
      <c r="AG93" s="24">
        <v>2832</v>
      </c>
      <c r="AH93" s="24">
        <v>107004</v>
      </c>
      <c r="AI93" s="24">
        <v>2675</v>
      </c>
      <c r="AJ93" s="24">
        <v>48315</v>
      </c>
      <c r="AK93" s="24">
        <v>1449</v>
      </c>
      <c r="AL93" s="60">
        <v>47666</v>
      </c>
      <c r="AM93" s="60">
        <v>1430</v>
      </c>
      <c r="AN93" s="24">
        <v>36375</v>
      </c>
      <c r="AO93" s="24">
        <v>1200</v>
      </c>
      <c r="AP93" s="24">
        <v>36808</v>
      </c>
      <c r="AQ93" s="24">
        <v>1215</v>
      </c>
      <c r="AR93" s="24">
        <v>40373</v>
      </c>
      <c r="AS93" s="24">
        <v>1615</v>
      </c>
      <c r="AT93" s="24">
        <v>40272</v>
      </c>
      <c r="AU93" s="24">
        <v>1611</v>
      </c>
      <c r="AV93" s="24">
        <v>40639</v>
      </c>
      <c r="AW93" s="24">
        <v>2032</v>
      </c>
      <c r="AX93" s="24">
        <v>43097</v>
      </c>
      <c r="AY93" s="24">
        <v>2155</v>
      </c>
    </row>
    <row r="94" spans="1:51" x14ac:dyDescent="0.2">
      <c r="A94" s="11">
        <v>43944</v>
      </c>
      <c r="B94" s="49">
        <f t="shared" si="13"/>
        <v>45761.908218667981</v>
      </c>
      <c r="D94" s="45">
        <f t="shared" si="15"/>
        <v>45761.908218667981</v>
      </c>
      <c r="E94" s="45">
        <f t="shared" si="14"/>
        <v>2288.0954109333993</v>
      </c>
      <c r="F94" s="24">
        <v>1146743</v>
      </c>
      <c r="G94" s="24">
        <v>12649</v>
      </c>
      <c r="H94" s="24">
        <v>1102700</v>
      </c>
      <c r="I94" s="24">
        <v>12163</v>
      </c>
      <c r="J94" s="24">
        <v>1071420</v>
      </c>
      <c r="K94" s="24">
        <v>11818</v>
      </c>
      <c r="L94" s="24">
        <v>978694</v>
      </c>
      <c r="M94" s="65">
        <f t="shared" si="3"/>
        <v>10795.092689399999</v>
      </c>
      <c r="N94" s="24">
        <v>945988</v>
      </c>
      <c r="O94" s="24">
        <v>10434</v>
      </c>
      <c r="P94" s="24">
        <v>890922</v>
      </c>
      <c r="Q94" s="24">
        <v>9827</v>
      </c>
      <c r="R94" s="24">
        <v>824621</v>
      </c>
      <c r="S94" s="24">
        <v>9096</v>
      </c>
      <c r="T94" s="24">
        <v>779769</v>
      </c>
      <c r="U94" s="24">
        <v>10297</v>
      </c>
      <c r="V94" s="24">
        <v>669774</v>
      </c>
      <c r="W94" s="24">
        <v>11689</v>
      </c>
      <c r="X94" s="65">
        <f t="shared" si="6"/>
        <v>669773.82433428848</v>
      </c>
      <c r="Y94" s="65">
        <f t="shared" si="5"/>
        <v>11688.892782282004</v>
      </c>
      <c r="Z94" s="24">
        <v>531931</v>
      </c>
      <c r="AA94" s="24">
        <v>10639</v>
      </c>
      <c r="AB94" s="24">
        <v>144927</v>
      </c>
      <c r="AC94" s="24">
        <v>3623</v>
      </c>
      <c r="AD94" s="24">
        <v>136542</v>
      </c>
      <c r="AE94" s="24">
        <v>3414</v>
      </c>
      <c r="AF94" s="24">
        <v>129132</v>
      </c>
      <c r="AG94" s="24">
        <v>3228</v>
      </c>
      <c r="AH94" s="24">
        <v>121957</v>
      </c>
      <c r="AI94" s="24">
        <v>3049</v>
      </c>
      <c r="AJ94" s="24">
        <v>51560</v>
      </c>
      <c r="AK94" s="24">
        <v>1547</v>
      </c>
      <c r="AL94" s="60">
        <v>50868</v>
      </c>
      <c r="AM94" s="60">
        <v>1526</v>
      </c>
      <c r="AN94" s="24">
        <v>37860</v>
      </c>
      <c r="AO94" s="24">
        <v>1249</v>
      </c>
      <c r="AP94" s="24">
        <v>38310</v>
      </c>
      <c r="AQ94" s="24">
        <v>1264</v>
      </c>
      <c r="AR94" s="24">
        <v>42443</v>
      </c>
      <c r="AS94" s="24">
        <v>1698</v>
      </c>
      <c r="AT94" s="24">
        <v>42336</v>
      </c>
      <c r="AU94" s="24">
        <v>1693</v>
      </c>
      <c r="AV94" s="24">
        <v>42722</v>
      </c>
      <c r="AW94" s="24">
        <v>2136</v>
      </c>
      <c r="AX94" s="24">
        <v>45762</v>
      </c>
      <c r="AY94" s="24">
        <v>2288</v>
      </c>
    </row>
    <row r="95" spans="1:51" x14ac:dyDescent="0.2">
      <c r="A95" s="11">
        <v>43945</v>
      </c>
      <c r="B95" s="49">
        <f t="shared" si="13"/>
        <v>48591.666586236119</v>
      </c>
      <c r="D95" s="45">
        <f t="shared" si="15"/>
        <v>48591.666586236119</v>
      </c>
      <c r="E95" s="45">
        <f t="shared" si="14"/>
        <v>2429.5833293118062</v>
      </c>
      <c r="F95" s="24">
        <v>1403019</v>
      </c>
      <c r="G95" s="24">
        <v>15475</v>
      </c>
      <c r="H95" s="24">
        <v>1349133</v>
      </c>
      <c r="I95" s="24">
        <v>14881</v>
      </c>
      <c r="J95" s="24">
        <v>1310862</v>
      </c>
      <c r="K95" s="24">
        <v>14459</v>
      </c>
      <c r="L95" s="24">
        <v>1197414</v>
      </c>
      <c r="M95" s="65">
        <f t="shared" si="3"/>
        <v>13207.596161399999</v>
      </c>
      <c r="N95" s="24">
        <v>1157399</v>
      </c>
      <c r="O95" s="24">
        <v>12766</v>
      </c>
      <c r="P95" s="24">
        <v>1090026</v>
      </c>
      <c r="Q95" s="24">
        <v>12023</v>
      </c>
      <c r="R95" s="24">
        <v>1008908</v>
      </c>
      <c r="S95" s="24">
        <v>11128</v>
      </c>
      <c r="T95" s="24">
        <v>954032</v>
      </c>
      <c r="U95" s="24">
        <v>12598</v>
      </c>
      <c r="V95" s="24">
        <v>819456</v>
      </c>
      <c r="W95" s="24">
        <v>14301</v>
      </c>
      <c r="X95" s="65">
        <f t="shared" si="6"/>
        <v>819455.70219492388</v>
      </c>
      <c r="Y95" s="65">
        <f t="shared" si="5"/>
        <v>14301.140914705813</v>
      </c>
      <c r="Z95" s="24">
        <v>650808</v>
      </c>
      <c r="AA95" s="24">
        <v>13016</v>
      </c>
      <c r="AB95" s="24">
        <v>165179</v>
      </c>
      <c r="AC95" s="24">
        <v>4129</v>
      </c>
      <c r="AD95" s="24">
        <v>155622</v>
      </c>
      <c r="AE95" s="24">
        <v>3891</v>
      </c>
      <c r="AF95" s="24">
        <v>147177</v>
      </c>
      <c r="AG95" s="24">
        <v>3679</v>
      </c>
      <c r="AH95" s="24">
        <v>138999</v>
      </c>
      <c r="AI95" s="24">
        <v>3475</v>
      </c>
      <c r="AJ95" s="24">
        <v>55023</v>
      </c>
      <c r="AK95" s="24">
        <v>1651</v>
      </c>
      <c r="AL95" s="60">
        <v>54284</v>
      </c>
      <c r="AM95" s="60">
        <v>1629</v>
      </c>
      <c r="AN95" s="24">
        <v>39405</v>
      </c>
      <c r="AO95" s="24">
        <v>1300</v>
      </c>
      <c r="AP95" s="24">
        <v>39874</v>
      </c>
      <c r="AQ95" s="24">
        <v>1316</v>
      </c>
      <c r="AR95" s="24">
        <v>44619</v>
      </c>
      <c r="AS95" s="24">
        <v>1785</v>
      </c>
      <c r="AT95" s="24">
        <v>44507</v>
      </c>
      <c r="AU95" s="24">
        <v>1780</v>
      </c>
      <c r="AV95" s="24">
        <v>44913</v>
      </c>
      <c r="AW95" s="24">
        <v>2246</v>
      </c>
      <c r="AX95" s="24">
        <v>48592</v>
      </c>
      <c r="AY95" s="24">
        <v>2430</v>
      </c>
    </row>
    <row r="96" spans="1:51" x14ac:dyDescent="0.2">
      <c r="A96" s="11">
        <v>43946</v>
      </c>
      <c r="B96" s="49">
        <f t="shared" si="13"/>
        <v>51596.407438812508</v>
      </c>
      <c r="D96" s="45">
        <f t="shared" si="15"/>
        <v>51596.407438812508</v>
      </c>
      <c r="E96" s="45">
        <f t="shared" si="14"/>
        <v>2579.8203719406256</v>
      </c>
      <c r="F96" s="24">
        <v>1716566</v>
      </c>
      <c r="G96" s="24">
        <v>18934</v>
      </c>
      <c r="H96" s="24">
        <v>1650638</v>
      </c>
      <c r="I96" s="24">
        <v>18207</v>
      </c>
      <c r="J96" s="24">
        <v>1603814</v>
      </c>
      <c r="K96" s="24">
        <v>17690</v>
      </c>
      <c r="L96" s="24">
        <v>1465013</v>
      </c>
      <c r="M96" s="65">
        <f t="shared" si="3"/>
        <v>16159.2398913</v>
      </c>
      <c r="N96" s="24">
        <v>1416055</v>
      </c>
      <c r="O96" s="24">
        <v>15619</v>
      </c>
      <c r="P96" s="24">
        <v>1333626</v>
      </c>
      <c r="Q96" s="24">
        <v>14710</v>
      </c>
      <c r="R96" s="24">
        <v>1234380</v>
      </c>
      <c r="S96" s="24">
        <v>13615</v>
      </c>
      <c r="T96" s="24">
        <v>1167240</v>
      </c>
      <c r="U96" s="24">
        <v>15414</v>
      </c>
      <c r="V96" s="24">
        <v>1002589</v>
      </c>
      <c r="W96" s="24">
        <v>17497</v>
      </c>
      <c r="X96" s="65">
        <f t="shared" si="6"/>
        <v>1002588.7715824196</v>
      </c>
      <c r="Y96" s="65">
        <f t="shared" si="5"/>
        <v>17497.179241656391</v>
      </c>
      <c r="Z96" s="24">
        <v>796251</v>
      </c>
      <c r="AA96" s="24">
        <v>15925</v>
      </c>
      <c r="AB96" s="24">
        <v>188261</v>
      </c>
      <c r="AC96" s="24">
        <v>4707</v>
      </c>
      <c r="AD96" s="24">
        <v>177369</v>
      </c>
      <c r="AE96" s="24">
        <v>4434</v>
      </c>
      <c r="AF96" s="24">
        <v>167744</v>
      </c>
      <c r="AG96" s="24">
        <v>4194</v>
      </c>
      <c r="AH96" s="24">
        <v>158423</v>
      </c>
      <c r="AI96" s="24">
        <v>3961</v>
      </c>
      <c r="AJ96" s="24">
        <v>58718</v>
      </c>
      <c r="AK96" s="24">
        <v>1762</v>
      </c>
      <c r="AL96" s="60">
        <v>57929</v>
      </c>
      <c r="AM96" s="60">
        <v>1738</v>
      </c>
      <c r="AN96" s="24">
        <v>41013</v>
      </c>
      <c r="AO96" s="24">
        <v>1353</v>
      </c>
      <c r="AP96" s="24">
        <v>41501</v>
      </c>
      <c r="AQ96" s="24">
        <v>1370</v>
      </c>
      <c r="AR96" s="24">
        <v>46907</v>
      </c>
      <c r="AS96" s="24">
        <v>1876</v>
      </c>
      <c r="AT96" s="24">
        <v>46789</v>
      </c>
      <c r="AU96" s="24">
        <v>1872</v>
      </c>
      <c r="AV96" s="24">
        <v>47216</v>
      </c>
      <c r="AW96" s="24">
        <v>2361</v>
      </c>
      <c r="AX96" s="24">
        <v>51596</v>
      </c>
      <c r="AY96" s="24">
        <v>2580</v>
      </c>
    </row>
    <row r="97" spans="1:51" x14ac:dyDescent="0.2">
      <c r="A97" s="11">
        <v>43947</v>
      </c>
      <c r="B97" s="49">
        <f t="shared" si="13"/>
        <v>54786.951088975977</v>
      </c>
      <c r="D97" s="45">
        <f t="shared" si="15"/>
        <v>54786.951088975977</v>
      </c>
      <c r="E97" s="45">
        <f t="shared" si="14"/>
        <v>2739.3475544487992</v>
      </c>
      <c r="F97" s="24">
        <v>2100186</v>
      </c>
      <c r="G97" s="24">
        <v>23165</v>
      </c>
      <c r="H97" s="24">
        <v>2019524</v>
      </c>
      <c r="I97" s="24">
        <v>22276</v>
      </c>
      <c r="J97" s="24">
        <v>1962236</v>
      </c>
      <c r="K97" s="24">
        <v>21644</v>
      </c>
      <c r="L97" s="24">
        <v>1792415</v>
      </c>
      <c r="M97" s="65">
        <f t="shared" si="3"/>
        <v>19770.516691499997</v>
      </c>
      <c r="N97" s="24">
        <v>1732517</v>
      </c>
      <c r="O97" s="24">
        <v>19109</v>
      </c>
      <c r="P97" s="24">
        <v>1631666</v>
      </c>
      <c r="Q97" s="24">
        <v>17997</v>
      </c>
      <c r="R97" s="24">
        <v>1510240</v>
      </c>
      <c r="S97" s="24">
        <v>16658</v>
      </c>
      <c r="T97" s="24">
        <v>1428096</v>
      </c>
      <c r="U97" s="24">
        <v>18858</v>
      </c>
      <c r="V97" s="24">
        <v>1226649</v>
      </c>
      <c r="W97" s="24">
        <v>21407</v>
      </c>
      <c r="X97" s="65">
        <f t="shared" si="6"/>
        <v>1226648.5008494006</v>
      </c>
      <c r="Y97" s="65">
        <f t="shared" si="5"/>
        <v>21407.469636823742</v>
      </c>
      <c r="Z97" s="24">
        <v>974197</v>
      </c>
      <c r="AA97" s="24">
        <v>19484</v>
      </c>
      <c r="AB97" s="24">
        <v>214569</v>
      </c>
      <c r="AC97" s="24">
        <v>5364</v>
      </c>
      <c r="AD97" s="24">
        <v>202155</v>
      </c>
      <c r="AE97" s="24">
        <v>5054</v>
      </c>
      <c r="AF97" s="24">
        <v>191184</v>
      </c>
      <c r="AG97" s="24">
        <v>4780</v>
      </c>
      <c r="AH97" s="24">
        <v>180561</v>
      </c>
      <c r="AI97" s="24">
        <v>4514</v>
      </c>
      <c r="AJ97" s="24">
        <v>62661</v>
      </c>
      <c r="AK97" s="24">
        <v>1880</v>
      </c>
      <c r="AL97" s="60">
        <v>61820</v>
      </c>
      <c r="AM97" s="60">
        <v>1855</v>
      </c>
      <c r="AN97" s="24">
        <v>42687</v>
      </c>
      <c r="AO97" s="24">
        <v>1409</v>
      </c>
      <c r="AP97" s="24">
        <v>43194</v>
      </c>
      <c r="AQ97" s="24">
        <v>1425</v>
      </c>
      <c r="AR97" s="24">
        <v>49312</v>
      </c>
      <c r="AS97" s="24">
        <v>1972</v>
      </c>
      <c r="AT97" s="24">
        <v>49188</v>
      </c>
      <c r="AU97" s="24">
        <v>1968</v>
      </c>
      <c r="AV97" s="24">
        <v>49636</v>
      </c>
      <c r="AW97" s="24">
        <v>2482</v>
      </c>
      <c r="AX97" s="24">
        <v>54787</v>
      </c>
      <c r="AY97" s="24">
        <v>2739</v>
      </c>
    </row>
    <row r="98" spans="1:51" x14ac:dyDescent="0.2">
      <c r="A98" s="11">
        <v>43948</v>
      </c>
      <c r="B98" s="49">
        <f t="shared" si="13"/>
        <v>58174.786940067781</v>
      </c>
      <c r="D98" s="45">
        <f t="shared" si="15"/>
        <v>58174.786940067781</v>
      </c>
      <c r="E98" s="45">
        <f t="shared" si="14"/>
        <v>2908.7393470033894</v>
      </c>
      <c r="F98" s="24">
        <v>2569538</v>
      </c>
      <c r="G98" s="24">
        <v>28342</v>
      </c>
      <c r="H98" s="24">
        <v>2470849</v>
      </c>
      <c r="I98" s="24">
        <v>27254</v>
      </c>
      <c r="J98" s="24">
        <v>2400759</v>
      </c>
      <c r="K98" s="24">
        <v>26481</v>
      </c>
      <c r="L98" s="24">
        <v>2192986</v>
      </c>
      <c r="M98" s="65">
        <f t="shared" si="3"/>
        <v>24188.854878599999</v>
      </c>
      <c r="N98" s="24">
        <v>2119701</v>
      </c>
      <c r="O98" s="24">
        <v>23380</v>
      </c>
      <c r="P98" s="24">
        <v>1996312</v>
      </c>
      <c r="Q98" s="24">
        <v>22020</v>
      </c>
      <c r="R98" s="24">
        <v>1847750</v>
      </c>
      <c r="S98" s="24">
        <v>20381</v>
      </c>
      <c r="T98" s="24">
        <v>1747248</v>
      </c>
      <c r="U98" s="24">
        <v>23073</v>
      </c>
      <c r="V98" s="24">
        <v>1500781</v>
      </c>
      <c r="W98" s="24">
        <v>26192</v>
      </c>
      <c r="X98" s="65">
        <f t="shared" si="6"/>
        <v>1500781.6332698807</v>
      </c>
      <c r="Y98" s="65">
        <f t="shared" si="5"/>
        <v>26191.641063825962</v>
      </c>
      <c r="Z98" s="24">
        <v>1191912</v>
      </c>
      <c r="AA98" s="24">
        <v>23838</v>
      </c>
      <c r="AB98" s="24">
        <v>244553</v>
      </c>
      <c r="AC98" s="24">
        <v>6114</v>
      </c>
      <c r="AD98" s="24">
        <v>230404</v>
      </c>
      <c r="AE98" s="24">
        <v>5760</v>
      </c>
      <c r="AF98" s="24">
        <v>217901</v>
      </c>
      <c r="AG98" s="24">
        <v>5448</v>
      </c>
      <c r="AH98" s="24">
        <v>205793</v>
      </c>
      <c r="AI98" s="24">
        <v>5145</v>
      </c>
      <c r="AJ98" s="24">
        <v>66870</v>
      </c>
      <c r="AK98" s="24">
        <v>2006</v>
      </c>
      <c r="AL98" s="60">
        <v>65972</v>
      </c>
      <c r="AM98" s="60">
        <v>1979</v>
      </c>
      <c r="AN98" s="24">
        <v>44429</v>
      </c>
      <c r="AO98" s="24">
        <v>1466</v>
      </c>
      <c r="AP98" s="24">
        <v>44957</v>
      </c>
      <c r="AQ98" s="24">
        <v>1484</v>
      </c>
      <c r="AR98" s="24">
        <v>51840</v>
      </c>
      <c r="AS98" s="24">
        <v>2074</v>
      </c>
      <c r="AT98" s="24">
        <v>51710</v>
      </c>
      <c r="AU98" s="24">
        <v>2068</v>
      </c>
      <c r="AV98" s="24">
        <v>52181</v>
      </c>
      <c r="AW98" s="24">
        <v>2609</v>
      </c>
      <c r="AX98" s="24">
        <v>58175</v>
      </c>
      <c r="AY98" s="24">
        <v>2909</v>
      </c>
    </row>
    <row r="99" spans="1:51" x14ac:dyDescent="0.2">
      <c r="A99" s="11">
        <v>43949</v>
      </c>
      <c r="B99" s="49">
        <f t="shared" si="13"/>
        <v>61772.114860453665</v>
      </c>
      <c r="D99" s="45">
        <f t="shared" si="15"/>
        <v>61772.114860453665</v>
      </c>
      <c r="E99" s="45">
        <f t="shared" si="14"/>
        <v>3088.6057430226833</v>
      </c>
      <c r="F99" s="24">
        <v>3143780</v>
      </c>
      <c r="G99" s="24">
        <v>34676</v>
      </c>
      <c r="H99" s="24">
        <v>3023037</v>
      </c>
      <c r="I99" s="24">
        <v>33344</v>
      </c>
      <c r="J99" s="24">
        <v>2937282</v>
      </c>
      <c r="K99" s="24">
        <v>32399</v>
      </c>
      <c r="L99" s="24">
        <v>2683076</v>
      </c>
      <c r="M99" s="65">
        <f t="shared" si="3"/>
        <v>29594.596587599997</v>
      </c>
      <c r="N99" s="24">
        <v>2593414</v>
      </c>
      <c r="O99" s="24">
        <v>28605</v>
      </c>
      <c r="P99" s="24">
        <v>2442449</v>
      </c>
      <c r="Q99" s="24">
        <v>26940</v>
      </c>
      <c r="R99" s="24">
        <v>2260687</v>
      </c>
      <c r="S99" s="24">
        <v>24936</v>
      </c>
      <c r="T99" s="24">
        <v>2137724</v>
      </c>
      <c r="U99" s="24">
        <v>28229</v>
      </c>
      <c r="V99" s="24">
        <v>1836177</v>
      </c>
      <c r="W99" s="24">
        <v>32045</v>
      </c>
      <c r="X99" s="65">
        <f t="shared" si="6"/>
        <v>1836176.9017546216</v>
      </c>
      <c r="Y99" s="65">
        <f t="shared" si="5"/>
        <v>32044.959289421662</v>
      </c>
      <c r="Z99" s="24">
        <v>1458281</v>
      </c>
      <c r="AA99" s="24">
        <v>29166</v>
      </c>
      <c r="AB99" s="24">
        <v>278726</v>
      </c>
      <c r="AC99" s="24">
        <v>6968</v>
      </c>
      <c r="AD99" s="24">
        <v>262600</v>
      </c>
      <c r="AE99" s="24">
        <v>6565</v>
      </c>
      <c r="AF99" s="24">
        <v>248350</v>
      </c>
      <c r="AG99" s="24">
        <v>6209</v>
      </c>
      <c r="AH99" s="24">
        <v>234550</v>
      </c>
      <c r="AI99" s="24">
        <v>5864</v>
      </c>
      <c r="AJ99" s="24">
        <v>71361</v>
      </c>
      <c r="AK99" s="24">
        <v>2141</v>
      </c>
      <c r="AL99" s="60">
        <v>70402</v>
      </c>
      <c r="AM99" s="60">
        <v>2112</v>
      </c>
      <c r="AN99" s="24">
        <v>46242</v>
      </c>
      <c r="AO99" s="24">
        <v>1526</v>
      </c>
      <c r="AP99" s="24">
        <v>46792</v>
      </c>
      <c r="AQ99" s="24">
        <v>1544</v>
      </c>
      <c r="AR99" s="24">
        <v>54498</v>
      </c>
      <c r="AS99" s="24">
        <v>2180</v>
      </c>
      <c r="AT99" s="24">
        <v>54361</v>
      </c>
      <c r="AU99" s="24">
        <v>2174</v>
      </c>
      <c r="AV99" s="24">
        <v>54857</v>
      </c>
      <c r="AW99" s="24">
        <v>2743</v>
      </c>
      <c r="AX99" s="24">
        <v>61772</v>
      </c>
      <c r="AY99" s="24">
        <v>3089</v>
      </c>
    </row>
    <row r="100" spans="1:51" x14ac:dyDescent="0.2">
      <c r="A100" s="11">
        <v>43950</v>
      </c>
      <c r="B100" s="49">
        <f t="shared" si="13"/>
        <v>65591.889116227409</v>
      </c>
      <c r="D100" s="45">
        <f t="shared" si="15"/>
        <v>65591.889116227409</v>
      </c>
      <c r="E100" s="45">
        <f t="shared" si="14"/>
        <v>3279.5944558113706</v>
      </c>
      <c r="F100" s="24">
        <v>3846355</v>
      </c>
      <c r="G100" s="24">
        <v>42426</v>
      </c>
      <c r="H100" s="24">
        <v>3698628</v>
      </c>
      <c r="I100" s="24">
        <v>40796</v>
      </c>
      <c r="J100" s="24">
        <v>3593709</v>
      </c>
      <c r="K100" s="24">
        <v>39639</v>
      </c>
      <c r="L100" s="24">
        <v>3282692</v>
      </c>
      <c r="M100" s="65">
        <f t="shared" si="3"/>
        <v>36208.421029199999</v>
      </c>
      <c r="N100" s="24">
        <v>3172992</v>
      </c>
      <c r="O100" s="24">
        <v>34997</v>
      </c>
      <c r="P100" s="24">
        <v>2988290</v>
      </c>
      <c r="Q100" s="24">
        <v>32961</v>
      </c>
      <c r="R100" s="24">
        <v>2765907</v>
      </c>
      <c r="S100" s="24">
        <v>30508</v>
      </c>
      <c r="T100" s="24">
        <v>2615465</v>
      </c>
      <c r="U100" s="24">
        <v>34537</v>
      </c>
      <c r="V100" s="24">
        <v>2246528</v>
      </c>
      <c r="W100" s="24">
        <v>39206</v>
      </c>
      <c r="X100" s="65">
        <f t="shared" si="6"/>
        <v>2246527.5046346509</v>
      </c>
      <c r="Y100" s="65">
        <f t="shared" si="5"/>
        <v>39206.398010883931</v>
      </c>
      <c r="Z100" s="24">
        <v>1784179</v>
      </c>
      <c r="AA100" s="24">
        <v>35684</v>
      </c>
      <c r="AB100" s="24">
        <v>317676</v>
      </c>
      <c r="AC100" s="24">
        <v>7942</v>
      </c>
      <c r="AD100" s="24">
        <v>299296</v>
      </c>
      <c r="AE100" s="24">
        <v>7482</v>
      </c>
      <c r="AF100" s="24">
        <v>283054</v>
      </c>
      <c r="AG100" s="24">
        <v>7076</v>
      </c>
      <c r="AH100" s="24">
        <v>267326</v>
      </c>
      <c r="AI100" s="24">
        <v>6683</v>
      </c>
      <c r="AJ100" s="24">
        <v>76153</v>
      </c>
      <c r="AK100" s="24">
        <v>2285</v>
      </c>
      <c r="AL100" s="60">
        <v>75130</v>
      </c>
      <c r="AM100" s="60">
        <v>2254</v>
      </c>
      <c r="AN100" s="24">
        <v>48129</v>
      </c>
      <c r="AO100" s="24">
        <v>1588</v>
      </c>
      <c r="AP100" s="24">
        <v>48702</v>
      </c>
      <c r="AQ100" s="24">
        <v>1607</v>
      </c>
      <c r="AR100" s="24">
        <v>57292</v>
      </c>
      <c r="AS100" s="24">
        <v>2292</v>
      </c>
      <c r="AT100" s="24">
        <v>57148</v>
      </c>
      <c r="AU100" s="24">
        <v>2286</v>
      </c>
      <c r="AV100" s="24">
        <v>57669</v>
      </c>
      <c r="AW100" s="24">
        <v>2883</v>
      </c>
      <c r="AX100" s="24">
        <v>65592</v>
      </c>
      <c r="AY100" s="24">
        <v>3280</v>
      </c>
    </row>
    <row r="101" spans="1:51" x14ac:dyDescent="0.2">
      <c r="A101" s="11">
        <v>43951</v>
      </c>
      <c r="B101" s="49">
        <f t="shared" si="13"/>
        <v>69647.865020561076</v>
      </c>
      <c r="D101" s="45">
        <f t="shared" si="15"/>
        <v>69647.865020561076</v>
      </c>
      <c r="E101" s="45">
        <f t="shared" si="14"/>
        <v>3482.3932510280538</v>
      </c>
      <c r="F101" s="24">
        <v>4705942</v>
      </c>
      <c r="G101" s="24">
        <v>51907</v>
      </c>
      <c r="H101" s="24">
        <v>4525201</v>
      </c>
      <c r="I101" s="24">
        <v>49913</v>
      </c>
      <c r="J101" s="24">
        <v>4396834</v>
      </c>
      <c r="K101" s="24">
        <v>48498</v>
      </c>
      <c r="L101" s="24">
        <v>4016311</v>
      </c>
      <c r="M101" s="65">
        <f t="shared" si="3"/>
        <v>44300.3119611</v>
      </c>
      <c r="N101" s="24">
        <v>3882095</v>
      </c>
      <c r="O101" s="24">
        <v>42819</v>
      </c>
      <c r="P101" s="24">
        <v>3656116</v>
      </c>
      <c r="Q101" s="24">
        <v>40327</v>
      </c>
      <c r="R101" s="24">
        <v>3384034</v>
      </c>
      <c r="S101" s="24">
        <v>37326</v>
      </c>
      <c r="T101" s="24">
        <v>3199971</v>
      </c>
      <c r="U101" s="24">
        <v>42256</v>
      </c>
      <c r="V101" s="24">
        <v>2748584</v>
      </c>
      <c r="W101" s="24">
        <v>47968</v>
      </c>
      <c r="X101" s="65">
        <f t="shared" si="6"/>
        <v>2748584.1190320286</v>
      </c>
      <c r="Y101" s="65">
        <f t="shared" si="5"/>
        <v>47968.29004534697</v>
      </c>
      <c r="Z101" s="24">
        <v>2182910</v>
      </c>
      <c r="AA101" s="24">
        <v>43658</v>
      </c>
      <c r="AB101" s="24">
        <v>362068</v>
      </c>
      <c r="AC101" s="24">
        <v>9052</v>
      </c>
      <c r="AD101" s="24">
        <v>341120</v>
      </c>
      <c r="AE101" s="24">
        <v>8528</v>
      </c>
      <c r="AF101" s="24">
        <v>322608</v>
      </c>
      <c r="AG101" s="24">
        <v>8065</v>
      </c>
      <c r="AH101" s="24">
        <v>304682</v>
      </c>
      <c r="AI101" s="24">
        <v>7617</v>
      </c>
      <c r="AJ101" s="24">
        <v>81268</v>
      </c>
      <c r="AK101" s="24">
        <v>2438</v>
      </c>
      <c r="AL101" s="60">
        <v>80176</v>
      </c>
      <c r="AM101" s="60">
        <v>2405</v>
      </c>
      <c r="AN101" s="24">
        <v>50093</v>
      </c>
      <c r="AO101" s="24">
        <v>1653</v>
      </c>
      <c r="AP101" s="24">
        <v>50689</v>
      </c>
      <c r="AQ101" s="24">
        <v>1673</v>
      </c>
      <c r="AR101" s="24">
        <v>60230</v>
      </c>
      <c r="AS101" s="24">
        <v>2409</v>
      </c>
      <c r="AT101" s="24">
        <v>60078</v>
      </c>
      <c r="AU101" s="24">
        <v>2403</v>
      </c>
      <c r="AV101" s="24">
        <v>60626</v>
      </c>
      <c r="AW101" s="24">
        <v>3031</v>
      </c>
      <c r="AX101" s="24">
        <v>69648</v>
      </c>
      <c r="AY101" s="24">
        <v>3482</v>
      </c>
    </row>
    <row r="102" spans="1:51" x14ac:dyDescent="0.2">
      <c r="A102" s="11">
        <v>43952</v>
      </c>
      <c r="B102" s="49">
        <f t="shared" si="13"/>
        <v>73954.648467689927</v>
      </c>
      <c r="D102" s="45">
        <f t="shared" si="15"/>
        <v>73954.648467689927</v>
      </c>
      <c r="E102" s="45">
        <f t="shared" si="14"/>
        <v>3697.7324233844965</v>
      </c>
      <c r="F102" s="24">
        <v>5757631</v>
      </c>
      <c r="G102" s="24">
        <v>63507</v>
      </c>
      <c r="H102" s="24">
        <v>5536497</v>
      </c>
      <c r="I102" s="24">
        <v>61068</v>
      </c>
      <c r="J102" s="24">
        <v>5379443</v>
      </c>
      <c r="K102" s="24">
        <v>59336</v>
      </c>
      <c r="L102" s="24">
        <v>4913880</v>
      </c>
      <c r="M102" s="65">
        <f t="shared" si="3"/>
        <v>54200.587787999997</v>
      </c>
      <c r="N102" s="24">
        <v>4749670</v>
      </c>
      <c r="O102" s="24">
        <v>52388</v>
      </c>
      <c r="P102" s="24">
        <v>4473188</v>
      </c>
      <c r="Q102" s="24">
        <v>49340</v>
      </c>
      <c r="R102" s="24">
        <v>4140301</v>
      </c>
      <c r="S102" s="24">
        <v>45668</v>
      </c>
      <c r="T102" s="24">
        <v>3915104</v>
      </c>
      <c r="U102" s="24">
        <v>51699</v>
      </c>
      <c r="V102" s="24">
        <v>3362839</v>
      </c>
      <c r="W102" s="24">
        <v>58688</v>
      </c>
      <c r="X102" s="65">
        <f t="shared" si="6"/>
        <v>3362840.050168762</v>
      </c>
      <c r="Y102" s="65">
        <f t="shared" si="5"/>
        <v>58688.284555545244</v>
      </c>
      <c r="Z102" s="24">
        <v>2670748</v>
      </c>
      <c r="AA102" s="24">
        <v>53415</v>
      </c>
      <c r="AB102" s="24">
        <v>412663</v>
      </c>
      <c r="AC102" s="24">
        <v>10317</v>
      </c>
      <c r="AD102" s="24">
        <v>388788</v>
      </c>
      <c r="AE102" s="24">
        <v>9720</v>
      </c>
      <c r="AF102" s="24">
        <v>367689</v>
      </c>
      <c r="AG102" s="24">
        <v>9192</v>
      </c>
      <c r="AH102" s="24">
        <v>347258</v>
      </c>
      <c r="AI102" s="24">
        <v>8681</v>
      </c>
      <c r="AJ102" s="24">
        <v>86725</v>
      </c>
      <c r="AK102" s="24">
        <v>2602</v>
      </c>
      <c r="AL102" s="60">
        <v>85561</v>
      </c>
      <c r="AM102" s="60">
        <v>2567</v>
      </c>
      <c r="AN102" s="24">
        <v>52138</v>
      </c>
      <c r="AO102" s="24">
        <v>1721</v>
      </c>
      <c r="AP102" s="24">
        <v>52758</v>
      </c>
      <c r="AQ102" s="24">
        <v>1741</v>
      </c>
      <c r="AR102" s="24">
        <v>63318</v>
      </c>
      <c r="AS102" s="24">
        <v>2533</v>
      </c>
      <c r="AT102" s="24">
        <v>63159</v>
      </c>
      <c r="AU102" s="24">
        <v>2526</v>
      </c>
      <c r="AV102" s="24">
        <v>63734</v>
      </c>
      <c r="AW102" s="24">
        <v>3187</v>
      </c>
      <c r="AX102" s="24">
        <v>73955</v>
      </c>
      <c r="AY102" s="24">
        <v>3698</v>
      </c>
    </row>
    <row r="103" spans="1:51" x14ac:dyDescent="0.2">
      <c r="A103" s="11">
        <v>43953</v>
      </c>
      <c r="B103" s="49">
        <f t="shared" si="13"/>
        <v>78527.748529907942</v>
      </c>
      <c r="D103" s="45">
        <f t="shared" si="15"/>
        <v>78527.748529907942</v>
      </c>
      <c r="E103" s="45">
        <f t="shared" si="14"/>
        <v>3926.3874264953974</v>
      </c>
      <c r="F103" s="24">
        <v>7044351</v>
      </c>
      <c r="G103" s="24">
        <v>77700</v>
      </c>
      <c r="H103" s="24">
        <v>6773798</v>
      </c>
      <c r="I103" s="24">
        <v>74716</v>
      </c>
      <c r="J103" s="24">
        <v>6581646</v>
      </c>
      <c r="K103" s="24">
        <v>72596</v>
      </c>
      <c r="L103" s="24">
        <v>6012039</v>
      </c>
      <c r="M103" s="65">
        <f t="shared" si="3"/>
        <v>66313.391373899998</v>
      </c>
      <c r="N103" s="24">
        <v>5811130</v>
      </c>
      <c r="O103" s="24">
        <v>64095</v>
      </c>
      <c r="P103" s="24">
        <v>5472860</v>
      </c>
      <c r="Q103" s="24">
        <v>60366</v>
      </c>
      <c r="R103" s="24">
        <v>5065580</v>
      </c>
      <c r="S103" s="24">
        <v>55874</v>
      </c>
      <c r="T103" s="24">
        <v>4790055</v>
      </c>
      <c r="U103" s="24">
        <v>63253</v>
      </c>
      <c r="V103" s="24">
        <v>4114370</v>
      </c>
      <c r="W103" s="24">
        <v>71804</v>
      </c>
      <c r="X103" s="65">
        <f t="shared" si="6"/>
        <v>4114369.3157893191</v>
      </c>
      <c r="Y103" s="65">
        <f t="shared" si="5"/>
        <v>71803.973299155201</v>
      </c>
      <c r="Z103" s="24">
        <v>3267609</v>
      </c>
      <c r="AA103" s="24">
        <v>65352</v>
      </c>
      <c r="AB103" s="24">
        <v>470328</v>
      </c>
      <c r="AC103" s="24">
        <v>11758</v>
      </c>
      <c r="AD103" s="24">
        <v>443117</v>
      </c>
      <c r="AE103" s="24">
        <v>11078</v>
      </c>
      <c r="AF103" s="24">
        <v>419070</v>
      </c>
      <c r="AG103" s="24">
        <v>10477</v>
      </c>
      <c r="AH103" s="24">
        <v>395784</v>
      </c>
      <c r="AI103" s="24">
        <v>9895</v>
      </c>
      <c r="AJ103" s="24">
        <v>92550</v>
      </c>
      <c r="AK103" s="24">
        <v>2776</v>
      </c>
      <c r="AL103" s="60">
        <v>91307</v>
      </c>
      <c r="AM103" s="60">
        <v>2739</v>
      </c>
      <c r="AN103" s="24">
        <v>54265</v>
      </c>
      <c r="AO103" s="24">
        <v>1791</v>
      </c>
      <c r="AP103" s="24">
        <v>54911</v>
      </c>
      <c r="AQ103" s="24">
        <v>1812</v>
      </c>
      <c r="AR103" s="24">
        <v>66564</v>
      </c>
      <c r="AS103" s="24">
        <v>2663</v>
      </c>
      <c r="AT103" s="24">
        <v>66397</v>
      </c>
      <c r="AU103" s="24">
        <v>2656</v>
      </c>
      <c r="AV103" s="24">
        <v>67002</v>
      </c>
      <c r="AW103" s="24">
        <v>3350</v>
      </c>
      <c r="AX103" s="24">
        <v>78528</v>
      </c>
      <c r="AY103" s="24">
        <v>3926</v>
      </c>
    </row>
    <row r="104" spans="1:51" x14ac:dyDescent="0.2">
      <c r="A104" s="11">
        <v>43954</v>
      </c>
      <c r="B104" s="49">
        <f t="shared" si="13"/>
        <v>83383.633306979886</v>
      </c>
      <c r="D104" s="45">
        <f t="shared" si="15"/>
        <v>83383.633306979886</v>
      </c>
      <c r="E104" s="45">
        <f t="shared" si="14"/>
        <v>4169.1816653489941</v>
      </c>
      <c r="F104" s="24">
        <v>8618629</v>
      </c>
      <c r="G104" s="24">
        <v>95064</v>
      </c>
      <c r="H104" s="24">
        <v>8287613</v>
      </c>
      <c r="I104" s="24">
        <v>91413</v>
      </c>
      <c r="J104" s="24">
        <v>8052518</v>
      </c>
      <c r="K104" s="24">
        <v>88820</v>
      </c>
      <c r="L104" s="24">
        <v>7355615</v>
      </c>
      <c r="M104" s="65">
        <f t="shared" si="3"/>
        <v>81133.169011499995</v>
      </c>
      <c r="N104" s="24">
        <v>7109807</v>
      </c>
      <c r="O104" s="24">
        <v>78419</v>
      </c>
      <c r="P104" s="24">
        <v>6695940</v>
      </c>
      <c r="Q104" s="24">
        <v>73857</v>
      </c>
      <c r="R104" s="24">
        <v>6197640</v>
      </c>
      <c r="S104" s="24">
        <v>68361</v>
      </c>
      <c r="T104" s="24">
        <v>5860541</v>
      </c>
      <c r="U104" s="24">
        <v>77389</v>
      </c>
      <c r="V104" s="24">
        <v>5033853</v>
      </c>
      <c r="W104" s="24">
        <v>87851</v>
      </c>
      <c r="X104" s="65">
        <f t="shared" si="6"/>
        <v>5033853.1466430901</v>
      </c>
      <c r="Y104" s="65">
        <f t="shared" si="5"/>
        <v>87850.805115215218</v>
      </c>
      <c r="Z104" s="24">
        <v>3997858</v>
      </c>
      <c r="AA104" s="24">
        <v>79957</v>
      </c>
      <c r="AB104" s="24">
        <v>536052</v>
      </c>
      <c r="AC104" s="24">
        <v>13401</v>
      </c>
      <c r="AD104" s="24">
        <v>505038</v>
      </c>
      <c r="AE104" s="24">
        <v>12626</v>
      </c>
      <c r="AF104" s="24">
        <v>477631</v>
      </c>
      <c r="AG104" s="24">
        <v>11941</v>
      </c>
      <c r="AH104" s="24">
        <v>451091</v>
      </c>
      <c r="AI104" s="24">
        <v>11277</v>
      </c>
      <c r="AJ104" s="24">
        <v>98765</v>
      </c>
      <c r="AK104" s="24">
        <v>2963</v>
      </c>
      <c r="AL104" s="60">
        <v>97439</v>
      </c>
      <c r="AM104" s="60">
        <v>2923</v>
      </c>
      <c r="AN104" s="24">
        <v>56480</v>
      </c>
      <c r="AO104" s="24">
        <v>1864</v>
      </c>
      <c r="AP104" s="24">
        <v>57152</v>
      </c>
      <c r="AQ104" s="24">
        <v>1886</v>
      </c>
      <c r="AR104" s="24">
        <v>69977</v>
      </c>
      <c r="AS104" s="24">
        <v>2799</v>
      </c>
      <c r="AT104" s="24">
        <v>69801</v>
      </c>
      <c r="AU104" s="24">
        <v>2792</v>
      </c>
      <c r="AV104" s="24">
        <v>70437</v>
      </c>
      <c r="AW104" s="24">
        <v>3522</v>
      </c>
      <c r="AX104" s="24">
        <v>83384</v>
      </c>
      <c r="AY104" s="24">
        <v>4169</v>
      </c>
    </row>
    <row r="105" spans="1:51" x14ac:dyDescent="0.2">
      <c r="A105" s="11">
        <v>43955</v>
      </c>
      <c r="B105" s="49">
        <f t="shared" si="13"/>
        <v>88539.789229088143</v>
      </c>
      <c r="D105" s="45">
        <f t="shared" si="15"/>
        <v>88539.789229088143</v>
      </c>
      <c r="E105" s="45">
        <f t="shared" si="14"/>
        <v>4426.9894614544073</v>
      </c>
      <c r="F105" s="24">
        <v>10544728</v>
      </c>
      <c r="G105" s="24">
        <v>116309</v>
      </c>
      <c r="H105" s="24">
        <v>10139736</v>
      </c>
      <c r="I105" s="24">
        <v>111842</v>
      </c>
      <c r="J105" s="24">
        <v>9852102</v>
      </c>
      <c r="K105" s="24">
        <v>108670</v>
      </c>
      <c r="L105" s="24">
        <v>8999454</v>
      </c>
      <c r="M105" s="65">
        <f t="shared" si="3"/>
        <v>99264.877565399991</v>
      </c>
      <c r="N105" s="24">
        <v>8698713</v>
      </c>
      <c r="O105" s="24">
        <v>95945</v>
      </c>
      <c r="P105" s="24">
        <v>8192354</v>
      </c>
      <c r="Q105" s="24">
        <v>90362</v>
      </c>
      <c r="R105" s="24">
        <v>7582694</v>
      </c>
      <c r="S105" s="24">
        <v>83638</v>
      </c>
      <c r="T105" s="24">
        <v>7170260</v>
      </c>
      <c r="U105" s="24">
        <v>94684</v>
      </c>
      <c r="V105" s="24">
        <v>6158823</v>
      </c>
      <c r="W105" s="24">
        <v>107484</v>
      </c>
      <c r="X105" s="65">
        <f t="shared" si="6"/>
        <v>6158823.0430877041</v>
      </c>
      <c r="Y105" s="65">
        <f t="shared" si="5"/>
        <v>107483.77974796662</v>
      </c>
      <c r="Z105" s="24">
        <v>4891303</v>
      </c>
      <c r="AA105" s="24">
        <v>97826</v>
      </c>
      <c r="AB105" s="24">
        <v>610960</v>
      </c>
      <c r="AC105" s="24">
        <v>15274</v>
      </c>
      <c r="AD105" s="24">
        <v>575612</v>
      </c>
      <c r="AE105" s="24">
        <v>14390</v>
      </c>
      <c r="AF105" s="24">
        <v>544375</v>
      </c>
      <c r="AG105" s="24">
        <v>13609</v>
      </c>
      <c r="AH105" s="24">
        <v>514126</v>
      </c>
      <c r="AI105" s="24">
        <v>12853</v>
      </c>
      <c r="AJ105" s="24">
        <v>105398</v>
      </c>
      <c r="AK105" s="24">
        <v>3162</v>
      </c>
      <c r="AL105" s="60">
        <v>103983</v>
      </c>
      <c r="AM105" s="60">
        <v>3119</v>
      </c>
      <c r="AN105" s="24">
        <v>58785</v>
      </c>
      <c r="AO105" s="24">
        <v>1940</v>
      </c>
      <c r="AP105" s="24">
        <v>59484</v>
      </c>
      <c r="AQ105" s="24">
        <v>1963</v>
      </c>
      <c r="AR105" s="24">
        <v>73565</v>
      </c>
      <c r="AS105" s="24">
        <v>2943</v>
      </c>
      <c r="AT105" s="24">
        <v>73380</v>
      </c>
      <c r="AU105" s="24">
        <v>2935</v>
      </c>
      <c r="AV105" s="24">
        <v>74049</v>
      </c>
      <c r="AW105" s="24">
        <v>3702</v>
      </c>
      <c r="AX105" s="24">
        <v>88540</v>
      </c>
      <c r="AY105" s="24">
        <v>4427</v>
      </c>
    </row>
    <row r="106" spans="1:51" x14ac:dyDescent="0.2">
      <c r="A106" s="11">
        <v>43956</v>
      </c>
      <c r="B106" s="49">
        <f t="shared" si="13"/>
        <v>94014.784026868991</v>
      </c>
      <c r="D106" s="45">
        <f t="shared" si="15"/>
        <v>94014.784026868991</v>
      </c>
      <c r="E106" s="45">
        <f t="shared" si="14"/>
        <v>4700.7392013434501</v>
      </c>
      <c r="F106" s="24">
        <v>12901274</v>
      </c>
      <c r="G106" s="24">
        <v>142302</v>
      </c>
      <c r="H106" s="24">
        <v>12405773</v>
      </c>
      <c r="I106" s="24">
        <v>136837</v>
      </c>
      <c r="J106" s="24">
        <v>12053859</v>
      </c>
      <c r="K106" s="24">
        <v>132955</v>
      </c>
      <c r="L106" s="24">
        <v>11010660</v>
      </c>
      <c r="M106" s="65">
        <f t="shared" si="3"/>
        <v>121448.680866</v>
      </c>
      <c r="N106" s="24">
        <v>10642709</v>
      </c>
      <c r="O106" s="24">
        <v>117386</v>
      </c>
      <c r="P106" s="24">
        <v>10023189</v>
      </c>
      <c r="Q106" s="24">
        <v>110557</v>
      </c>
      <c r="R106" s="24">
        <v>9277282</v>
      </c>
      <c r="S106" s="24">
        <v>102329</v>
      </c>
      <c r="T106" s="24">
        <v>8772676</v>
      </c>
      <c r="U106" s="24">
        <v>115844</v>
      </c>
      <c r="V106" s="24">
        <v>7535202</v>
      </c>
      <c r="W106" s="24">
        <v>131504</v>
      </c>
      <c r="X106" s="65">
        <f t="shared" si="6"/>
        <v>7535202.3610340916</v>
      </c>
      <c r="Y106" s="65">
        <f t="shared" si="5"/>
        <v>131504.35160476697</v>
      </c>
      <c r="Z106" s="24">
        <v>5984415</v>
      </c>
      <c r="AA106" s="24">
        <v>119688</v>
      </c>
      <c r="AB106" s="24">
        <v>696335</v>
      </c>
      <c r="AC106" s="24">
        <v>17408</v>
      </c>
      <c r="AD106" s="24">
        <v>656047</v>
      </c>
      <c r="AE106" s="24">
        <v>16401</v>
      </c>
      <c r="AF106" s="24">
        <v>620446</v>
      </c>
      <c r="AG106" s="24">
        <v>15511</v>
      </c>
      <c r="AH106" s="24">
        <v>585970</v>
      </c>
      <c r="AI106" s="24">
        <v>14649</v>
      </c>
      <c r="AJ106" s="24">
        <v>112477</v>
      </c>
      <c r="AK106" s="24">
        <v>3374</v>
      </c>
      <c r="AL106" s="60">
        <v>110966</v>
      </c>
      <c r="AM106" s="60">
        <v>3329</v>
      </c>
      <c r="AN106" s="24">
        <v>61184</v>
      </c>
      <c r="AO106" s="24">
        <v>2019</v>
      </c>
      <c r="AP106" s="24">
        <v>61912</v>
      </c>
      <c r="AQ106" s="24">
        <v>2043</v>
      </c>
      <c r="AR106" s="24">
        <v>77337</v>
      </c>
      <c r="AS106" s="24">
        <v>3093</v>
      </c>
      <c r="AT106" s="24">
        <v>77142</v>
      </c>
      <c r="AU106" s="24">
        <v>3086</v>
      </c>
      <c r="AV106" s="24">
        <v>77845</v>
      </c>
      <c r="AW106" s="24">
        <v>3892</v>
      </c>
      <c r="AX106" s="24">
        <v>94015</v>
      </c>
      <c r="AY106" s="24">
        <v>4701</v>
      </c>
    </row>
    <row r="107" spans="1:51" x14ac:dyDescent="0.2">
      <c r="A107" s="11">
        <v>43957</v>
      </c>
      <c r="B107" s="49">
        <f t="shared" si="13"/>
        <v>99828.333595298405</v>
      </c>
      <c r="D107" s="45">
        <f t="shared" si="15"/>
        <v>99828.333595298405</v>
      </c>
      <c r="E107" s="45">
        <f t="shared" si="14"/>
        <v>4991.4166797649204</v>
      </c>
      <c r="F107" s="24">
        <v>15784462</v>
      </c>
      <c r="G107" s="24">
        <v>174104</v>
      </c>
      <c r="H107" s="24">
        <v>15178227</v>
      </c>
      <c r="I107" s="24">
        <v>167417</v>
      </c>
      <c r="J107" s="24">
        <v>14747666</v>
      </c>
      <c r="K107" s="24">
        <v>162668</v>
      </c>
      <c r="L107" s="24">
        <v>13471333</v>
      </c>
      <c r="M107" s="65">
        <f t="shared" si="3"/>
        <v>148590.1501233</v>
      </c>
      <c r="N107" s="24">
        <v>13021151</v>
      </c>
      <c r="O107" s="24">
        <v>143620</v>
      </c>
      <c r="P107" s="24">
        <v>12263180</v>
      </c>
      <c r="Q107" s="24">
        <v>135264</v>
      </c>
      <c r="R107" s="24">
        <v>11350577</v>
      </c>
      <c r="S107" s="24">
        <v>125198</v>
      </c>
      <c r="T107" s="24">
        <v>10733202</v>
      </c>
      <c r="U107" s="24">
        <v>141733</v>
      </c>
      <c r="V107" s="24">
        <v>9219176</v>
      </c>
      <c r="W107" s="24">
        <v>160893</v>
      </c>
      <c r="X107" s="65">
        <f t="shared" si="6"/>
        <v>9219175.7907750886</v>
      </c>
      <c r="Y107" s="65">
        <f t="shared" si="5"/>
        <v>160893.05590060688</v>
      </c>
      <c r="Z107" s="24">
        <v>7321818</v>
      </c>
      <c r="AA107" s="24">
        <v>146436</v>
      </c>
      <c r="AB107" s="24">
        <v>793641</v>
      </c>
      <c r="AC107" s="24">
        <v>19841</v>
      </c>
      <c r="AD107" s="24">
        <v>747723</v>
      </c>
      <c r="AE107" s="24">
        <v>18693</v>
      </c>
      <c r="AF107" s="24">
        <v>707147</v>
      </c>
      <c r="AG107" s="24">
        <v>17679</v>
      </c>
      <c r="AH107" s="24">
        <v>667854</v>
      </c>
      <c r="AI107" s="24">
        <v>16696</v>
      </c>
      <c r="AJ107" s="24">
        <v>120031</v>
      </c>
      <c r="AK107" s="24">
        <v>3601</v>
      </c>
      <c r="AL107" s="60">
        <v>118419</v>
      </c>
      <c r="AM107" s="60">
        <v>3553</v>
      </c>
      <c r="AN107" s="24">
        <v>63681</v>
      </c>
      <c r="AO107" s="24">
        <v>2101</v>
      </c>
      <c r="AP107" s="24">
        <v>64439</v>
      </c>
      <c r="AQ107" s="24">
        <v>2126</v>
      </c>
      <c r="AR107" s="24">
        <v>81302</v>
      </c>
      <c r="AS107" s="24">
        <v>3252</v>
      </c>
      <c r="AT107" s="24">
        <v>81097</v>
      </c>
      <c r="AU107" s="24">
        <v>3244</v>
      </c>
      <c r="AV107" s="24">
        <v>81837</v>
      </c>
      <c r="AW107" s="24">
        <v>4092</v>
      </c>
      <c r="AX107" s="24">
        <v>99828</v>
      </c>
      <c r="AY107" s="24">
        <v>4991</v>
      </c>
    </row>
    <row r="108" spans="1:51" x14ac:dyDescent="0.2">
      <c r="A108" s="11">
        <v>43958</v>
      </c>
      <c r="B108" s="49">
        <f t="shared" si="13"/>
        <v>106001.37299220977</v>
      </c>
      <c r="D108" s="45">
        <f t="shared" si="15"/>
        <v>106001.37299220977</v>
      </c>
      <c r="E108" s="45">
        <f t="shared" si="14"/>
        <v>5300.068649610489</v>
      </c>
      <c r="F108" s="24">
        <v>19311988</v>
      </c>
      <c r="G108" s="24">
        <v>213013</v>
      </c>
      <c r="H108" s="24">
        <v>18570270</v>
      </c>
      <c r="I108" s="24">
        <v>204832</v>
      </c>
      <c r="J108" s="24">
        <v>18043488</v>
      </c>
      <c r="K108" s="24">
        <v>199021</v>
      </c>
      <c r="L108" s="24">
        <v>16481918</v>
      </c>
      <c r="M108" s="65">
        <f t="shared" si="3"/>
        <v>181797.20373179999</v>
      </c>
      <c r="N108" s="24">
        <v>15931130</v>
      </c>
      <c r="O108" s="24">
        <v>175716</v>
      </c>
      <c r="P108" s="24">
        <v>15003767</v>
      </c>
      <c r="Q108" s="24">
        <v>165493</v>
      </c>
      <c r="R108" s="24">
        <v>13887214</v>
      </c>
      <c r="S108" s="24">
        <v>153177</v>
      </c>
      <c r="T108" s="24">
        <v>13131867</v>
      </c>
      <c r="U108" s="24">
        <v>173408</v>
      </c>
      <c r="V108" s="24">
        <v>11279486</v>
      </c>
      <c r="W108" s="24">
        <v>196850</v>
      </c>
      <c r="X108" s="65">
        <f t="shared" si="6"/>
        <v>11279485.830651218</v>
      </c>
      <c r="Y108" s="65">
        <f t="shared" si="5"/>
        <v>196849.58671652508</v>
      </c>
      <c r="Z108" s="24">
        <v>8958104</v>
      </c>
      <c r="AA108" s="24">
        <v>179162</v>
      </c>
      <c r="AB108" s="24">
        <v>904544</v>
      </c>
      <c r="AC108" s="24">
        <v>22614</v>
      </c>
      <c r="AD108" s="24">
        <v>852210</v>
      </c>
      <c r="AE108" s="24">
        <v>21305</v>
      </c>
      <c r="AF108" s="24">
        <v>805964</v>
      </c>
      <c r="AG108" s="24">
        <v>20149</v>
      </c>
      <c r="AH108" s="24">
        <v>761179</v>
      </c>
      <c r="AI108" s="24">
        <v>19029</v>
      </c>
      <c r="AJ108" s="24">
        <v>128092</v>
      </c>
      <c r="AK108" s="24">
        <v>3843</v>
      </c>
      <c r="AL108" s="60">
        <v>126371</v>
      </c>
      <c r="AM108" s="60">
        <v>3791</v>
      </c>
      <c r="AN108" s="24">
        <v>66280</v>
      </c>
      <c r="AO108" s="24">
        <v>2187</v>
      </c>
      <c r="AP108" s="24">
        <v>67068</v>
      </c>
      <c r="AQ108" s="24">
        <v>2213</v>
      </c>
      <c r="AR108" s="24">
        <v>85470</v>
      </c>
      <c r="AS108" s="24">
        <v>3419</v>
      </c>
      <c r="AT108" s="24">
        <v>85255</v>
      </c>
      <c r="AU108" s="24">
        <v>3410</v>
      </c>
      <c r="AV108" s="24">
        <v>86032</v>
      </c>
      <c r="AW108" s="24">
        <v>4302</v>
      </c>
      <c r="AX108" s="24">
        <v>106001</v>
      </c>
      <c r="AY108" s="24">
        <v>5300</v>
      </c>
    </row>
    <row r="109" spans="1:51" x14ac:dyDescent="0.2">
      <c r="A109" s="11">
        <v>43959</v>
      </c>
      <c r="B109" s="49">
        <f t="shared" si="13"/>
        <v>112556.13182711457</v>
      </c>
      <c r="D109" s="45">
        <f t="shared" si="15"/>
        <v>112556.13182711457</v>
      </c>
      <c r="E109" s="45">
        <f t="shared" si="14"/>
        <v>5627.8065913557293</v>
      </c>
      <c r="F109" s="24">
        <v>23627849</v>
      </c>
      <c r="G109" s="24">
        <v>260618</v>
      </c>
      <c r="H109" s="24">
        <v>22720371</v>
      </c>
      <c r="I109" s="24">
        <v>250608</v>
      </c>
      <c r="J109" s="24">
        <v>22075863</v>
      </c>
      <c r="K109" s="24">
        <v>243499</v>
      </c>
      <c r="L109" s="24">
        <v>20165313</v>
      </c>
      <c r="M109" s="65">
        <f t="shared" si="3"/>
        <v>222425.41892129998</v>
      </c>
      <c r="N109" s="24">
        <v>19491433</v>
      </c>
      <c r="O109" s="24">
        <v>214985</v>
      </c>
      <c r="P109" s="24">
        <v>18356822</v>
      </c>
      <c r="Q109" s="24">
        <v>202478</v>
      </c>
      <c r="R109" s="24">
        <v>16990742</v>
      </c>
      <c r="S109" s="24">
        <v>187410</v>
      </c>
      <c r="T109" s="24">
        <v>16066589</v>
      </c>
      <c r="U109" s="24">
        <v>212161</v>
      </c>
      <c r="V109" s="24">
        <v>13800236</v>
      </c>
      <c r="W109" s="24">
        <v>240842</v>
      </c>
      <c r="X109" s="65">
        <f t="shared" si="6"/>
        <v>13800235.78181269</v>
      </c>
      <c r="Y109" s="65">
        <f t="shared" si="5"/>
        <v>240841.71486419509</v>
      </c>
      <c r="Z109" s="24">
        <v>10960070</v>
      </c>
      <c r="AA109" s="24">
        <v>219201</v>
      </c>
      <c r="AB109" s="24">
        <v>1030945</v>
      </c>
      <c r="AC109" s="24">
        <v>25774</v>
      </c>
      <c r="AD109" s="24">
        <v>971298</v>
      </c>
      <c r="AE109" s="24">
        <v>24282</v>
      </c>
      <c r="AF109" s="24">
        <v>918589</v>
      </c>
      <c r="AG109" s="24">
        <v>22965</v>
      </c>
      <c r="AH109" s="24">
        <v>867546</v>
      </c>
      <c r="AI109" s="24">
        <v>21689</v>
      </c>
      <c r="AJ109" s="24">
        <v>136694</v>
      </c>
      <c r="AK109" s="24">
        <v>4101</v>
      </c>
      <c r="AL109" s="60">
        <v>134858</v>
      </c>
      <c r="AM109" s="60">
        <v>4046</v>
      </c>
      <c r="AN109" s="24">
        <v>68985</v>
      </c>
      <c r="AO109" s="24">
        <v>2276</v>
      </c>
      <c r="AP109" s="24">
        <v>69805</v>
      </c>
      <c r="AQ109" s="24">
        <v>2304</v>
      </c>
      <c r="AR109" s="24">
        <v>89852</v>
      </c>
      <c r="AS109" s="24">
        <v>3594</v>
      </c>
      <c r="AT109" s="24">
        <v>89626</v>
      </c>
      <c r="AU109" s="24">
        <v>3585</v>
      </c>
      <c r="AV109" s="24">
        <v>90443</v>
      </c>
      <c r="AW109" s="24">
        <v>4522</v>
      </c>
      <c r="AX109" s="24">
        <v>112556</v>
      </c>
      <c r="AY109" s="24">
        <v>5628</v>
      </c>
    </row>
    <row r="110" spans="1:51" x14ac:dyDescent="0.2">
      <c r="A110" s="11">
        <v>43960</v>
      </c>
      <c r="B110" s="49">
        <f t="shared" si="13"/>
        <v>119516.21431180758</v>
      </c>
      <c r="D110" s="45">
        <f t="shared" si="15"/>
        <v>119516.21431180758</v>
      </c>
      <c r="E110" s="45">
        <f t="shared" si="14"/>
        <v>5975.810715590379</v>
      </c>
      <c r="F110" s="24">
        <v>28908222</v>
      </c>
      <c r="G110" s="24">
        <v>318861</v>
      </c>
      <c r="H110" s="24">
        <v>27797941</v>
      </c>
      <c r="I110" s="24">
        <v>306614</v>
      </c>
      <c r="J110" s="24">
        <v>27009397</v>
      </c>
      <c r="K110" s="24">
        <v>297916</v>
      </c>
      <c r="L110" s="24">
        <v>24671875</v>
      </c>
      <c r="M110" s="65">
        <f t="shared" si="3"/>
        <v>272133.24843749998</v>
      </c>
      <c r="N110" s="24">
        <v>23847397</v>
      </c>
      <c r="O110" s="24">
        <v>263031</v>
      </c>
      <c r="P110" s="24">
        <v>22459222</v>
      </c>
      <c r="Q110" s="24">
        <v>247727</v>
      </c>
      <c r="R110" s="24">
        <v>20787848</v>
      </c>
      <c r="S110" s="24">
        <v>229292</v>
      </c>
      <c r="T110" s="24">
        <v>19657165</v>
      </c>
      <c r="U110" s="24">
        <v>259575</v>
      </c>
      <c r="V110" s="24">
        <v>16884325</v>
      </c>
      <c r="W110" s="24">
        <v>294665</v>
      </c>
      <c r="X110" s="65">
        <f t="shared" si="6"/>
        <v>16884325.282611251</v>
      </c>
      <c r="Y110" s="65">
        <f t="shared" si="5"/>
        <v>294665.2448321316</v>
      </c>
      <c r="Z110" s="24">
        <v>13409436</v>
      </c>
      <c r="AA110" s="24">
        <v>268189</v>
      </c>
      <c r="AB110" s="24">
        <v>1175009</v>
      </c>
      <c r="AC110" s="24">
        <v>29375</v>
      </c>
      <c r="AD110" s="24">
        <v>1107027</v>
      </c>
      <c r="AE110" s="24">
        <v>27676</v>
      </c>
      <c r="AF110" s="24">
        <v>1046952</v>
      </c>
      <c r="AG110" s="24">
        <v>26174</v>
      </c>
      <c r="AH110" s="24">
        <v>988777</v>
      </c>
      <c r="AI110" s="24">
        <v>24719</v>
      </c>
      <c r="AJ110" s="24">
        <v>145875</v>
      </c>
      <c r="AK110" s="24">
        <v>4376</v>
      </c>
      <c r="AL110" s="60">
        <v>143915</v>
      </c>
      <c r="AM110" s="60">
        <v>4317</v>
      </c>
      <c r="AN110" s="24">
        <v>71800</v>
      </c>
      <c r="AO110" s="24">
        <v>2369</v>
      </c>
      <c r="AP110" s="24">
        <v>72654</v>
      </c>
      <c r="AQ110" s="24">
        <v>2398</v>
      </c>
      <c r="AR110" s="24">
        <v>94459</v>
      </c>
      <c r="AS110" s="24">
        <v>3778</v>
      </c>
      <c r="AT110" s="24">
        <v>94222</v>
      </c>
      <c r="AU110" s="24">
        <v>3769</v>
      </c>
      <c r="AV110" s="24">
        <v>95081</v>
      </c>
      <c r="AW110" s="24">
        <v>4754</v>
      </c>
      <c r="AX110" s="24">
        <v>119516</v>
      </c>
      <c r="AY110" s="24">
        <v>5976</v>
      </c>
    </row>
    <row r="111" spans="1:51" x14ac:dyDescent="0.2">
      <c r="A111" s="11">
        <v>43961</v>
      </c>
      <c r="B111" s="49">
        <f t="shared" si="13"/>
        <v>126906.68426102484</v>
      </c>
      <c r="D111" s="45">
        <f t="shared" si="15"/>
        <v>126906.68426102484</v>
      </c>
      <c r="E111" s="45">
        <f t="shared" si="14"/>
        <v>6345.3342130512428</v>
      </c>
      <c r="F111" s="24">
        <v>35368658</v>
      </c>
      <c r="G111" s="24">
        <v>390120</v>
      </c>
      <c r="H111" s="24">
        <v>34010250</v>
      </c>
      <c r="I111" s="24">
        <v>375136</v>
      </c>
      <c r="J111" s="24">
        <v>33045481</v>
      </c>
      <c r="K111" s="24">
        <v>364495</v>
      </c>
      <c r="L111" s="24">
        <v>30185568</v>
      </c>
      <c r="M111" s="65">
        <f t="shared" si="3"/>
        <v>332949.83359679999</v>
      </c>
      <c r="N111" s="24">
        <v>29176834</v>
      </c>
      <c r="O111" s="24">
        <v>321813</v>
      </c>
      <c r="P111" s="24">
        <v>27478429</v>
      </c>
      <c r="Q111" s="24">
        <v>303090</v>
      </c>
      <c r="R111" s="24">
        <v>25433535</v>
      </c>
      <c r="S111" s="24">
        <v>280534</v>
      </c>
      <c r="T111" s="24">
        <v>24050166</v>
      </c>
      <c r="U111" s="24">
        <v>317585</v>
      </c>
      <c r="V111" s="24">
        <v>20657650</v>
      </c>
      <c r="W111" s="24">
        <v>360517</v>
      </c>
      <c r="X111" s="65">
        <f t="shared" si="6"/>
        <v>20657649.295079097</v>
      </c>
      <c r="Y111" s="65">
        <f t="shared" si="5"/>
        <v>360517.29549772042</v>
      </c>
      <c r="Z111" s="24">
        <v>16406189</v>
      </c>
      <c r="AA111" s="24">
        <v>328124</v>
      </c>
      <c r="AB111" s="24">
        <v>1339204</v>
      </c>
      <c r="AC111" s="24">
        <v>33480</v>
      </c>
      <c r="AD111" s="24">
        <v>1261722</v>
      </c>
      <c r="AE111" s="24">
        <v>31543</v>
      </c>
      <c r="AF111" s="24">
        <v>1193253</v>
      </c>
      <c r="AG111" s="24">
        <v>29831</v>
      </c>
      <c r="AH111" s="24">
        <v>1126949</v>
      </c>
      <c r="AI111" s="24">
        <v>28174</v>
      </c>
      <c r="AJ111" s="24">
        <v>155671</v>
      </c>
      <c r="AK111" s="24">
        <v>4670</v>
      </c>
      <c r="AL111" s="60">
        <v>153581</v>
      </c>
      <c r="AM111" s="60">
        <v>4607</v>
      </c>
      <c r="AN111" s="24">
        <v>74730</v>
      </c>
      <c r="AO111" s="24">
        <v>2466</v>
      </c>
      <c r="AP111" s="24">
        <v>75619</v>
      </c>
      <c r="AQ111" s="24">
        <v>2495</v>
      </c>
      <c r="AR111" s="24">
        <v>99302</v>
      </c>
      <c r="AS111" s="24">
        <v>3972</v>
      </c>
      <c r="AT111" s="24">
        <v>99052</v>
      </c>
      <c r="AU111" s="24">
        <v>3962</v>
      </c>
      <c r="AV111" s="24">
        <v>99955</v>
      </c>
      <c r="AW111" s="24">
        <v>4998</v>
      </c>
      <c r="AX111" s="24">
        <v>126907</v>
      </c>
      <c r="AY111" s="24">
        <v>6345</v>
      </c>
    </row>
    <row r="112" spans="1:51" x14ac:dyDescent="0.2">
      <c r="A112" s="11">
        <v>43962</v>
      </c>
      <c r="B112" s="49">
        <f t="shared" si="13"/>
        <v>134754.15534924896</v>
      </c>
      <c r="D112" s="45">
        <f t="shared" si="15"/>
        <v>134754.15534924896</v>
      </c>
      <c r="E112" s="45">
        <f t="shared" si="14"/>
        <v>6737.7077674624488</v>
      </c>
      <c r="F112" s="24">
        <v>43272878</v>
      </c>
      <c r="G112" s="24">
        <v>477304</v>
      </c>
      <c r="H112" s="24">
        <v>41610891</v>
      </c>
      <c r="I112" s="24">
        <v>458972</v>
      </c>
      <c r="J112" s="24">
        <v>40430515</v>
      </c>
      <c r="K112" s="24">
        <v>445953</v>
      </c>
      <c r="L112" s="24">
        <v>36931466</v>
      </c>
      <c r="M112" s="65">
        <f t="shared" si="3"/>
        <v>407357.76312659995</v>
      </c>
      <c r="N112" s="24">
        <v>35697300</v>
      </c>
      <c r="O112" s="24">
        <v>393732</v>
      </c>
      <c r="P112" s="24">
        <v>33619333</v>
      </c>
      <c r="Q112" s="24">
        <v>370825</v>
      </c>
      <c r="R112" s="24">
        <v>31117445</v>
      </c>
      <c r="S112" s="24">
        <v>343229</v>
      </c>
      <c r="T112" s="24">
        <v>29424919</v>
      </c>
      <c r="U112" s="24">
        <v>388559</v>
      </c>
      <c r="V112" s="24">
        <v>25274240</v>
      </c>
      <c r="W112" s="24">
        <v>441086</v>
      </c>
      <c r="X112" s="65">
        <f t="shared" si="6"/>
        <v>25274240.395188481</v>
      </c>
      <c r="Y112" s="65">
        <f t="shared" si="5"/>
        <v>441086.04337682942</v>
      </c>
      <c r="Z112" s="24">
        <v>20072659</v>
      </c>
      <c r="AA112" s="24">
        <v>401453</v>
      </c>
      <c r="AB112" s="24">
        <v>1526344</v>
      </c>
      <c r="AC112" s="24">
        <v>38159</v>
      </c>
      <c r="AD112" s="24">
        <v>1438035</v>
      </c>
      <c r="AE112" s="24">
        <v>35951</v>
      </c>
      <c r="AF112" s="24">
        <v>1359998</v>
      </c>
      <c r="AG112" s="24">
        <v>34000</v>
      </c>
      <c r="AH112" s="24">
        <v>1284428</v>
      </c>
      <c r="AI112" s="24">
        <v>32111</v>
      </c>
      <c r="AJ112" s="24">
        <v>166126</v>
      </c>
      <c r="AK112" s="24">
        <v>4984</v>
      </c>
      <c r="AL112" s="60">
        <v>163895</v>
      </c>
      <c r="AM112" s="60">
        <v>4917</v>
      </c>
      <c r="AN112" s="24">
        <v>77780</v>
      </c>
      <c r="AO112" s="24">
        <v>2567</v>
      </c>
      <c r="AP112" s="24">
        <v>78705</v>
      </c>
      <c r="AQ112" s="24">
        <v>2597</v>
      </c>
      <c r="AR112" s="24">
        <v>104394</v>
      </c>
      <c r="AS112" s="24">
        <v>4176</v>
      </c>
      <c r="AT112" s="24">
        <v>104131</v>
      </c>
      <c r="AU112" s="24">
        <v>4165</v>
      </c>
      <c r="AV112" s="24">
        <v>105080</v>
      </c>
      <c r="AW112" s="24">
        <v>5254</v>
      </c>
      <c r="AX112" s="24">
        <v>134754</v>
      </c>
      <c r="AY112" s="24">
        <v>6738</v>
      </c>
    </row>
    <row r="113" spans="1:51" x14ac:dyDescent="0.2">
      <c r="A113" s="11">
        <v>43963</v>
      </c>
      <c r="B113" s="49">
        <f t="shared" si="13"/>
        <v>143086.88694868342</v>
      </c>
      <c r="D113" s="45">
        <f t="shared" si="15"/>
        <v>143086.88694868342</v>
      </c>
      <c r="E113" s="45">
        <f t="shared" si="14"/>
        <v>7154.3443474341711</v>
      </c>
      <c r="F113" s="24">
        <v>52943539</v>
      </c>
      <c r="G113" s="24">
        <v>583973</v>
      </c>
      <c r="H113" s="24">
        <v>50910131</v>
      </c>
      <c r="I113" s="24">
        <v>561544</v>
      </c>
      <c r="J113" s="24">
        <v>49465964</v>
      </c>
      <c r="K113" s="24">
        <v>545615</v>
      </c>
      <c r="L113" s="24">
        <v>45184944</v>
      </c>
      <c r="M113" s="65">
        <f t="shared" si="3"/>
        <v>498394.45081439998</v>
      </c>
      <c r="N113" s="24">
        <v>43674965</v>
      </c>
      <c r="O113" s="24">
        <v>481724</v>
      </c>
      <c r="P113" s="24">
        <v>41132613</v>
      </c>
      <c r="Q113" s="24">
        <v>453697</v>
      </c>
      <c r="R113" s="24">
        <v>38071600</v>
      </c>
      <c r="S113" s="24">
        <v>419934</v>
      </c>
      <c r="T113" s="24">
        <v>36000826</v>
      </c>
      <c r="U113" s="24">
        <v>475395</v>
      </c>
      <c r="V113" s="24">
        <v>30922550</v>
      </c>
      <c r="W113" s="24">
        <v>539660</v>
      </c>
      <c r="X113" s="65">
        <f t="shared" si="6"/>
        <v>30922550.123837341</v>
      </c>
      <c r="Y113" s="65">
        <f t="shared" si="5"/>
        <v>539660.34476120933</v>
      </c>
      <c r="Z113" s="24">
        <v>24558515</v>
      </c>
      <c r="AA113" s="24">
        <v>491170</v>
      </c>
      <c r="AB113" s="24">
        <v>1739635</v>
      </c>
      <c r="AC113" s="24">
        <v>43491</v>
      </c>
      <c r="AD113" s="24">
        <v>1638986</v>
      </c>
      <c r="AE113" s="24">
        <v>40975</v>
      </c>
      <c r="AF113" s="24">
        <v>1550044</v>
      </c>
      <c r="AG113" s="24">
        <v>38751</v>
      </c>
      <c r="AH113" s="24">
        <v>1463914</v>
      </c>
      <c r="AI113" s="24">
        <v>36598</v>
      </c>
      <c r="AJ113" s="24">
        <v>177283</v>
      </c>
      <c r="AK113" s="24">
        <v>5318</v>
      </c>
      <c r="AL113" s="60">
        <v>174902</v>
      </c>
      <c r="AM113" s="60">
        <v>5247</v>
      </c>
      <c r="AN113" s="24">
        <v>80954</v>
      </c>
      <c r="AO113" s="24">
        <v>2671</v>
      </c>
      <c r="AP113" s="24">
        <v>81917</v>
      </c>
      <c r="AQ113" s="24">
        <v>2703</v>
      </c>
      <c r="AR113" s="24">
        <v>109746</v>
      </c>
      <c r="AS113" s="24">
        <v>4390</v>
      </c>
      <c r="AT113" s="24">
        <v>109470</v>
      </c>
      <c r="AU113" s="24">
        <v>4379</v>
      </c>
      <c r="AV113" s="24">
        <v>110468</v>
      </c>
      <c r="AW113" s="24">
        <v>5523</v>
      </c>
      <c r="AX113" s="24">
        <v>143087</v>
      </c>
      <c r="AY113" s="24">
        <v>7154</v>
      </c>
    </row>
    <row r="114" spans="1:51" x14ac:dyDescent="0.2">
      <c r="A114" s="11">
        <v>43964</v>
      </c>
      <c r="B114" s="49">
        <f t="shared" si="13"/>
        <v>151934.8858935163</v>
      </c>
      <c r="D114" s="45">
        <f t="shared" si="15"/>
        <v>151934.8858935163</v>
      </c>
      <c r="E114" s="45">
        <f t="shared" si="14"/>
        <v>7596.7442946758156</v>
      </c>
      <c r="F114" s="24">
        <v>64775410</v>
      </c>
      <c r="G114" s="24">
        <v>714479</v>
      </c>
      <c r="H114" s="24">
        <v>62287573</v>
      </c>
      <c r="I114" s="24">
        <v>687038</v>
      </c>
      <c r="J114" s="24">
        <v>60520662</v>
      </c>
      <c r="K114" s="24">
        <v>667549</v>
      </c>
      <c r="L114" s="24">
        <v>55282916</v>
      </c>
      <c r="M114" s="65">
        <f t="shared" si="3"/>
        <v>609776.09177159995</v>
      </c>
      <c r="N114" s="24">
        <v>53435486</v>
      </c>
      <c r="O114" s="24">
        <v>589380</v>
      </c>
      <c r="P114" s="24">
        <v>50324966</v>
      </c>
      <c r="Q114" s="24">
        <v>555089</v>
      </c>
      <c r="R114" s="24">
        <v>46579875</v>
      </c>
      <c r="S114" s="24">
        <v>513781</v>
      </c>
      <c r="T114" s="24">
        <v>44046324</v>
      </c>
      <c r="U114" s="24">
        <v>581636</v>
      </c>
      <c r="V114" s="24">
        <v>37833150</v>
      </c>
      <c r="W114" s="24">
        <v>660264</v>
      </c>
      <c r="X114" s="65">
        <f t="shared" si="6"/>
        <v>37833149.575689174</v>
      </c>
      <c r="Y114" s="65">
        <f t="shared" si="5"/>
        <v>660264.1263949275</v>
      </c>
      <c r="Z114" s="24">
        <v>30046874</v>
      </c>
      <c r="AA114" s="24">
        <v>600937</v>
      </c>
      <c r="AB114" s="24">
        <v>1982731</v>
      </c>
      <c r="AC114" s="24">
        <v>49568</v>
      </c>
      <c r="AD114" s="24">
        <v>1868018</v>
      </c>
      <c r="AE114" s="24">
        <v>46700</v>
      </c>
      <c r="AF114" s="24">
        <v>1766647</v>
      </c>
      <c r="AG114" s="24">
        <v>44166</v>
      </c>
      <c r="AH114" s="24">
        <v>1668481</v>
      </c>
      <c r="AI114" s="24">
        <v>41712</v>
      </c>
      <c r="AJ114" s="24">
        <v>189189</v>
      </c>
      <c r="AK114" s="24">
        <v>5676</v>
      </c>
      <c r="AL114" s="60">
        <v>186648</v>
      </c>
      <c r="AM114" s="60">
        <v>5599</v>
      </c>
      <c r="AN114" s="24">
        <v>84258</v>
      </c>
      <c r="AO114" s="24">
        <v>2781</v>
      </c>
      <c r="AP114" s="24">
        <v>85261</v>
      </c>
      <c r="AQ114" s="24">
        <v>2814</v>
      </c>
      <c r="AR114" s="24">
        <v>115373</v>
      </c>
      <c r="AS114" s="24">
        <v>4615</v>
      </c>
      <c r="AT114" s="24">
        <v>115083</v>
      </c>
      <c r="AU114" s="24">
        <v>4603</v>
      </c>
      <c r="AV114" s="24">
        <v>116132</v>
      </c>
      <c r="AW114" s="24">
        <v>5807</v>
      </c>
      <c r="AX114" s="24">
        <v>151935</v>
      </c>
      <c r="AY114" s="24">
        <v>7597</v>
      </c>
    </row>
    <row r="115" spans="1:51" x14ac:dyDescent="0.2">
      <c r="A115" s="11">
        <v>43965</v>
      </c>
      <c r="B115" s="49">
        <f t="shared" si="13"/>
        <v>161330.01453693461</v>
      </c>
      <c r="D115" s="45">
        <f t="shared" si="15"/>
        <v>161330.01453693461</v>
      </c>
      <c r="E115" s="45">
        <f t="shared" si="14"/>
        <v>8066.5007268467307</v>
      </c>
      <c r="F115" s="24">
        <v>79251477</v>
      </c>
      <c r="G115" s="24">
        <v>874152</v>
      </c>
      <c r="H115" s="24">
        <v>76207657</v>
      </c>
      <c r="I115" s="24">
        <v>840578</v>
      </c>
      <c r="J115" s="24">
        <v>74045875</v>
      </c>
      <c r="K115" s="24">
        <v>816733</v>
      </c>
      <c r="L115" s="24">
        <v>67637592</v>
      </c>
      <c r="M115" s="65">
        <f t="shared" si="3"/>
        <v>746049.40351919993</v>
      </c>
      <c r="N115" s="24">
        <v>65377297</v>
      </c>
      <c r="O115" s="24">
        <v>721095</v>
      </c>
      <c r="P115" s="24">
        <v>61571635</v>
      </c>
      <c r="Q115" s="24">
        <v>679141</v>
      </c>
      <c r="R115" s="24">
        <v>56989588</v>
      </c>
      <c r="S115" s="24">
        <v>628601</v>
      </c>
      <c r="T115" s="24">
        <v>53889836</v>
      </c>
      <c r="U115" s="24">
        <v>711621</v>
      </c>
      <c r="V115" s="24">
        <v>46288137</v>
      </c>
      <c r="W115" s="24">
        <v>807821</v>
      </c>
      <c r="X115" s="65">
        <f t="shared" si="6"/>
        <v>46288136.7438806</v>
      </c>
      <c r="Y115" s="65">
        <f t="shared" si="5"/>
        <v>807820.56245420431</v>
      </c>
      <c r="Z115" s="24">
        <v>36761777</v>
      </c>
      <c r="AA115" s="24">
        <v>735236</v>
      </c>
      <c r="AB115" s="24">
        <v>2259798</v>
      </c>
      <c r="AC115" s="24">
        <v>56495</v>
      </c>
      <c r="AD115" s="24">
        <v>2129054</v>
      </c>
      <c r="AE115" s="24">
        <v>53226</v>
      </c>
      <c r="AF115" s="24">
        <v>2013518</v>
      </c>
      <c r="AG115" s="24">
        <v>50338</v>
      </c>
      <c r="AH115" s="24">
        <v>1901634</v>
      </c>
      <c r="AI115" s="24">
        <v>47541</v>
      </c>
      <c r="AJ115" s="24">
        <v>201895</v>
      </c>
      <c r="AK115" s="24">
        <v>6057</v>
      </c>
      <c r="AL115" s="60">
        <v>199183</v>
      </c>
      <c r="AM115" s="60">
        <v>5975</v>
      </c>
      <c r="AN115" s="24">
        <v>87697</v>
      </c>
      <c r="AO115" s="24">
        <v>2894</v>
      </c>
      <c r="AP115" s="24">
        <v>88740</v>
      </c>
      <c r="AQ115" s="24">
        <v>2928</v>
      </c>
      <c r="AR115" s="24">
        <v>121288</v>
      </c>
      <c r="AS115" s="24">
        <v>4852</v>
      </c>
      <c r="AT115" s="24">
        <v>120983</v>
      </c>
      <c r="AU115" s="24">
        <v>4839</v>
      </c>
      <c r="AV115" s="24">
        <v>122086</v>
      </c>
      <c r="AW115" s="24">
        <v>6104</v>
      </c>
      <c r="AX115" s="24">
        <v>161330</v>
      </c>
      <c r="AY115" s="24">
        <v>8067</v>
      </c>
    </row>
    <row r="116" spans="1:51" x14ac:dyDescent="0.2">
      <c r="A116" s="11">
        <v>43966</v>
      </c>
      <c r="B116" s="49">
        <f t="shared" si="13"/>
        <v>171306.10549001131</v>
      </c>
      <c r="D116" s="45">
        <f t="shared" si="15"/>
        <v>171306.10549001131</v>
      </c>
      <c r="E116" s="45">
        <f t="shared" si="14"/>
        <v>8565.3052745005662</v>
      </c>
      <c r="F116" s="24">
        <v>96962669</v>
      </c>
      <c r="G116" s="24">
        <v>1069508</v>
      </c>
      <c r="H116" s="24">
        <v>93238613</v>
      </c>
      <c r="I116" s="24">
        <v>1028431</v>
      </c>
      <c r="J116" s="24">
        <v>90593714</v>
      </c>
      <c r="K116" s="24">
        <v>999258</v>
      </c>
      <c r="L116" s="24">
        <v>82753303</v>
      </c>
      <c r="M116" s="65">
        <f t="shared" si="3"/>
        <v>912777.20742029999</v>
      </c>
      <c r="N116" s="24">
        <v>79987874</v>
      </c>
      <c r="O116" s="24">
        <v>882246</v>
      </c>
      <c r="P116" s="24">
        <v>75331720</v>
      </c>
      <c r="Q116" s="24">
        <v>830916</v>
      </c>
      <c r="R116" s="24">
        <v>69725673</v>
      </c>
      <c r="S116" s="24">
        <v>769081</v>
      </c>
      <c r="T116" s="24">
        <v>65933186</v>
      </c>
      <c r="U116" s="24">
        <v>870654</v>
      </c>
      <c r="V116" s="24">
        <v>56632652</v>
      </c>
      <c r="W116" s="24">
        <v>988353</v>
      </c>
      <c r="X116" s="65">
        <f t="shared" si="6"/>
        <v>56632651.922334753</v>
      </c>
      <c r="Y116" s="65">
        <f t="shared" si="5"/>
        <v>988353.04134858621</v>
      </c>
      <c r="Z116" s="24">
        <v>44977332</v>
      </c>
      <c r="AA116" s="24">
        <v>899547</v>
      </c>
      <c r="AB116" s="24">
        <v>2575582</v>
      </c>
      <c r="AC116" s="24">
        <v>64390</v>
      </c>
      <c r="AD116" s="24">
        <v>2426568</v>
      </c>
      <c r="AE116" s="24">
        <v>60664</v>
      </c>
      <c r="AF116" s="24">
        <v>2294886</v>
      </c>
      <c r="AG116" s="24">
        <v>57372</v>
      </c>
      <c r="AH116" s="24">
        <v>2167368</v>
      </c>
      <c r="AI116" s="24">
        <v>54184</v>
      </c>
      <c r="AJ116" s="24">
        <v>215454</v>
      </c>
      <c r="AK116" s="24">
        <v>6464</v>
      </c>
      <c r="AL116" s="60">
        <v>212560</v>
      </c>
      <c r="AM116" s="60">
        <v>6377</v>
      </c>
      <c r="AN116" s="24">
        <v>91276</v>
      </c>
      <c r="AO116" s="24">
        <v>3012</v>
      </c>
      <c r="AP116" s="24">
        <v>92362</v>
      </c>
      <c r="AQ116" s="24">
        <v>3048</v>
      </c>
      <c r="AR116" s="24">
        <v>127507</v>
      </c>
      <c r="AS116" s="24">
        <v>5100</v>
      </c>
      <c r="AT116" s="24">
        <v>127186</v>
      </c>
      <c r="AU116" s="24">
        <v>5087</v>
      </c>
      <c r="AV116" s="24">
        <v>128345</v>
      </c>
      <c r="AW116" s="24">
        <v>6417</v>
      </c>
      <c r="AX116" s="24">
        <v>171306</v>
      </c>
      <c r="AY116" s="24">
        <v>8565</v>
      </c>
    </row>
    <row r="117" spans="1:51" x14ac:dyDescent="0.2">
      <c r="A117" s="11">
        <v>43967</v>
      </c>
      <c r="B117" s="49">
        <f t="shared" si="13"/>
        <v>181899.08345564868</v>
      </c>
      <c r="D117" s="45">
        <f t="shared" si="15"/>
        <v>181899.08345564868</v>
      </c>
      <c r="E117" s="45">
        <f t="shared" si="14"/>
        <v>9094.9541727824344</v>
      </c>
      <c r="F117" s="24">
        <v>118631975</v>
      </c>
      <c r="G117" s="24">
        <v>1308523</v>
      </c>
      <c r="H117" s="24">
        <v>114075663</v>
      </c>
      <c r="I117" s="24">
        <v>1258266</v>
      </c>
      <c r="J117" s="24">
        <v>110839680</v>
      </c>
      <c r="K117" s="24">
        <v>1222573</v>
      </c>
      <c r="L117" s="24">
        <v>101247086</v>
      </c>
      <c r="M117" s="65">
        <f t="shared" si="3"/>
        <v>1116765.4832885999</v>
      </c>
      <c r="N117" s="24">
        <v>97863637</v>
      </c>
      <c r="O117" s="24">
        <v>1079411</v>
      </c>
      <c r="P117" s="24">
        <v>92166922</v>
      </c>
      <c r="Q117" s="24">
        <v>1016610</v>
      </c>
      <c r="R117" s="24">
        <v>85308030</v>
      </c>
      <c r="S117" s="24">
        <v>940956</v>
      </c>
      <c r="T117" s="24">
        <v>80667994</v>
      </c>
      <c r="U117" s="24">
        <v>1065229</v>
      </c>
      <c r="V117" s="24">
        <v>69288968</v>
      </c>
      <c r="W117" s="24">
        <v>1209231</v>
      </c>
      <c r="X117" s="65">
        <f t="shared" si="6"/>
        <v>69288968.535387695</v>
      </c>
      <c r="Y117" s="65">
        <f t="shared" si="5"/>
        <v>1209231.0788795862</v>
      </c>
      <c r="Z117" s="24">
        <v>55028908</v>
      </c>
      <c r="AA117" s="24">
        <v>1100578</v>
      </c>
      <c r="AB117" s="24">
        <v>2935493</v>
      </c>
      <c r="AC117" s="24">
        <v>73387</v>
      </c>
      <c r="AD117" s="24">
        <v>2765656</v>
      </c>
      <c r="AE117" s="24">
        <v>69141</v>
      </c>
      <c r="AF117" s="24">
        <v>2615574</v>
      </c>
      <c r="AG117" s="24">
        <v>65389</v>
      </c>
      <c r="AH117" s="24">
        <v>2470236</v>
      </c>
      <c r="AI117" s="24">
        <v>61756</v>
      </c>
      <c r="AJ117" s="24">
        <v>229924</v>
      </c>
      <c r="AK117" s="24">
        <v>6898</v>
      </c>
      <c r="AL117" s="60">
        <v>226836</v>
      </c>
      <c r="AM117" s="60">
        <v>6805</v>
      </c>
      <c r="AN117" s="24">
        <v>95001</v>
      </c>
      <c r="AO117" s="24">
        <v>3135</v>
      </c>
      <c r="AP117" s="24">
        <v>96131</v>
      </c>
      <c r="AQ117" s="24">
        <v>3172</v>
      </c>
      <c r="AR117" s="24">
        <v>134044</v>
      </c>
      <c r="AS117" s="24">
        <v>5362</v>
      </c>
      <c r="AT117" s="24">
        <v>133707</v>
      </c>
      <c r="AU117" s="24">
        <v>5348</v>
      </c>
      <c r="AV117" s="24">
        <v>134926</v>
      </c>
      <c r="AW117" s="24">
        <v>6746</v>
      </c>
      <c r="AX117" s="24">
        <v>181899</v>
      </c>
      <c r="AY117" s="24">
        <v>9095</v>
      </c>
    </row>
    <row r="118" spans="1:51" x14ac:dyDescent="0.2">
      <c r="A118" s="11">
        <v>43968</v>
      </c>
      <c r="B118" s="49">
        <f t="shared" si="13"/>
        <v>193147.09459631215</v>
      </c>
      <c r="D118" s="45">
        <f t="shared" si="15"/>
        <v>193147.09459631215</v>
      </c>
      <c r="E118" s="45">
        <f t="shared" si="14"/>
        <v>9657.3547298156082</v>
      </c>
      <c r="F118" s="24">
        <v>145143956</v>
      </c>
      <c r="G118" s="24">
        <v>1600952</v>
      </c>
      <c r="H118" s="24">
        <v>139569396</v>
      </c>
      <c r="I118" s="24">
        <v>1539464</v>
      </c>
      <c r="J118" s="24">
        <v>135610232</v>
      </c>
      <c r="K118" s="24">
        <v>1495794</v>
      </c>
      <c r="L118" s="24">
        <v>123873877</v>
      </c>
      <c r="M118" s="65">
        <f t="shared" si="3"/>
        <v>1366341.2506976998</v>
      </c>
      <c r="N118" s="24">
        <v>119734292</v>
      </c>
      <c r="O118" s="24">
        <v>1320638</v>
      </c>
      <c r="P118" s="24">
        <v>112764469</v>
      </c>
      <c r="Q118" s="24">
        <v>1243803</v>
      </c>
      <c r="R118" s="24">
        <v>104372746</v>
      </c>
      <c r="S118" s="24">
        <v>1151242</v>
      </c>
      <c r="T118" s="24">
        <v>98695750</v>
      </c>
      <c r="U118" s="24">
        <v>1303287</v>
      </c>
      <c r="V118" s="24">
        <v>84773730</v>
      </c>
      <c r="W118" s="24">
        <v>1479471</v>
      </c>
      <c r="X118" s="65">
        <f t="shared" si="6"/>
        <v>84773729.536831245</v>
      </c>
      <c r="Y118" s="65">
        <f t="shared" si="5"/>
        <v>1479471.1278767791</v>
      </c>
      <c r="Z118" s="24">
        <v>67326818</v>
      </c>
      <c r="AA118" s="24">
        <v>1346536</v>
      </c>
      <c r="AB118" s="24">
        <v>3345698</v>
      </c>
      <c r="AC118" s="24">
        <v>83642</v>
      </c>
      <c r="AD118" s="24">
        <v>3152128</v>
      </c>
      <c r="AE118" s="24">
        <v>78803</v>
      </c>
      <c r="AF118" s="24">
        <v>2981073</v>
      </c>
      <c r="AG118" s="24">
        <v>74527</v>
      </c>
      <c r="AH118" s="24">
        <v>2815426</v>
      </c>
      <c r="AI118" s="24">
        <v>70386</v>
      </c>
      <c r="AJ118" s="24">
        <v>245365</v>
      </c>
      <c r="AK118" s="24">
        <v>7361</v>
      </c>
      <c r="AL118" s="60">
        <v>242070</v>
      </c>
      <c r="AM118" s="60">
        <v>7262</v>
      </c>
      <c r="AN118" s="24">
        <v>98878</v>
      </c>
      <c r="AO118" s="24">
        <v>3263</v>
      </c>
      <c r="AP118" s="24">
        <v>100054</v>
      </c>
      <c r="AQ118" s="24">
        <v>3302</v>
      </c>
      <c r="AR118" s="24">
        <v>140916</v>
      </c>
      <c r="AS118" s="24">
        <v>5637</v>
      </c>
      <c r="AT118" s="24">
        <v>140562</v>
      </c>
      <c r="AU118" s="24">
        <v>5622</v>
      </c>
      <c r="AV118" s="24">
        <v>141844</v>
      </c>
      <c r="AW118" s="24">
        <v>7092</v>
      </c>
      <c r="AX118" s="24">
        <v>193147</v>
      </c>
      <c r="AY118" s="24">
        <v>9657</v>
      </c>
    </row>
    <row r="119" spans="1:51" x14ac:dyDescent="0.2">
      <c r="A119" s="11">
        <v>43969</v>
      </c>
      <c r="B119" s="49">
        <f t="shared" si="13"/>
        <v>205090.64390141799</v>
      </c>
      <c r="D119" s="45">
        <f t="shared" si="15"/>
        <v>205090.64390141799</v>
      </c>
      <c r="E119" s="45">
        <f t="shared" si="14"/>
        <v>10254.5321950709</v>
      </c>
      <c r="F119" s="24">
        <v>177580860</v>
      </c>
      <c r="G119" s="24">
        <v>1958735</v>
      </c>
      <c r="H119" s="24">
        <v>170760491</v>
      </c>
      <c r="I119" s="24">
        <v>1883505</v>
      </c>
      <c r="J119" s="24">
        <v>165916530</v>
      </c>
      <c r="K119" s="24">
        <v>1830076</v>
      </c>
      <c r="L119" s="24">
        <v>151557324</v>
      </c>
      <c r="M119" s="65">
        <f t="shared" si="3"/>
        <v>1671692.4394524</v>
      </c>
      <c r="N119" s="24">
        <v>146492620</v>
      </c>
      <c r="O119" s="24">
        <v>1615776</v>
      </c>
      <c r="P119" s="24">
        <v>137965175</v>
      </c>
      <c r="Q119" s="24">
        <v>1521770</v>
      </c>
      <c r="R119" s="24">
        <v>127698062</v>
      </c>
      <c r="S119" s="24">
        <v>1408522</v>
      </c>
      <c r="T119" s="24">
        <v>120752366</v>
      </c>
      <c r="U119" s="24">
        <v>1594547</v>
      </c>
      <c r="V119" s="24">
        <v>103719040</v>
      </c>
      <c r="W119" s="24">
        <v>1810105</v>
      </c>
      <c r="X119" s="65">
        <f t="shared" si="6"/>
        <v>103719040.22078027</v>
      </c>
      <c r="Y119" s="65">
        <f t="shared" si="5"/>
        <v>1810104.6899330574</v>
      </c>
      <c r="Z119" s="24">
        <v>82373076</v>
      </c>
      <c r="AA119" s="24">
        <v>1647462</v>
      </c>
      <c r="AB119" s="24">
        <v>3813226</v>
      </c>
      <c r="AC119" s="24">
        <v>95331</v>
      </c>
      <c r="AD119" s="24">
        <v>3592606</v>
      </c>
      <c r="AE119" s="24">
        <v>89815</v>
      </c>
      <c r="AF119" s="24">
        <v>3397648</v>
      </c>
      <c r="AG119" s="24">
        <v>84941</v>
      </c>
      <c r="AH119" s="24">
        <v>3208853</v>
      </c>
      <c r="AI119" s="24">
        <v>80221</v>
      </c>
      <c r="AJ119" s="24">
        <v>261844</v>
      </c>
      <c r="AK119" s="24">
        <v>7855</v>
      </c>
      <c r="AL119" s="60">
        <v>258327</v>
      </c>
      <c r="AM119" s="60">
        <v>7750</v>
      </c>
      <c r="AN119" s="24">
        <v>102913</v>
      </c>
      <c r="AO119" s="24">
        <v>3396</v>
      </c>
      <c r="AP119" s="24">
        <v>104138</v>
      </c>
      <c r="AQ119" s="24">
        <v>3437</v>
      </c>
      <c r="AR119" s="24">
        <v>148141</v>
      </c>
      <c r="AS119" s="24">
        <v>5926</v>
      </c>
      <c r="AT119" s="24">
        <v>147769</v>
      </c>
      <c r="AU119" s="24">
        <v>5911</v>
      </c>
      <c r="AV119" s="24">
        <v>149116</v>
      </c>
      <c r="AW119" s="24">
        <v>7456</v>
      </c>
      <c r="AX119" s="24">
        <v>205091</v>
      </c>
      <c r="AY119" s="24">
        <v>10255</v>
      </c>
    </row>
    <row r="120" spans="1:51" x14ac:dyDescent="0.2">
      <c r="A120" s="11">
        <v>43970</v>
      </c>
      <c r="B120" s="49">
        <f t="shared" si="13"/>
        <v>217772.74104904581</v>
      </c>
      <c r="D120" s="45">
        <f t="shared" si="15"/>
        <v>217772.74104904581</v>
      </c>
      <c r="E120" s="45">
        <f t="shared" si="14"/>
        <v>10888.637052452292</v>
      </c>
      <c r="F120" s="24">
        <v>217266792</v>
      </c>
      <c r="G120" s="24">
        <v>2396474</v>
      </c>
      <c r="H120" s="24">
        <v>208922201</v>
      </c>
      <c r="I120" s="24">
        <v>2304433</v>
      </c>
      <c r="J120" s="24">
        <v>202995707</v>
      </c>
      <c r="K120" s="24">
        <v>2239063</v>
      </c>
      <c r="L120" s="24">
        <v>185427492</v>
      </c>
      <c r="M120" s="65">
        <f t="shared" si="3"/>
        <v>2045283.7795091998</v>
      </c>
      <c r="N120" s="24">
        <v>179230924</v>
      </c>
      <c r="O120" s="24">
        <v>1976871</v>
      </c>
      <c r="P120" s="24">
        <v>168797758</v>
      </c>
      <c r="Q120" s="24">
        <v>1861856</v>
      </c>
      <c r="R120" s="24">
        <v>156236141</v>
      </c>
      <c r="S120" s="24">
        <v>1723300</v>
      </c>
      <c r="T120" s="24">
        <v>147738215</v>
      </c>
      <c r="U120" s="24">
        <v>1950898</v>
      </c>
      <c r="V120" s="24">
        <v>126898265</v>
      </c>
      <c r="W120" s="24">
        <v>2214629</v>
      </c>
      <c r="X120" s="65">
        <f t="shared" si="6"/>
        <v>126898265.31663425</v>
      </c>
      <c r="Y120" s="65">
        <f t="shared" si="5"/>
        <v>2214628.5263059014</v>
      </c>
      <c r="Z120" s="24">
        <v>100781886</v>
      </c>
      <c r="AA120" s="24">
        <v>2015638</v>
      </c>
      <c r="AB120" s="24">
        <v>4346085</v>
      </c>
      <c r="AC120" s="24">
        <v>108652</v>
      </c>
      <c r="AD120" s="24">
        <v>4094636</v>
      </c>
      <c r="AE120" s="24">
        <v>102366</v>
      </c>
      <c r="AF120" s="24">
        <v>3872435</v>
      </c>
      <c r="AG120" s="24">
        <v>96811</v>
      </c>
      <c r="AH120" s="24">
        <v>3657258</v>
      </c>
      <c r="AI120" s="24">
        <v>91431</v>
      </c>
      <c r="AJ120" s="24">
        <v>279429</v>
      </c>
      <c r="AK120" s="24">
        <v>8383</v>
      </c>
      <c r="AL120" s="60">
        <v>275676</v>
      </c>
      <c r="AM120" s="60">
        <v>8270</v>
      </c>
      <c r="AN120" s="24">
        <v>107113</v>
      </c>
      <c r="AO120" s="24">
        <v>3535</v>
      </c>
      <c r="AP120" s="24">
        <v>108387</v>
      </c>
      <c r="AQ120" s="24">
        <v>3577</v>
      </c>
      <c r="AR120" s="24">
        <v>155737</v>
      </c>
      <c r="AS120" s="24">
        <v>6229</v>
      </c>
      <c r="AT120" s="24">
        <v>155345</v>
      </c>
      <c r="AU120" s="24">
        <v>6214</v>
      </c>
      <c r="AV120" s="24">
        <v>156761</v>
      </c>
      <c r="AW120" s="24">
        <v>7838</v>
      </c>
      <c r="AX120" s="24">
        <v>217773</v>
      </c>
      <c r="AY120" s="24">
        <v>10889</v>
      </c>
    </row>
    <row r="121" spans="1:51" x14ac:dyDescent="0.2">
      <c r="A121" s="11">
        <v>43971</v>
      </c>
      <c r="B121" s="49">
        <f t="shared" si="13"/>
        <v>231239.05528723568</v>
      </c>
      <c r="D121" s="45">
        <f t="shared" si="15"/>
        <v>231239.05528723568</v>
      </c>
      <c r="E121" s="45">
        <f t="shared" si="14"/>
        <v>11561.952764361784</v>
      </c>
      <c r="F121" s="24">
        <v>265821772</v>
      </c>
      <c r="G121" s="24">
        <v>2932041</v>
      </c>
      <c r="H121" s="24">
        <v>255612324</v>
      </c>
      <c r="I121" s="24">
        <v>2819429</v>
      </c>
      <c r="J121" s="24">
        <v>248361372</v>
      </c>
      <c r="K121" s="24">
        <v>2739451</v>
      </c>
      <c r="L121" s="24">
        <v>226866997</v>
      </c>
      <c r="M121" s="65">
        <f t="shared" si="3"/>
        <v>2502365.6636096998</v>
      </c>
      <c r="N121" s="24">
        <v>219285614</v>
      </c>
      <c r="O121" s="24">
        <v>2418664</v>
      </c>
      <c r="P121" s="24">
        <v>206520834</v>
      </c>
      <c r="Q121" s="24">
        <v>2277945</v>
      </c>
      <c r="R121" s="24">
        <v>191151936</v>
      </c>
      <c r="S121" s="24">
        <v>2108425</v>
      </c>
      <c r="T121" s="24">
        <v>180754885</v>
      </c>
      <c r="U121" s="24">
        <v>2386886</v>
      </c>
      <c r="V121" s="24">
        <v>155257605</v>
      </c>
      <c r="W121" s="24">
        <v>2709556</v>
      </c>
      <c r="X121" s="65">
        <f t="shared" si="6"/>
        <v>155257604.58437103</v>
      </c>
      <c r="Y121" s="65">
        <f t="shared" si="5"/>
        <v>2709555.7152064438</v>
      </c>
      <c r="Z121" s="24">
        <v>123304714</v>
      </c>
      <c r="AA121" s="24">
        <v>2466094</v>
      </c>
      <c r="AB121" s="24">
        <v>4953406</v>
      </c>
      <c r="AC121" s="24">
        <v>123835</v>
      </c>
      <c r="AD121" s="24">
        <v>4666820</v>
      </c>
      <c r="AE121" s="24">
        <v>116670</v>
      </c>
      <c r="AF121" s="24">
        <v>4413568</v>
      </c>
      <c r="AG121" s="24">
        <v>110339</v>
      </c>
      <c r="AH121" s="24">
        <v>4168322</v>
      </c>
      <c r="AI121" s="24">
        <v>104208</v>
      </c>
      <c r="AJ121" s="24">
        <v>298195</v>
      </c>
      <c r="AK121" s="24">
        <v>8946</v>
      </c>
      <c r="AL121" s="60">
        <v>294190</v>
      </c>
      <c r="AM121" s="60">
        <v>8826</v>
      </c>
      <c r="AN121" s="24">
        <v>111485</v>
      </c>
      <c r="AO121" s="24">
        <v>3679</v>
      </c>
      <c r="AP121" s="24">
        <v>112811</v>
      </c>
      <c r="AQ121" s="24">
        <v>3723</v>
      </c>
      <c r="AR121" s="24">
        <v>163722</v>
      </c>
      <c r="AS121" s="24">
        <v>6549</v>
      </c>
      <c r="AT121" s="24">
        <v>163310</v>
      </c>
      <c r="AU121" s="24">
        <v>6532</v>
      </c>
      <c r="AV121" s="24">
        <v>164799</v>
      </c>
      <c r="AW121" s="24">
        <v>8240</v>
      </c>
      <c r="AX121" s="24">
        <v>231239</v>
      </c>
      <c r="AY121" s="24">
        <v>11562</v>
      </c>
    </row>
    <row r="122" spans="1:51" x14ac:dyDescent="0.2">
      <c r="A122" s="11">
        <v>43972</v>
      </c>
      <c r="B122" s="49">
        <f t="shared" si="13"/>
        <v>245538.07989260982</v>
      </c>
      <c r="D122" s="45">
        <f t="shared" si="15"/>
        <v>245538.07989260982</v>
      </c>
      <c r="E122" s="45">
        <f t="shared" si="14"/>
        <v>12276.903994630491</v>
      </c>
      <c r="F122" s="24">
        <v>325227863</v>
      </c>
      <c r="G122" s="24">
        <v>3587296</v>
      </c>
      <c r="H122" s="24">
        <v>312736799</v>
      </c>
      <c r="I122" s="24">
        <v>3449518</v>
      </c>
      <c r="J122" s="24">
        <v>303865397</v>
      </c>
      <c r="K122" s="24">
        <v>3351666</v>
      </c>
      <c r="L122" s="24">
        <v>277567440</v>
      </c>
      <c r="M122" s="65">
        <f t="shared" si="3"/>
        <v>3061596.6199439997</v>
      </c>
      <c r="N122" s="24">
        <v>268291762</v>
      </c>
      <c r="O122" s="24">
        <v>2959189</v>
      </c>
      <c r="P122" s="24">
        <v>252674298</v>
      </c>
      <c r="Q122" s="24">
        <v>2787023</v>
      </c>
      <c r="R122" s="24">
        <v>233870744</v>
      </c>
      <c r="S122" s="24">
        <v>2579618</v>
      </c>
      <c r="T122" s="24">
        <v>221150151</v>
      </c>
      <c r="U122" s="24">
        <v>2920310</v>
      </c>
      <c r="V122" s="24">
        <v>189954715</v>
      </c>
      <c r="W122" s="24">
        <v>3315090</v>
      </c>
      <c r="X122" s="65">
        <f t="shared" si="6"/>
        <v>189954715.65987501</v>
      </c>
      <c r="Y122" s="65">
        <f t="shared" si="5"/>
        <v>3315089.6976961391</v>
      </c>
      <c r="Z122" s="24">
        <v>150860963</v>
      </c>
      <c r="AA122" s="24">
        <v>3017219</v>
      </c>
      <c r="AB122" s="24">
        <v>5645594</v>
      </c>
      <c r="AC122" s="24">
        <v>141140</v>
      </c>
      <c r="AD122" s="24">
        <v>5318960</v>
      </c>
      <c r="AE122" s="24">
        <v>132974</v>
      </c>
      <c r="AF122" s="24">
        <v>5030319</v>
      </c>
      <c r="AG122" s="24">
        <v>125758</v>
      </c>
      <c r="AH122" s="24">
        <v>4750803</v>
      </c>
      <c r="AI122" s="24">
        <v>118770</v>
      </c>
      <c r="AJ122" s="24">
        <v>318221</v>
      </c>
      <c r="AK122" s="24">
        <v>9547</v>
      </c>
      <c r="AL122" s="60">
        <v>313947</v>
      </c>
      <c r="AM122" s="60">
        <v>9418</v>
      </c>
      <c r="AN122" s="24">
        <v>116034</v>
      </c>
      <c r="AO122" s="24">
        <v>3829</v>
      </c>
      <c r="AP122" s="24">
        <v>117415</v>
      </c>
      <c r="AQ122" s="24">
        <v>3875</v>
      </c>
      <c r="AR122" s="24">
        <v>172116</v>
      </c>
      <c r="AS122" s="24">
        <v>6885</v>
      </c>
      <c r="AT122" s="24">
        <v>171683</v>
      </c>
      <c r="AU122" s="24">
        <v>6867</v>
      </c>
      <c r="AV122" s="24">
        <v>173248</v>
      </c>
      <c r="AW122" s="24">
        <v>8662</v>
      </c>
      <c r="AX122" s="24">
        <v>245538</v>
      </c>
      <c r="AY122" s="24">
        <v>12277</v>
      </c>
    </row>
    <row r="123" spans="1:51" x14ac:dyDescent="0.2">
      <c r="A123" s="11">
        <v>43973</v>
      </c>
      <c r="B123" s="49">
        <f t="shared" si="13"/>
        <v>260721.30679854742</v>
      </c>
      <c r="D123" s="45">
        <f t="shared" si="15"/>
        <v>260721.30679854742</v>
      </c>
      <c r="E123" s="45">
        <f t="shared" si="14"/>
        <v>13036.065339927372</v>
      </c>
      <c r="F123" s="24">
        <v>397910081</v>
      </c>
      <c r="G123" s="24">
        <v>4388988</v>
      </c>
      <c r="H123" s="24">
        <v>382627503</v>
      </c>
      <c r="I123" s="24">
        <v>4220420</v>
      </c>
      <c r="J123" s="24">
        <v>371773512</v>
      </c>
      <c r="K123" s="24">
        <v>4100699</v>
      </c>
      <c r="L123" s="24">
        <v>339598463</v>
      </c>
      <c r="M123" s="65">
        <f t="shared" si="3"/>
        <v>3745805.0067363</v>
      </c>
      <c r="N123" s="24">
        <v>328249849</v>
      </c>
      <c r="O123" s="24">
        <v>3620511</v>
      </c>
      <c r="P123" s="24">
        <v>309142180</v>
      </c>
      <c r="Q123" s="24">
        <v>3409869</v>
      </c>
      <c r="R123" s="24">
        <v>286136391</v>
      </c>
      <c r="S123" s="24">
        <v>3156113</v>
      </c>
      <c r="T123" s="24">
        <v>270572988</v>
      </c>
      <c r="U123" s="24">
        <v>3572943</v>
      </c>
      <c r="V123" s="24">
        <v>232405967</v>
      </c>
      <c r="W123" s="24">
        <v>4055949</v>
      </c>
      <c r="X123" s="65">
        <f t="shared" si="6"/>
        <v>232405967.33459589</v>
      </c>
      <c r="Y123" s="65">
        <f t="shared" si="5"/>
        <v>4055948.9419233678</v>
      </c>
      <c r="Z123" s="24">
        <v>184575508</v>
      </c>
      <c r="AA123" s="24">
        <v>3691510</v>
      </c>
      <c r="AB123" s="24">
        <v>6434508</v>
      </c>
      <c r="AC123" s="24">
        <v>160863</v>
      </c>
      <c r="AD123" s="24">
        <v>6062231</v>
      </c>
      <c r="AE123" s="24">
        <v>151556</v>
      </c>
      <c r="AF123" s="24">
        <v>5733255</v>
      </c>
      <c r="AG123" s="24">
        <v>143331</v>
      </c>
      <c r="AH123" s="24">
        <v>5414679</v>
      </c>
      <c r="AI123" s="24">
        <v>135367</v>
      </c>
      <c r="AJ123" s="24">
        <v>339593</v>
      </c>
      <c r="AK123" s="24">
        <v>10188</v>
      </c>
      <c r="AL123" s="60">
        <v>335032</v>
      </c>
      <c r="AM123" s="60">
        <v>10051</v>
      </c>
      <c r="AN123" s="24">
        <v>120770</v>
      </c>
      <c r="AO123" s="24">
        <v>3985</v>
      </c>
      <c r="AP123" s="24">
        <v>122207</v>
      </c>
      <c r="AQ123" s="24">
        <v>4033</v>
      </c>
      <c r="AR123" s="24">
        <v>180940</v>
      </c>
      <c r="AS123" s="24">
        <v>7238</v>
      </c>
      <c r="AT123" s="24">
        <v>180485</v>
      </c>
      <c r="AU123" s="24">
        <v>7219</v>
      </c>
      <c r="AV123" s="24">
        <v>182131</v>
      </c>
      <c r="AW123" s="24">
        <v>9107</v>
      </c>
      <c r="AX123" s="24">
        <v>260721</v>
      </c>
      <c r="AY123" s="24">
        <v>13036</v>
      </c>
    </row>
    <row r="124" spans="1:51" x14ac:dyDescent="0.2">
      <c r="A124" s="11">
        <v>43974</v>
      </c>
      <c r="B124" s="49">
        <f t="shared" si="13"/>
        <v>276843.41202176281</v>
      </c>
      <c r="D124" s="45">
        <f t="shared" si="15"/>
        <v>276843.41202176281</v>
      </c>
      <c r="E124" s="45">
        <f t="shared" si="14"/>
        <v>13842.170601088141</v>
      </c>
      <c r="F124" s="24">
        <v>486835388</v>
      </c>
      <c r="G124" s="24">
        <v>5369843</v>
      </c>
      <c r="H124" s="24">
        <v>468137445</v>
      </c>
      <c r="I124" s="24">
        <v>5163603</v>
      </c>
      <c r="J124" s="24">
        <v>454857795</v>
      </c>
      <c r="K124" s="24">
        <v>5017127</v>
      </c>
      <c r="L124" s="24">
        <v>415492236</v>
      </c>
      <c r="M124" s="65">
        <f t="shared" si="3"/>
        <v>4582920.9123035995</v>
      </c>
      <c r="N124" s="24">
        <v>401607423</v>
      </c>
      <c r="O124" s="24">
        <v>4429626</v>
      </c>
      <c r="P124" s="24">
        <v>378229555</v>
      </c>
      <c r="Q124" s="24">
        <v>4171910</v>
      </c>
      <c r="R124" s="24">
        <v>350082411</v>
      </c>
      <c r="S124" s="24">
        <v>3861444</v>
      </c>
      <c r="T124" s="24">
        <v>331040886</v>
      </c>
      <c r="U124" s="24">
        <v>4371428</v>
      </c>
      <c r="V124" s="24">
        <v>284344264</v>
      </c>
      <c r="W124" s="24">
        <v>4962376</v>
      </c>
      <c r="X124" s="65">
        <f t="shared" si="6"/>
        <v>284344263.71025944</v>
      </c>
      <c r="Y124" s="65">
        <f t="shared" si="5"/>
        <v>4962376.0902714487</v>
      </c>
      <c r="Z124" s="24">
        <v>225824611</v>
      </c>
      <c r="AA124" s="24">
        <v>4516492</v>
      </c>
      <c r="AB124" s="24">
        <v>7333665</v>
      </c>
      <c r="AC124" s="24">
        <v>183342</v>
      </c>
      <c r="AD124" s="24">
        <v>6909366</v>
      </c>
      <c r="AE124" s="24">
        <v>172734</v>
      </c>
      <c r="AF124" s="24">
        <v>6534419</v>
      </c>
      <c r="AG124" s="24">
        <v>163360</v>
      </c>
      <c r="AH124" s="24">
        <v>6171325</v>
      </c>
      <c r="AI124" s="24">
        <v>154283</v>
      </c>
      <c r="AJ124" s="24">
        <v>362400</v>
      </c>
      <c r="AK124" s="24">
        <v>10872</v>
      </c>
      <c r="AL124" s="60">
        <v>357532</v>
      </c>
      <c r="AM124" s="60">
        <v>10726</v>
      </c>
      <c r="AN124" s="24">
        <v>125698</v>
      </c>
      <c r="AO124" s="24">
        <v>4148</v>
      </c>
      <c r="AP124" s="24">
        <v>127194</v>
      </c>
      <c r="AQ124" s="24">
        <v>4197</v>
      </c>
      <c r="AR124" s="24">
        <v>190217</v>
      </c>
      <c r="AS124" s="24">
        <v>7609</v>
      </c>
      <c r="AT124" s="24">
        <v>189739</v>
      </c>
      <c r="AU124" s="24">
        <v>7590</v>
      </c>
      <c r="AV124" s="24">
        <v>191469</v>
      </c>
      <c r="AW124" s="24">
        <v>9573</v>
      </c>
      <c r="AX124" s="24">
        <v>276843</v>
      </c>
      <c r="AY124" s="24">
        <v>13842</v>
      </c>
    </row>
    <row r="125" spans="1:51" x14ac:dyDescent="0.2">
      <c r="A125" s="11">
        <v>43975</v>
      </c>
      <c r="B125" s="49">
        <f t="shared" si="13"/>
        <v>293962.45255502273</v>
      </c>
      <c r="D125" s="45">
        <f t="shared" si="15"/>
        <v>293962.45255502273</v>
      </c>
      <c r="E125" s="45">
        <f t="shared" si="14"/>
        <v>14698.122627751138</v>
      </c>
      <c r="F125" s="24">
        <v>595633803</v>
      </c>
      <c r="G125" s="24">
        <v>6569900</v>
      </c>
      <c r="H125" s="24">
        <v>572757227</v>
      </c>
      <c r="I125" s="24">
        <v>6317569</v>
      </c>
      <c r="J125" s="24">
        <v>556509828</v>
      </c>
      <c r="K125" s="24">
        <v>6138359</v>
      </c>
      <c r="L125" s="24">
        <v>508346819</v>
      </c>
      <c r="M125" s="65">
        <f t="shared" si="3"/>
        <v>5607116.2482519001</v>
      </c>
      <c r="N125" s="24">
        <v>491359015</v>
      </c>
      <c r="O125" s="24">
        <v>5419563</v>
      </c>
      <c r="P125" s="24">
        <v>462756640</v>
      </c>
      <c r="Q125" s="24">
        <v>5104252</v>
      </c>
      <c r="R125" s="24">
        <v>428319147</v>
      </c>
      <c r="S125" s="24">
        <v>4724403</v>
      </c>
      <c r="T125" s="24">
        <v>405022204</v>
      </c>
      <c r="U125" s="24">
        <v>5348359</v>
      </c>
      <c r="V125" s="24">
        <v>347889779</v>
      </c>
      <c r="W125" s="24">
        <v>6071372</v>
      </c>
      <c r="X125" s="65">
        <f t="shared" si="6"/>
        <v>347889778.52412724</v>
      </c>
      <c r="Y125" s="65">
        <f t="shared" si="5"/>
        <v>6071372.4148030691</v>
      </c>
      <c r="Z125" s="24">
        <v>276292100</v>
      </c>
      <c r="AA125" s="24">
        <v>5525842</v>
      </c>
      <c r="AB125" s="24">
        <v>8358470</v>
      </c>
      <c r="AC125" s="24">
        <v>208962</v>
      </c>
      <c r="AD125" s="24">
        <v>7874879</v>
      </c>
      <c r="AE125" s="24">
        <v>196872</v>
      </c>
      <c r="AF125" s="24">
        <v>7447537</v>
      </c>
      <c r="AG125" s="24">
        <v>186188</v>
      </c>
      <c r="AH125" s="24">
        <v>7033705</v>
      </c>
      <c r="AI125" s="24">
        <v>175843</v>
      </c>
      <c r="AJ125" s="24">
        <v>386738</v>
      </c>
      <c r="AK125" s="24">
        <v>11602</v>
      </c>
      <c r="AL125" s="60">
        <v>381544</v>
      </c>
      <c r="AM125" s="60">
        <v>11446</v>
      </c>
      <c r="AN125" s="24">
        <v>130828</v>
      </c>
      <c r="AO125" s="24">
        <v>4317</v>
      </c>
      <c r="AP125" s="24">
        <v>132385</v>
      </c>
      <c r="AQ125" s="24">
        <v>4369</v>
      </c>
      <c r="AR125" s="24">
        <v>199970</v>
      </c>
      <c r="AS125" s="24">
        <v>7999</v>
      </c>
      <c r="AT125" s="24">
        <v>199467</v>
      </c>
      <c r="AU125" s="24">
        <v>7979</v>
      </c>
      <c r="AV125" s="24">
        <v>201286</v>
      </c>
      <c r="AW125" s="24">
        <v>10064</v>
      </c>
      <c r="AX125" s="24">
        <v>293962</v>
      </c>
      <c r="AY125" s="24">
        <v>14698</v>
      </c>
    </row>
    <row r="126" spans="1:51" x14ac:dyDescent="0.2">
      <c r="A126" s="11">
        <v>43976</v>
      </c>
      <c r="B126" s="49">
        <f t="shared" si="13"/>
        <v>312140.07543502946</v>
      </c>
      <c r="D126" s="45">
        <f t="shared" si="15"/>
        <v>312140.07543502946</v>
      </c>
      <c r="E126" s="45">
        <f t="shared" si="14"/>
        <v>15607.003771751473</v>
      </c>
      <c r="F126" s="24">
        <v>728746586</v>
      </c>
      <c r="G126" s="24">
        <v>8038148</v>
      </c>
      <c r="H126" s="24">
        <v>700757532</v>
      </c>
      <c r="I126" s="24">
        <v>7729426</v>
      </c>
      <c r="J126" s="24">
        <v>680879150</v>
      </c>
      <c r="K126" s="24">
        <v>7510165</v>
      </c>
      <c r="L126" s="24">
        <v>621952628</v>
      </c>
      <c r="M126" s="65">
        <f t="shared" si="3"/>
        <v>6860199.6821027994</v>
      </c>
      <c r="N126" s="24">
        <v>601168374</v>
      </c>
      <c r="O126" s="24">
        <v>6630732</v>
      </c>
      <c r="P126" s="24">
        <v>566173915</v>
      </c>
      <c r="Q126" s="24">
        <v>6244955</v>
      </c>
      <c r="R126" s="24">
        <v>524040299</v>
      </c>
      <c r="S126" s="24">
        <v>5780217</v>
      </c>
      <c r="T126" s="24">
        <v>495536934</v>
      </c>
      <c r="U126" s="24">
        <v>6543615</v>
      </c>
      <c r="V126" s="24">
        <v>425636503</v>
      </c>
      <c r="W126" s="24">
        <v>7428208</v>
      </c>
      <c r="X126" s="65">
        <f t="shared" si="6"/>
        <v>425636502.96500289</v>
      </c>
      <c r="Y126" s="65">
        <f t="shared" si="5"/>
        <v>7428208.2497452311</v>
      </c>
      <c r="Z126" s="24">
        <v>338038109</v>
      </c>
      <c r="AA126" s="24">
        <v>6760762</v>
      </c>
      <c r="AB126" s="24">
        <v>9526481</v>
      </c>
      <c r="AC126" s="24">
        <v>238162</v>
      </c>
      <c r="AD126" s="24">
        <v>8975313</v>
      </c>
      <c r="AE126" s="24">
        <v>224383</v>
      </c>
      <c r="AF126" s="24">
        <v>8488255</v>
      </c>
      <c r="AG126" s="24">
        <v>212206</v>
      </c>
      <c r="AH126" s="24">
        <v>8016594</v>
      </c>
      <c r="AI126" s="24">
        <v>200415</v>
      </c>
      <c r="AJ126" s="24">
        <v>412711</v>
      </c>
      <c r="AK126" s="24">
        <v>12381</v>
      </c>
      <c r="AL126" s="60">
        <v>407168</v>
      </c>
      <c r="AM126" s="60">
        <v>12215</v>
      </c>
      <c r="AN126" s="24">
        <v>136168</v>
      </c>
      <c r="AO126" s="24">
        <v>4494</v>
      </c>
      <c r="AP126" s="24">
        <v>137787</v>
      </c>
      <c r="AQ126" s="24">
        <v>4547</v>
      </c>
      <c r="AR126" s="24">
        <v>210223</v>
      </c>
      <c r="AS126" s="24">
        <v>8409</v>
      </c>
      <c r="AT126" s="24">
        <v>209694</v>
      </c>
      <c r="AU126" s="24">
        <v>8388</v>
      </c>
      <c r="AV126" s="24">
        <v>211606</v>
      </c>
      <c r="AW126" s="24">
        <v>10580</v>
      </c>
      <c r="AX126" s="24">
        <v>312140</v>
      </c>
      <c r="AY126" s="24">
        <v>15607</v>
      </c>
    </row>
    <row r="127" spans="1:51" x14ac:dyDescent="0.2">
      <c r="A127" s="11">
        <v>43977</v>
      </c>
      <c r="B127" s="49">
        <f t="shared" si="13"/>
        <v>331441.73973833973</v>
      </c>
      <c r="D127" s="45">
        <f t="shared" si="15"/>
        <v>331441.73973833973</v>
      </c>
      <c r="E127" s="45">
        <f t="shared" si="14"/>
        <v>16572.086986916987</v>
      </c>
      <c r="F127" s="24">
        <v>891607536</v>
      </c>
      <c r="G127" s="24">
        <v>9834520</v>
      </c>
      <c r="H127" s="24">
        <v>857363462</v>
      </c>
      <c r="I127" s="24">
        <v>9456805</v>
      </c>
      <c r="J127" s="24">
        <v>833042641</v>
      </c>
      <c r="K127" s="24">
        <v>9188544</v>
      </c>
      <c r="L127" s="24">
        <v>760947167</v>
      </c>
      <c r="M127" s="65">
        <f t="shared" si="3"/>
        <v>8393323.3467266988</v>
      </c>
      <c r="N127" s="24">
        <v>735518029</v>
      </c>
      <c r="O127" s="24">
        <v>8112575</v>
      </c>
      <c r="P127" s="24">
        <v>692702975</v>
      </c>
      <c r="Q127" s="24">
        <v>7640583</v>
      </c>
      <c r="R127" s="24">
        <v>641153301</v>
      </c>
      <c r="S127" s="24">
        <v>7071985</v>
      </c>
      <c r="T127" s="24">
        <v>606279978</v>
      </c>
      <c r="U127" s="24">
        <v>8005988</v>
      </c>
      <c r="V127" s="24">
        <v>520758135</v>
      </c>
      <c r="W127" s="24">
        <v>9088271</v>
      </c>
      <c r="X127" s="65">
        <f t="shared" si="6"/>
        <v>520758135.49892473</v>
      </c>
      <c r="Y127" s="65">
        <f t="shared" si="5"/>
        <v>9088270.9807272349</v>
      </c>
      <c r="Z127" s="24">
        <v>413583173</v>
      </c>
      <c r="AA127" s="24">
        <v>8271663</v>
      </c>
      <c r="AB127" s="24">
        <v>10857710</v>
      </c>
      <c r="AC127" s="24">
        <v>271443</v>
      </c>
      <c r="AD127" s="24">
        <v>10229522</v>
      </c>
      <c r="AE127" s="24">
        <v>255738</v>
      </c>
      <c r="AF127" s="24">
        <v>9674402</v>
      </c>
      <c r="AG127" s="24">
        <v>241860</v>
      </c>
      <c r="AH127" s="24">
        <v>9136831</v>
      </c>
      <c r="AI127" s="24">
        <v>228421</v>
      </c>
      <c r="AJ127" s="24">
        <v>440428</v>
      </c>
      <c r="AK127" s="24">
        <v>13213</v>
      </c>
      <c r="AL127" s="60">
        <v>434513</v>
      </c>
      <c r="AM127" s="60">
        <v>13035</v>
      </c>
      <c r="AN127" s="24">
        <v>141725</v>
      </c>
      <c r="AO127" s="24">
        <v>4677</v>
      </c>
      <c r="AP127" s="24">
        <v>143411</v>
      </c>
      <c r="AQ127" s="24">
        <v>4733</v>
      </c>
      <c r="AR127" s="24">
        <v>221001</v>
      </c>
      <c r="AS127" s="24">
        <v>8840</v>
      </c>
      <c r="AT127" s="24">
        <v>220445</v>
      </c>
      <c r="AU127" s="24">
        <v>8818</v>
      </c>
      <c r="AV127" s="24">
        <v>222455</v>
      </c>
      <c r="AW127" s="24">
        <v>11123</v>
      </c>
      <c r="AX127" s="24">
        <v>331442</v>
      </c>
      <c r="AY127" s="24">
        <v>16572</v>
      </c>
    </row>
    <row r="128" spans="1:51" x14ac:dyDescent="0.2">
      <c r="A128" s="11">
        <v>43978</v>
      </c>
      <c r="B128" s="49">
        <f t="shared" si="13"/>
        <v>351936.95230474457</v>
      </c>
      <c r="D128" s="45">
        <f t="shared" si="15"/>
        <v>351936.95230474457</v>
      </c>
      <c r="E128" s="45">
        <f t="shared" si="14"/>
        <v>17596.847615237228</v>
      </c>
      <c r="F128" s="24">
        <v>1090864798</v>
      </c>
      <c r="G128" s="24">
        <v>12032348</v>
      </c>
      <c r="H128" s="24">
        <v>1048967828</v>
      </c>
      <c r="I128" s="24">
        <v>11570220</v>
      </c>
      <c r="J128" s="24">
        <v>1019211768</v>
      </c>
      <c r="K128" s="24">
        <v>11242008</v>
      </c>
      <c r="L128" s="24">
        <v>931004331</v>
      </c>
      <c r="M128" s="65">
        <f t="shared" si="3"/>
        <v>10269070.8713631</v>
      </c>
      <c r="N128" s="24">
        <v>899892266</v>
      </c>
      <c r="O128" s="24">
        <v>9925580</v>
      </c>
      <c r="P128" s="24">
        <v>847508866</v>
      </c>
      <c r="Q128" s="24">
        <v>9348108</v>
      </c>
      <c r="R128" s="24">
        <v>784438824</v>
      </c>
      <c r="S128" s="24">
        <v>8652439</v>
      </c>
      <c r="T128" s="24">
        <v>741771978</v>
      </c>
      <c r="U128" s="24">
        <v>9795173</v>
      </c>
      <c r="V128" s="24">
        <v>637137637</v>
      </c>
      <c r="W128" s="24">
        <v>11119326</v>
      </c>
      <c r="X128" s="65">
        <f t="shared" si="6"/>
        <v>637137636.26259589</v>
      </c>
      <c r="Y128" s="65">
        <f t="shared" si="5"/>
        <v>11119326.028054824</v>
      </c>
      <c r="Z128" s="24">
        <v>506011117</v>
      </c>
      <c r="AA128" s="24">
        <v>10120222</v>
      </c>
      <c r="AB128" s="24">
        <v>12374964</v>
      </c>
      <c r="AC128" s="24">
        <v>309374</v>
      </c>
      <c r="AD128" s="24">
        <v>11658993</v>
      </c>
      <c r="AE128" s="24">
        <v>291475</v>
      </c>
      <c r="AF128" s="24">
        <v>11026301</v>
      </c>
      <c r="AG128" s="24">
        <v>275658</v>
      </c>
      <c r="AH128" s="24">
        <v>10413610</v>
      </c>
      <c r="AI128" s="24">
        <v>260340</v>
      </c>
      <c r="AJ128" s="24">
        <v>470007</v>
      </c>
      <c r="AK128" s="24">
        <v>14100</v>
      </c>
      <c r="AL128" s="60">
        <v>463694</v>
      </c>
      <c r="AM128" s="60">
        <v>13911</v>
      </c>
      <c r="AN128" s="24">
        <v>147509</v>
      </c>
      <c r="AO128" s="24">
        <v>4868</v>
      </c>
      <c r="AP128" s="24">
        <v>149263</v>
      </c>
      <c r="AQ128" s="24">
        <v>4926</v>
      </c>
      <c r="AR128" s="24">
        <v>232332</v>
      </c>
      <c r="AS128" s="24">
        <v>9293</v>
      </c>
      <c r="AT128" s="24">
        <v>231748</v>
      </c>
      <c r="AU128" s="24">
        <v>9270</v>
      </c>
      <c r="AV128" s="24">
        <v>233860</v>
      </c>
      <c r="AW128" s="24">
        <v>11693</v>
      </c>
      <c r="AX128" s="24">
        <v>351937</v>
      </c>
      <c r="AY128" s="24">
        <v>17597</v>
      </c>
    </row>
    <row r="129" spans="1:51" x14ac:dyDescent="0.2">
      <c r="A129" s="11">
        <v>43979</v>
      </c>
      <c r="B129" s="49">
        <f t="shared" si="13"/>
        <v>373699.51803696895</v>
      </c>
      <c r="D129" s="45">
        <f t="shared" si="15"/>
        <v>373699.51803696895</v>
      </c>
      <c r="E129" s="45">
        <f t="shared" si="14"/>
        <v>18684.975901848447</v>
      </c>
      <c r="F129" s="24">
        <v>1334652254</v>
      </c>
      <c r="G129" s="24">
        <v>14721348</v>
      </c>
      <c r="H129" s="24">
        <v>1283392111</v>
      </c>
      <c r="I129" s="24">
        <v>14155943</v>
      </c>
      <c r="J129" s="24">
        <v>1246986140</v>
      </c>
      <c r="K129" s="24">
        <v>13754382</v>
      </c>
      <c r="L129" s="24">
        <v>1139066025</v>
      </c>
      <c r="M129" s="65">
        <f t="shared" si="3"/>
        <v>12564012.162352499</v>
      </c>
      <c r="N129" s="24">
        <v>1101001008</v>
      </c>
      <c r="O129" s="24">
        <v>12143758</v>
      </c>
      <c r="P129" s="24">
        <v>1036910918</v>
      </c>
      <c r="Q129" s="24">
        <v>11437231</v>
      </c>
      <c r="R129" s="24">
        <v>959745925</v>
      </c>
      <c r="S129" s="24">
        <v>10586094</v>
      </c>
      <c r="T129" s="24">
        <v>907543854</v>
      </c>
      <c r="U129" s="24">
        <v>11984207</v>
      </c>
      <c r="V129" s="24">
        <v>779525735</v>
      </c>
      <c r="W129" s="24">
        <v>13604283</v>
      </c>
      <c r="X129" s="65">
        <f t="shared" si="6"/>
        <v>779525735.13252151</v>
      </c>
      <c r="Y129" s="65">
        <f t="shared" si="5"/>
        <v>13604283.129532767</v>
      </c>
      <c r="Z129" s="24">
        <v>619094941</v>
      </c>
      <c r="AA129" s="24">
        <v>12381899</v>
      </c>
      <c r="AB129" s="24">
        <v>14104240</v>
      </c>
      <c r="AC129" s="24">
        <v>352606</v>
      </c>
      <c r="AD129" s="24">
        <v>13288219</v>
      </c>
      <c r="AE129" s="24">
        <v>332205</v>
      </c>
      <c r="AF129" s="24">
        <v>12567114</v>
      </c>
      <c r="AG129" s="24">
        <v>314178</v>
      </c>
      <c r="AH129" s="24">
        <v>11868806</v>
      </c>
      <c r="AI129" s="24">
        <v>296720</v>
      </c>
      <c r="AJ129" s="24">
        <v>501572</v>
      </c>
      <c r="AK129" s="24">
        <v>15047</v>
      </c>
      <c r="AL129" s="60">
        <v>494836</v>
      </c>
      <c r="AM129" s="60">
        <v>14845</v>
      </c>
      <c r="AN129" s="24">
        <v>153528</v>
      </c>
      <c r="AO129" s="24">
        <v>5066</v>
      </c>
      <c r="AP129" s="24">
        <v>155355</v>
      </c>
      <c r="AQ129" s="24">
        <v>5127</v>
      </c>
      <c r="AR129" s="24">
        <v>244244</v>
      </c>
      <c r="AS129" s="24">
        <v>9770</v>
      </c>
      <c r="AT129" s="24">
        <v>243630</v>
      </c>
      <c r="AU129" s="24">
        <v>9745</v>
      </c>
      <c r="AV129" s="24">
        <v>245851</v>
      </c>
      <c r="AW129" s="24">
        <v>12293</v>
      </c>
      <c r="AX129" s="24">
        <v>373700</v>
      </c>
      <c r="AY129" s="24">
        <v>18685</v>
      </c>
    </row>
    <row r="130" spans="1:51" x14ac:dyDescent="0.2">
      <c r="A130" s="11">
        <v>43980</v>
      </c>
      <c r="B130" s="49">
        <f t="shared" si="13"/>
        <v>396807.80567804043</v>
      </c>
      <c r="D130" s="45">
        <f t="shared" si="15"/>
        <v>396807.80567804043</v>
      </c>
      <c r="E130" s="45">
        <f t="shared" si="14"/>
        <v>19840.390283902023</v>
      </c>
      <c r="F130" s="24">
        <v>1632921553</v>
      </c>
      <c r="G130" s="24">
        <v>18011288</v>
      </c>
      <c r="H130" s="24">
        <v>1570205746</v>
      </c>
      <c r="I130" s="24">
        <v>17319526</v>
      </c>
      <c r="J130" s="24">
        <v>1525663735</v>
      </c>
      <c r="K130" s="24">
        <v>16828224</v>
      </c>
      <c r="L130" s="24">
        <v>1393625535</v>
      </c>
      <c r="M130" s="65">
        <f t="shared" si="3"/>
        <v>15371829.013603499</v>
      </c>
      <c r="N130" s="24">
        <v>1347053714</v>
      </c>
      <c r="O130" s="24">
        <v>14857656</v>
      </c>
      <c r="P130" s="24">
        <v>1268640712</v>
      </c>
      <c r="Q130" s="24">
        <v>13993234</v>
      </c>
      <c r="R130" s="24">
        <v>1174230816</v>
      </c>
      <c r="S130" s="24">
        <v>12951883</v>
      </c>
      <c r="T130" s="24">
        <v>1110362580</v>
      </c>
      <c r="U130" s="24">
        <v>14662449</v>
      </c>
      <c r="V130" s="24">
        <v>953734854</v>
      </c>
      <c r="W130" s="24">
        <v>16644581</v>
      </c>
      <c r="X130" s="65">
        <f t="shared" si="6"/>
        <v>953734854.67253006</v>
      </c>
      <c r="Y130" s="65">
        <f t="shared" si="5"/>
        <v>16644580.683744997</v>
      </c>
      <c r="Z130" s="24">
        <v>757450841</v>
      </c>
      <c r="AA130" s="24">
        <v>15149017</v>
      </c>
      <c r="AB130" s="24">
        <v>16075163</v>
      </c>
      <c r="AC130" s="24">
        <v>401879</v>
      </c>
      <c r="AD130" s="24">
        <v>15145112</v>
      </c>
      <c r="AE130" s="24">
        <v>378628</v>
      </c>
      <c r="AF130" s="24">
        <v>14323240</v>
      </c>
      <c r="AG130" s="24">
        <v>358081</v>
      </c>
      <c r="AH130" s="24">
        <v>13527350</v>
      </c>
      <c r="AI130" s="24">
        <v>338184</v>
      </c>
      <c r="AJ130" s="24">
        <v>535257</v>
      </c>
      <c r="AK130" s="24">
        <v>16058</v>
      </c>
      <c r="AL130" s="60">
        <v>528068</v>
      </c>
      <c r="AM130" s="60">
        <v>15842</v>
      </c>
      <c r="AN130" s="24">
        <v>159794</v>
      </c>
      <c r="AO130" s="24">
        <v>5273</v>
      </c>
      <c r="AP130" s="24">
        <v>161695</v>
      </c>
      <c r="AQ130" s="24">
        <v>5336</v>
      </c>
      <c r="AR130" s="24">
        <v>256767</v>
      </c>
      <c r="AS130" s="24">
        <v>10271</v>
      </c>
      <c r="AT130" s="24">
        <v>256121</v>
      </c>
      <c r="AU130" s="24">
        <v>10245</v>
      </c>
      <c r="AV130" s="24">
        <v>258456</v>
      </c>
      <c r="AW130" s="24">
        <v>12923</v>
      </c>
      <c r="AX130" s="24">
        <v>396808</v>
      </c>
      <c r="AY130" s="24">
        <v>19840</v>
      </c>
    </row>
    <row r="131" spans="1:51" x14ac:dyDescent="0.2">
      <c r="A131" s="11">
        <v>43981</v>
      </c>
      <c r="B131" s="49">
        <f t="shared" si="13"/>
        <v>421345.0300234126</v>
      </c>
      <c r="D131" s="45">
        <f t="shared" si="15"/>
        <v>421345.0300234126</v>
      </c>
      <c r="E131" s="45">
        <f t="shared" si="14"/>
        <v>21067.251501170631</v>
      </c>
      <c r="F131" s="24">
        <v>1997848346</v>
      </c>
      <c r="G131" s="24">
        <v>22036467</v>
      </c>
      <c r="H131" s="24">
        <v>1921116754</v>
      </c>
      <c r="I131" s="24">
        <v>21190110</v>
      </c>
      <c r="J131" s="24">
        <v>1866620453</v>
      </c>
      <c r="K131" s="24">
        <v>20589010</v>
      </c>
      <c r="L131" s="24">
        <v>1705074236</v>
      </c>
      <c r="M131" s="65">
        <f t="shared" si="3"/>
        <v>18807139.330503598</v>
      </c>
      <c r="N131" s="24">
        <v>1648094502</v>
      </c>
      <c r="O131" s="24">
        <v>18178058</v>
      </c>
      <c r="P131" s="24">
        <v>1552157691</v>
      </c>
      <c r="Q131" s="24">
        <v>17120455</v>
      </c>
      <c r="R131" s="24">
        <v>1436648986</v>
      </c>
      <c r="S131" s="24">
        <v>15846382</v>
      </c>
      <c r="T131" s="24">
        <v>1358507418</v>
      </c>
      <c r="U131" s="24">
        <v>17939226</v>
      </c>
      <c r="V131" s="24">
        <v>1166876386</v>
      </c>
      <c r="W131" s="24">
        <v>20364327</v>
      </c>
      <c r="X131" s="65">
        <f t="shared" si="6"/>
        <v>1166876385.9038169</v>
      </c>
      <c r="Y131" s="65">
        <f t="shared" si="5"/>
        <v>20364326.686793417</v>
      </c>
      <c r="Z131" s="24">
        <v>926726643</v>
      </c>
      <c r="AA131" s="24">
        <v>18534533</v>
      </c>
      <c r="AB131" s="24">
        <v>18321504</v>
      </c>
      <c r="AC131" s="24">
        <v>458038</v>
      </c>
      <c r="AD131" s="24">
        <v>17261487</v>
      </c>
      <c r="AE131" s="24">
        <v>431537</v>
      </c>
      <c r="AF131" s="24">
        <v>16324767</v>
      </c>
      <c r="AG131" s="24">
        <v>408119</v>
      </c>
      <c r="AH131" s="24">
        <v>15417660</v>
      </c>
      <c r="AI131" s="24">
        <v>385441</v>
      </c>
      <c r="AJ131" s="24">
        <v>571204</v>
      </c>
      <c r="AK131" s="24">
        <v>17136</v>
      </c>
      <c r="AL131" s="60">
        <v>563533</v>
      </c>
      <c r="AM131" s="60">
        <v>16906</v>
      </c>
      <c r="AN131" s="24">
        <v>166315</v>
      </c>
      <c r="AO131" s="24">
        <v>5488</v>
      </c>
      <c r="AP131" s="24">
        <v>168294</v>
      </c>
      <c r="AQ131" s="24">
        <v>5554</v>
      </c>
      <c r="AR131" s="24">
        <v>269931</v>
      </c>
      <c r="AS131" s="24">
        <v>10797</v>
      </c>
      <c r="AT131" s="24">
        <v>269252</v>
      </c>
      <c r="AU131" s="24">
        <v>10770</v>
      </c>
      <c r="AV131" s="24">
        <v>271707</v>
      </c>
      <c r="AW131" s="24">
        <v>13585</v>
      </c>
      <c r="AX131" s="24">
        <v>421345</v>
      </c>
      <c r="AY131" s="24">
        <v>21067</v>
      </c>
    </row>
    <row r="132" spans="1:51" x14ac:dyDescent="0.2">
      <c r="A132" s="11">
        <v>43982</v>
      </c>
      <c r="B132" s="49">
        <f t="shared" ref="B132:B133" si="16">D132</f>
        <v>447399.55158411129</v>
      </c>
      <c r="D132" s="45">
        <f t="shared" si="15"/>
        <v>447399.55158411129</v>
      </c>
      <c r="E132" s="45">
        <f t="shared" si="14"/>
        <v>22369.977579205566</v>
      </c>
      <c r="F132" s="24">
        <v>2444329310</v>
      </c>
      <c r="G132" s="24">
        <v>26961197</v>
      </c>
      <c r="H132" s="24">
        <v>2350449672</v>
      </c>
      <c r="I132" s="24">
        <v>25925695</v>
      </c>
      <c r="J132" s="24">
        <v>2283774489</v>
      </c>
      <c r="K132" s="24">
        <v>25190261</v>
      </c>
      <c r="L132" s="24">
        <v>2086125776</v>
      </c>
      <c r="M132" s="65">
        <f t="shared" si="3"/>
        <v>23010175.921857599</v>
      </c>
      <c r="N132" s="24">
        <v>2016412159</v>
      </c>
      <c r="O132" s="24">
        <v>22240507</v>
      </c>
      <c r="P132" s="24">
        <v>1899035302</v>
      </c>
      <c r="Q132" s="24">
        <v>20946549</v>
      </c>
      <c r="R132" s="24">
        <v>1757712607</v>
      </c>
      <c r="S132" s="24">
        <v>19387746</v>
      </c>
      <c r="T132" s="24">
        <v>1662107890</v>
      </c>
      <c r="U132" s="24">
        <v>21948301</v>
      </c>
      <c r="V132" s="24">
        <v>1427650981</v>
      </c>
      <c r="W132" s="24">
        <v>24915365</v>
      </c>
      <c r="X132" s="65">
        <f t="shared" si="6"/>
        <v>1427650981.1732092</v>
      </c>
      <c r="Y132" s="65">
        <f t="shared" si="5"/>
        <v>24915364.92343485</v>
      </c>
      <c r="Z132" s="24">
        <v>1133832356</v>
      </c>
      <c r="AA132" s="24">
        <v>22676647</v>
      </c>
      <c r="AB132" s="24">
        <v>20881747</v>
      </c>
      <c r="AC132" s="24">
        <v>522044</v>
      </c>
      <c r="AD132" s="24">
        <v>19673604</v>
      </c>
      <c r="AE132" s="24">
        <v>491840</v>
      </c>
      <c r="AF132" s="24">
        <v>18605987</v>
      </c>
      <c r="AG132" s="24">
        <v>465150</v>
      </c>
      <c r="AH132" s="24">
        <v>17572121</v>
      </c>
      <c r="AI132" s="24">
        <v>439303</v>
      </c>
      <c r="AJ132" s="24">
        <v>609566</v>
      </c>
      <c r="AK132" s="24">
        <v>18287</v>
      </c>
      <c r="AL132" s="60">
        <v>601379</v>
      </c>
      <c r="AM132" s="60">
        <v>18041</v>
      </c>
      <c r="AN132" s="24">
        <v>173103</v>
      </c>
      <c r="AO132" s="24">
        <v>5712</v>
      </c>
      <c r="AP132" s="24">
        <v>175162</v>
      </c>
      <c r="AQ132" s="24">
        <v>5780</v>
      </c>
      <c r="AR132" s="24">
        <v>283771</v>
      </c>
      <c r="AS132" s="24">
        <v>11351</v>
      </c>
      <c r="AT132" s="24">
        <v>283057</v>
      </c>
      <c r="AU132" s="24">
        <v>11322</v>
      </c>
      <c r="AV132" s="24">
        <v>285638</v>
      </c>
      <c r="AW132" s="24">
        <v>14282</v>
      </c>
      <c r="AX132" s="24">
        <v>447400</v>
      </c>
      <c r="AY132" s="24">
        <v>22370</v>
      </c>
    </row>
    <row r="133" spans="1:51" x14ac:dyDescent="0.2">
      <c r="A133" s="11">
        <v>43983</v>
      </c>
      <c r="B133" s="49">
        <f t="shared" si="16"/>
        <v>475065.19478001521</v>
      </c>
      <c r="D133" s="45">
        <f t="shared" si="15"/>
        <v>475065.19478001521</v>
      </c>
      <c r="E133" s="45">
        <f t="shared" si="14"/>
        <v>23753.259739000761</v>
      </c>
      <c r="F133" s="24">
        <v>2990590245</v>
      </c>
      <c r="G133" s="24">
        <v>32986509</v>
      </c>
      <c r="H133" s="24">
        <v>2875730300</v>
      </c>
      <c r="I133" s="24">
        <v>31719593</v>
      </c>
      <c r="J133" s="24">
        <v>2794154487</v>
      </c>
      <c r="K133" s="24">
        <v>30819803</v>
      </c>
      <c r="L133" s="24">
        <v>2552335061</v>
      </c>
      <c r="M133" s="65">
        <f t="shared" si="3"/>
        <v>28152510.9563361</v>
      </c>
      <c r="N133" s="24">
        <v>2467041780</v>
      </c>
      <c r="O133" s="24">
        <v>27210836</v>
      </c>
      <c r="P133" s="24">
        <v>2323433437</v>
      </c>
      <c r="Q133" s="24">
        <v>25627703</v>
      </c>
      <c r="R133" s="24">
        <v>2150527818</v>
      </c>
      <c r="S133" s="24">
        <v>23720537</v>
      </c>
      <c r="T133" s="24">
        <v>2033557272</v>
      </c>
      <c r="U133" s="24">
        <v>26853327</v>
      </c>
      <c r="V133" s="24">
        <v>1746703720</v>
      </c>
      <c r="W133" s="24">
        <v>30483473</v>
      </c>
      <c r="X133" s="65">
        <f t="shared" si="6"/>
        <v>1746703719.6496532</v>
      </c>
      <c r="Y133" s="65">
        <f t="shared" si="5"/>
        <v>30483473.315325752</v>
      </c>
      <c r="Z133" s="24">
        <v>1387222241</v>
      </c>
      <c r="AA133" s="24">
        <v>27744445</v>
      </c>
      <c r="AB133" s="24">
        <v>23799759</v>
      </c>
      <c r="AC133" s="24">
        <v>594994</v>
      </c>
      <c r="AD133" s="24">
        <v>22422789</v>
      </c>
      <c r="AE133" s="24">
        <v>560570</v>
      </c>
      <c r="AF133" s="24">
        <v>21205984</v>
      </c>
      <c r="AG133" s="24">
        <v>530150</v>
      </c>
      <c r="AH133" s="24">
        <v>20027646</v>
      </c>
      <c r="AI133" s="24">
        <v>500691</v>
      </c>
      <c r="AJ133" s="24">
        <v>650504</v>
      </c>
      <c r="AK133" s="24">
        <v>19515</v>
      </c>
      <c r="AL133" s="60">
        <v>641767</v>
      </c>
      <c r="AM133" s="60">
        <v>19253</v>
      </c>
      <c r="AN133" s="24">
        <v>180167</v>
      </c>
      <c r="AO133" s="24">
        <v>5946</v>
      </c>
      <c r="AP133" s="24">
        <v>182311</v>
      </c>
      <c r="AQ133" s="24">
        <v>6016</v>
      </c>
      <c r="AR133" s="24">
        <v>298320</v>
      </c>
      <c r="AS133" s="24">
        <v>11933</v>
      </c>
      <c r="AT133" s="24">
        <v>297570</v>
      </c>
      <c r="AU133" s="24">
        <v>11903</v>
      </c>
      <c r="AV133" s="24">
        <v>300283</v>
      </c>
      <c r="AW133" s="24">
        <v>15014</v>
      </c>
      <c r="AX133" s="24">
        <v>475065</v>
      </c>
      <c r="AY133" s="24">
        <v>23753</v>
      </c>
    </row>
  </sheetData>
  <mergeCells count="23">
    <mergeCell ref="AX88:AY88"/>
    <mergeCell ref="AP84:AQ84"/>
    <mergeCell ref="AF79:AG79"/>
    <mergeCell ref="AH80:AI80"/>
    <mergeCell ref="AJ81:AK81"/>
    <mergeCell ref="AL82:AM82"/>
    <mergeCell ref="AN83:AO83"/>
    <mergeCell ref="AV87:AW87"/>
    <mergeCell ref="F66:G66"/>
    <mergeCell ref="H67:I67"/>
    <mergeCell ref="J68:K68"/>
    <mergeCell ref="L69:M69"/>
    <mergeCell ref="N70:O70"/>
    <mergeCell ref="AR85:AS85"/>
    <mergeCell ref="AT86:AU86"/>
    <mergeCell ref="P71:Q71"/>
    <mergeCell ref="R72:S72"/>
    <mergeCell ref="T73:U73"/>
    <mergeCell ref="V74:W74"/>
    <mergeCell ref="X75:Y75"/>
    <mergeCell ref="Z76:AA76"/>
    <mergeCell ref="AB77:AC77"/>
    <mergeCell ref="AD78:AE78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5246-1241-3F47-832C-582FA2484A07}">
  <dimension ref="A1:T62"/>
  <sheetViews>
    <sheetView topLeftCell="A33" workbookViewId="0">
      <selection activeCell="C47" sqref="C47"/>
    </sheetView>
  </sheetViews>
  <sheetFormatPr baseColWidth="10" defaultRowHeight="16" x14ac:dyDescent="0.2"/>
  <cols>
    <col min="3" max="3" width="10.83203125" style="68"/>
    <col min="4" max="4" width="3" bestFit="1" customWidth="1"/>
    <col min="13" max="13" width="22.1640625" bestFit="1" customWidth="1"/>
  </cols>
  <sheetData>
    <row r="1" spans="1:20" x14ac:dyDescent="0.2">
      <c r="A1" s="11">
        <v>43891</v>
      </c>
      <c r="B1" s="20">
        <v>24</v>
      </c>
      <c r="C1" s="68">
        <v>0.1</v>
      </c>
      <c r="D1" t="s">
        <v>74</v>
      </c>
      <c r="E1" s="16">
        <f t="shared" ref="E1:E47" si="0">B1*EXP(C1)</f>
        <v>26.524102033815545</v>
      </c>
      <c r="H1" s="20"/>
      <c r="K1" s="11">
        <v>43891</v>
      </c>
      <c r="L1" s="20">
        <v>24</v>
      </c>
      <c r="M1" t="s">
        <v>76</v>
      </c>
    </row>
    <row r="2" spans="1:20" x14ac:dyDescent="0.2">
      <c r="A2" s="11">
        <v>43892</v>
      </c>
      <c r="B2" s="20">
        <v>27</v>
      </c>
      <c r="C2" s="68">
        <v>0.2</v>
      </c>
      <c r="D2" t="s">
        <v>74</v>
      </c>
      <c r="E2" s="16">
        <f t="shared" si="0"/>
        <v>32.977874470324586</v>
      </c>
      <c r="H2" s="20"/>
      <c r="K2" s="11">
        <v>43892</v>
      </c>
      <c r="L2" s="20">
        <v>27</v>
      </c>
      <c r="M2" s="16">
        <f>L2-L1</f>
        <v>3</v>
      </c>
    </row>
    <row r="3" spans="1:20" x14ac:dyDescent="0.2">
      <c r="A3" s="11">
        <v>43893</v>
      </c>
      <c r="B3" s="20">
        <v>33</v>
      </c>
      <c r="C3" s="68">
        <v>0.04</v>
      </c>
      <c r="D3" t="s">
        <v>74</v>
      </c>
      <c r="E3" s="16">
        <f t="shared" si="0"/>
        <v>34.34675554834881</v>
      </c>
      <c r="H3" s="20"/>
      <c r="K3" s="11">
        <v>43893</v>
      </c>
      <c r="L3" s="20">
        <v>33</v>
      </c>
      <c r="M3" s="16">
        <f t="shared" ref="M3:M34" si="1">L3-L2</f>
        <v>6</v>
      </c>
      <c r="N3" s="41">
        <f>M3/M2</f>
        <v>2</v>
      </c>
      <c r="T3" s="42"/>
    </row>
    <row r="4" spans="1:20" x14ac:dyDescent="0.2">
      <c r="A4" s="11">
        <v>43894</v>
      </c>
      <c r="B4" s="20">
        <v>34</v>
      </c>
      <c r="C4" s="68">
        <v>0.32</v>
      </c>
      <c r="D4" t="s">
        <v>74</v>
      </c>
      <c r="E4" s="16">
        <f t="shared" si="0"/>
        <v>46.822343987422542</v>
      </c>
      <c r="H4" s="20"/>
      <c r="K4" s="11">
        <v>43894</v>
      </c>
      <c r="L4" s="20">
        <v>34</v>
      </c>
      <c r="M4" s="16">
        <f t="shared" si="1"/>
        <v>1</v>
      </c>
      <c r="N4" s="41">
        <f>M4/M3</f>
        <v>0.16666666666666666</v>
      </c>
      <c r="T4" s="42"/>
    </row>
    <row r="5" spans="1:20" x14ac:dyDescent="0.2">
      <c r="A5" s="11">
        <v>43895</v>
      </c>
      <c r="B5" s="20">
        <v>47</v>
      </c>
      <c r="C5" s="68">
        <v>0.14000000000000001</v>
      </c>
      <c r="D5" t="s">
        <v>74</v>
      </c>
      <c r="E5" s="16">
        <f t="shared" si="0"/>
        <v>54.062868546289685</v>
      </c>
      <c r="H5" s="20"/>
      <c r="K5" s="11">
        <v>43895</v>
      </c>
      <c r="L5" s="20">
        <v>47</v>
      </c>
      <c r="M5" s="16">
        <f t="shared" si="1"/>
        <v>13</v>
      </c>
      <c r="N5" s="41">
        <f t="shared" ref="N5:N34" si="2">M5/M4</f>
        <v>13</v>
      </c>
    </row>
    <row r="6" spans="1:20" x14ac:dyDescent="0.2">
      <c r="A6" s="11">
        <v>43896</v>
      </c>
      <c r="B6" s="20">
        <v>54</v>
      </c>
      <c r="C6" s="68">
        <v>0.1</v>
      </c>
      <c r="D6" t="s">
        <v>74</v>
      </c>
      <c r="E6" s="16">
        <f t="shared" si="0"/>
        <v>59.679229576084978</v>
      </c>
      <c r="H6" s="20"/>
      <c r="K6" s="11">
        <v>43896</v>
      </c>
      <c r="L6" s="20">
        <v>54</v>
      </c>
      <c r="M6" s="16">
        <f t="shared" si="1"/>
        <v>7</v>
      </c>
      <c r="N6" s="41">
        <f t="shared" si="2"/>
        <v>0.53846153846153844</v>
      </c>
    </row>
    <row r="7" spans="1:20" x14ac:dyDescent="0.2">
      <c r="A7" s="11">
        <v>43897</v>
      </c>
      <c r="B7" s="20">
        <v>60</v>
      </c>
      <c r="C7" s="68">
        <v>0.1</v>
      </c>
      <c r="D7" t="s">
        <v>74</v>
      </c>
      <c r="E7" s="16">
        <f t="shared" si="0"/>
        <v>66.310255084538866</v>
      </c>
      <c r="H7" s="20"/>
      <c r="K7" s="11">
        <v>43897</v>
      </c>
      <c r="L7" s="20">
        <v>60</v>
      </c>
      <c r="M7" s="16">
        <f t="shared" si="1"/>
        <v>6</v>
      </c>
      <c r="N7" s="41">
        <f t="shared" si="2"/>
        <v>0.8571428571428571</v>
      </c>
    </row>
    <row r="8" spans="1:20" x14ac:dyDescent="0.2">
      <c r="A8" s="11">
        <v>43898</v>
      </c>
      <c r="B8" s="20">
        <v>66</v>
      </c>
      <c r="C8" s="68">
        <v>0.18</v>
      </c>
      <c r="D8" t="s">
        <v>74</v>
      </c>
      <c r="E8" s="16">
        <f t="shared" si="0"/>
        <v>79.016345966039466</v>
      </c>
      <c r="H8" s="20"/>
      <c r="K8" s="11">
        <v>43898</v>
      </c>
      <c r="L8" s="20">
        <v>66</v>
      </c>
      <c r="M8" s="16">
        <f t="shared" si="1"/>
        <v>6</v>
      </c>
      <c r="N8" s="41">
        <f t="shared" si="2"/>
        <v>1</v>
      </c>
    </row>
    <row r="9" spans="1:20" x14ac:dyDescent="0.2">
      <c r="A9" s="11">
        <v>43899</v>
      </c>
      <c r="B9" s="20">
        <v>79</v>
      </c>
      <c r="C9" s="68">
        <v>0.2</v>
      </c>
      <c r="D9" t="s">
        <v>74</v>
      </c>
      <c r="E9" s="16">
        <f t="shared" si="0"/>
        <v>96.490817894653418</v>
      </c>
      <c r="H9" s="20"/>
      <c r="K9" s="11">
        <v>43899</v>
      </c>
      <c r="L9" s="20">
        <v>79</v>
      </c>
      <c r="M9" s="16">
        <f t="shared" si="1"/>
        <v>13</v>
      </c>
      <c r="N9" s="41">
        <f t="shared" si="2"/>
        <v>2.1666666666666665</v>
      </c>
    </row>
    <row r="10" spans="1:20" x14ac:dyDescent="0.2">
      <c r="A10" s="11">
        <v>43900</v>
      </c>
      <c r="B10" s="20">
        <v>96</v>
      </c>
      <c r="C10" s="68">
        <v>0.21</v>
      </c>
      <c r="D10" t="s">
        <v>74</v>
      </c>
      <c r="E10" s="16">
        <f t="shared" si="0"/>
        <v>118.43309375584735</v>
      </c>
      <c r="H10" s="20"/>
      <c r="K10" s="11">
        <v>43900</v>
      </c>
      <c r="L10" s="20">
        <v>96</v>
      </c>
      <c r="M10" s="16">
        <f t="shared" si="1"/>
        <v>17</v>
      </c>
      <c r="N10" s="41">
        <f t="shared" si="2"/>
        <v>1.3076923076923077</v>
      </c>
    </row>
    <row r="11" spans="1:20" x14ac:dyDescent="0.2">
      <c r="A11" s="11">
        <v>43901</v>
      </c>
      <c r="B11" s="20">
        <v>118</v>
      </c>
      <c r="C11" s="68">
        <v>0.26500000000000001</v>
      </c>
      <c r="D11" t="s">
        <v>74</v>
      </c>
      <c r="E11" s="16">
        <f t="shared" si="0"/>
        <v>153.80485514184753</v>
      </c>
      <c r="H11" s="20"/>
      <c r="K11" s="11">
        <v>43901</v>
      </c>
      <c r="L11" s="20">
        <v>118</v>
      </c>
      <c r="M11" s="16">
        <f t="shared" si="1"/>
        <v>22</v>
      </c>
      <c r="N11" s="41">
        <f t="shared" si="2"/>
        <v>1.2941176470588236</v>
      </c>
    </row>
    <row r="12" spans="1:20" x14ac:dyDescent="0.2">
      <c r="A12" s="11">
        <v>43902</v>
      </c>
      <c r="B12" s="20">
        <v>154</v>
      </c>
      <c r="C12" s="68">
        <v>0.2175</v>
      </c>
      <c r="D12" t="s">
        <v>74</v>
      </c>
      <c r="E12" s="16">
        <f t="shared" si="0"/>
        <v>191.41667614419057</v>
      </c>
      <c r="H12" s="20"/>
      <c r="K12" s="11">
        <v>43902</v>
      </c>
      <c r="L12" s="20">
        <v>154</v>
      </c>
      <c r="M12" s="16">
        <f t="shared" si="1"/>
        <v>36</v>
      </c>
      <c r="N12" s="41">
        <f t="shared" si="2"/>
        <v>1.6363636363636365</v>
      </c>
    </row>
    <row r="13" spans="1:20" x14ac:dyDescent="0.2">
      <c r="A13" s="11">
        <v>43903</v>
      </c>
      <c r="B13" s="20">
        <v>191</v>
      </c>
      <c r="C13" s="68">
        <v>0.26500000000000001</v>
      </c>
      <c r="D13" t="s">
        <v>74</v>
      </c>
      <c r="E13" s="16">
        <f t="shared" si="0"/>
        <v>248.95531637366844</v>
      </c>
      <c r="H13" s="20"/>
      <c r="K13" s="11">
        <v>43903</v>
      </c>
      <c r="L13" s="20">
        <v>191</v>
      </c>
      <c r="M13" s="16">
        <f t="shared" si="1"/>
        <v>37</v>
      </c>
      <c r="N13" s="41">
        <f t="shared" si="2"/>
        <v>1.0277777777777777</v>
      </c>
    </row>
    <row r="14" spans="1:20" x14ac:dyDescent="0.2">
      <c r="A14" s="11">
        <v>43904</v>
      </c>
      <c r="B14" s="20">
        <v>249</v>
      </c>
      <c r="C14" s="68">
        <v>0.23</v>
      </c>
      <c r="D14" t="s">
        <v>74</v>
      </c>
      <c r="E14" s="16">
        <f t="shared" si="0"/>
        <v>313.39140247244001</v>
      </c>
      <c r="H14" s="20"/>
      <c r="K14" s="11">
        <v>43904</v>
      </c>
      <c r="L14" s="20">
        <v>249</v>
      </c>
      <c r="M14" s="16">
        <f t="shared" si="1"/>
        <v>58</v>
      </c>
      <c r="N14" s="41">
        <f t="shared" si="2"/>
        <v>1.5675675675675675</v>
      </c>
    </row>
    <row r="15" spans="1:20" x14ac:dyDescent="0.2">
      <c r="A15" s="11">
        <v>43905</v>
      </c>
      <c r="B15" s="20">
        <v>313</v>
      </c>
      <c r="C15" s="68">
        <v>0.34300000000000003</v>
      </c>
      <c r="D15" t="s">
        <v>74</v>
      </c>
      <c r="E15" s="16">
        <f t="shared" si="0"/>
        <v>441.06982248297908</v>
      </c>
      <c r="H15" s="20"/>
      <c r="K15" s="11">
        <v>43905</v>
      </c>
      <c r="L15" s="20">
        <v>313</v>
      </c>
      <c r="M15" s="16">
        <f t="shared" si="1"/>
        <v>64</v>
      </c>
      <c r="N15" s="41">
        <f t="shared" si="2"/>
        <v>1.103448275862069</v>
      </c>
    </row>
    <row r="16" spans="1:20" x14ac:dyDescent="0.2">
      <c r="A16" s="11">
        <v>43906</v>
      </c>
      <c r="B16" s="20">
        <v>441</v>
      </c>
      <c r="C16" s="68">
        <v>0.255</v>
      </c>
      <c r="D16" t="s">
        <v>74</v>
      </c>
      <c r="E16" s="16">
        <f t="shared" si="0"/>
        <v>569.09357480494441</v>
      </c>
      <c r="H16" s="20"/>
      <c r="K16" s="11">
        <v>43906</v>
      </c>
      <c r="L16" s="20">
        <v>441</v>
      </c>
      <c r="M16" s="16">
        <f t="shared" si="1"/>
        <v>128</v>
      </c>
      <c r="N16" s="41">
        <f t="shared" si="2"/>
        <v>2</v>
      </c>
    </row>
    <row r="17" spans="1:14" x14ac:dyDescent="0.2">
      <c r="A17" s="11">
        <v>43907</v>
      </c>
      <c r="B17" s="20">
        <v>569</v>
      </c>
      <c r="C17" s="68">
        <v>0.245</v>
      </c>
      <c r="D17" t="s">
        <v>74</v>
      </c>
      <c r="E17" s="16">
        <f t="shared" si="0"/>
        <v>726.96652721358043</v>
      </c>
      <c r="H17" s="20"/>
      <c r="K17" s="11">
        <v>43907</v>
      </c>
      <c r="L17" s="20">
        <v>569</v>
      </c>
      <c r="M17" s="16">
        <f t="shared" si="1"/>
        <v>128</v>
      </c>
      <c r="N17" s="41">
        <f t="shared" si="2"/>
        <v>1</v>
      </c>
    </row>
    <row r="18" spans="1:14" x14ac:dyDescent="0.2">
      <c r="A18" s="11">
        <v>43908</v>
      </c>
      <c r="B18" s="30">
        <v>727</v>
      </c>
      <c r="C18" s="68">
        <v>0.183</v>
      </c>
      <c r="D18" t="s">
        <v>74</v>
      </c>
      <c r="E18" s="16">
        <f t="shared" si="0"/>
        <v>872.9920746747639</v>
      </c>
      <c r="H18" s="30"/>
      <c r="K18" s="11">
        <v>43908</v>
      </c>
      <c r="L18" s="30">
        <v>727</v>
      </c>
      <c r="M18" s="16">
        <f t="shared" si="1"/>
        <v>158</v>
      </c>
      <c r="N18" s="41">
        <f t="shared" si="2"/>
        <v>1.234375</v>
      </c>
    </row>
    <row r="19" spans="1:14" x14ac:dyDescent="0.2">
      <c r="A19" s="11">
        <v>43909</v>
      </c>
      <c r="B19" s="20">
        <v>873</v>
      </c>
      <c r="C19" s="68">
        <v>0.219</v>
      </c>
      <c r="D19" t="s">
        <v>74</v>
      </c>
      <c r="E19" s="16">
        <f t="shared" si="0"/>
        <v>1086.7377045482147</v>
      </c>
      <c r="H19" s="20"/>
      <c r="K19" s="11">
        <v>43909</v>
      </c>
      <c r="L19" s="20">
        <v>873</v>
      </c>
      <c r="M19" s="16">
        <f t="shared" si="1"/>
        <v>146</v>
      </c>
      <c r="N19" s="41">
        <f t="shared" si="2"/>
        <v>0.92405063291139244</v>
      </c>
    </row>
    <row r="20" spans="1:14" x14ac:dyDescent="0.2">
      <c r="A20" s="11">
        <v>43910</v>
      </c>
      <c r="B20" s="20">
        <v>1087</v>
      </c>
      <c r="C20" s="68">
        <v>0.20250000000000001</v>
      </c>
      <c r="D20" t="s">
        <v>74</v>
      </c>
      <c r="E20" s="16">
        <f t="shared" si="0"/>
        <v>1330.9881125275213</v>
      </c>
      <c r="H20" s="20"/>
      <c r="K20" s="11">
        <v>43910</v>
      </c>
      <c r="L20" s="20">
        <v>1087</v>
      </c>
      <c r="M20" s="16">
        <f t="shared" si="1"/>
        <v>214</v>
      </c>
      <c r="N20" s="41">
        <f t="shared" si="2"/>
        <v>1.4657534246575343</v>
      </c>
    </row>
    <row r="21" spans="1:14" x14ac:dyDescent="0.2">
      <c r="A21" s="11">
        <v>43911</v>
      </c>
      <c r="B21" s="20">
        <v>1331</v>
      </c>
      <c r="C21" s="68">
        <v>9.9000000000000005E-2</v>
      </c>
      <c r="D21" t="s">
        <v>74</v>
      </c>
      <c r="E21" s="16">
        <f t="shared" si="0"/>
        <v>1469.5122447128717</v>
      </c>
      <c r="H21" s="20"/>
      <c r="K21" s="11">
        <v>43911</v>
      </c>
      <c r="L21" s="20">
        <v>1331</v>
      </c>
      <c r="M21" s="16">
        <f t="shared" si="1"/>
        <v>244</v>
      </c>
      <c r="N21" s="41">
        <f t="shared" si="2"/>
        <v>1.1401869158878504</v>
      </c>
    </row>
    <row r="22" spans="1:14" x14ac:dyDescent="0.2">
      <c r="A22" s="11">
        <v>43912</v>
      </c>
      <c r="B22" s="20">
        <v>1470</v>
      </c>
      <c r="C22" s="68">
        <v>0.35299999999999998</v>
      </c>
      <c r="D22" t="s">
        <v>74</v>
      </c>
      <c r="E22" s="16">
        <f t="shared" si="0"/>
        <v>2092.2967808473945</v>
      </c>
      <c r="H22" s="20"/>
      <c r="K22" s="11">
        <v>43912</v>
      </c>
      <c r="L22" s="20">
        <v>1470</v>
      </c>
      <c r="M22" s="16">
        <f t="shared" si="1"/>
        <v>139</v>
      </c>
      <c r="N22" s="41">
        <f t="shared" si="2"/>
        <v>0.56967213114754101</v>
      </c>
    </row>
    <row r="23" spans="1:14" x14ac:dyDescent="0.2">
      <c r="A23" s="11">
        <v>43913</v>
      </c>
      <c r="B23" s="20">
        <v>2092</v>
      </c>
      <c r="C23" s="68">
        <v>0.28849999999999998</v>
      </c>
      <c r="D23" t="s">
        <v>74</v>
      </c>
      <c r="E23" s="16">
        <f t="shared" si="0"/>
        <v>2791.6157392019054</v>
      </c>
      <c r="H23" s="20"/>
      <c r="K23" s="11">
        <v>43913</v>
      </c>
      <c r="L23" s="20">
        <v>2092</v>
      </c>
      <c r="M23" s="16">
        <f t="shared" si="1"/>
        <v>622</v>
      </c>
      <c r="N23" s="41">
        <f t="shared" si="2"/>
        <v>4.4748201438848918</v>
      </c>
    </row>
    <row r="24" spans="1:14" x14ac:dyDescent="0.2">
      <c r="A24" s="11">
        <v>43914</v>
      </c>
      <c r="B24" s="20">
        <v>2792</v>
      </c>
      <c r="C24" s="68">
        <v>0.19980000000000001</v>
      </c>
      <c r="D24" t="s">
        <v>74</v>
      </c>
      <c r="E24" s="16">
        <f t="shared" si="0"/>
        <v>3409.4745376816209</v>
      </c>
      <c r="H24" s="20"/>
      <c r="K24" s="11">
        <v>43914</v>
      </c>
      <c r="L24" s="20">
        <v>2792</v>
      </c>
      <c r="M24" s="16">
        <f t="shared" si="1"/>
        <v>700</v>
      </c>
      <c r="N24" s="41">
        <f t="shared" si="2"/>
        <v>1.1254019292604502</v>
      </c>
    </row>
    <row r="25" spans="1:14" x14ac:dyDescent="0.2">
      <c r="A25" s="11">
        <v>43915</v>
      </c>
      <c r="B25" s="47">
        <v>3409</v>
      </c>
      <c r="C25" s="68">
        <v>0.17050000000000001</v>
      </c>
      <c r="D25" t="s">
        <v>74</v>
      </c>
      <c r="E25" s="16">
        <f t="shared" si="0"/>
        <v>4042.7250954424235</v>
      </c>
      <c r="H25" s="47"/>
      <c r="K25" s="11">
        <v>43915</v>
      </c>
      <c r="L25" s="47">
        <v>3409</v>
      </c>
      <c r="M25" s="16">
        <f t="shared" si="1"/>
        <v>617</v>
      </c>
      <c r="N25" s="41">
        <f t="shared" si="2"/>
        <v>0.88142857142857145</v>
      </c>
    </row>
    <row r="26" spans="1:14" x14ac:dyDescent="0.2">
      <c r="A26" s="11">
        <v>43916</v>
      </c>
      <c r="B26" s="47">
        <v>4043</v>
      </c>
      <c r="C26" s="68">
        <v>0.16270000000000001</v>
      </c>
      <c r="D26" t="s">
        <v>74</v>
      </c>
      <c r="E26" s="16">
        <f t="shared" si="0"/>
        <v>4757.3319227323063</v>
      </c>
      <c r="H26" s="47"/>
      <c r="K26" s="11">
        <v>43916</v>
      </c>
      <c r="L26" s="47">
        <v>4043</v>
      </c>
      <c r="M26" s="16">
        <f t="shared" si="1"/>
        <v>634</v>
      </c>
      <c r="N26" s="41">
        <f t="shared" si="2"/>
        <v>1.027552674230146</v>
      </c>
    </row>
    <row r="27" spans="1:14" x14ac:dyDescent="0.2">
      <c r="A27" s="11">
        <v>43917</v>
      </c>
      <c r="B27" s="47">
        <v>4757</v>
      </c>
      <c r="C27" s="68">
        <v>0.17299999999999999</v>
      </c>
      <c r="D27" t="s">
        <v>74</v>
      </c>
      <c r="E27" s="16">
        <f t="shared" si="0"/>
        <v>5655.4360618847404</v>
      </c>
      <c r="H27" s="47"/>
      <c r="K27" s="11">
        <v>43917</v>
      </c>
      <c r="L27" s="47">
        <v>4757</v>
      </c>
      <c r="M27" s="16">
        <f t="shared" si="1"/>
        <v>714</v>
      </c>
      <c r="N27" s="41">
        <f t="shared" si="2"/>
        <v>1.1261829652996846</v>
      </c>
    </row>
    <row r="28" spans="1:14" x14ac:dyDescent="0.2">
      <c r="A28" s="11">
        <v>43918</v>
      </c>
      <c r="B28" s="47">
        <v>5655</v>
      </c>
      <c r="C28" s="68">
        <v>0.11119999999999999</v>
      </c>
      <c r="D28" t="s">
        <v>74</v>
      </c>
      <c r="E28" s="16">
        <f t="shared" si="0"/>
        <v>6320.1320982874031</v>
      </c>
      <c r="H28" s="47"/>
      <c r="K28" s="11">
        <v>43918</v>
      </c>
      <c r="L28" s="47">
        <v>5655</v>
      </c>
      <c r="M28" s="16">
        <f t="shared" si="1"/>
        <v>898</v>
      </c>
      <c r="N28" s="41">
        <f t="shared" si="2"/>
        <v>1.257703081232493</v>
      </c>
    </row>
    <row r="29" spans="1:14" x14ac:dyDescent="0.2">
      <c r="A29" s="11">
        <v>43919</v>
      </c>
      <c r="B29" s="47">
        <v>6320</v>
      </c>
      <c r="C29" s="68">
        <v>0.16769999999999999</v>
      </c>
      <c r="D29" t="s">
        <v>74</v>
      </c>
      <c r="E29" s="16">
        <f t="shared" si="0"/>
        <v>7473.9168678739079</v>
      </c>
      <c r="H29" s="47"/>
      <c r="K29" s="11">
        <v>43919</v>
      </c>
      <c r="L29" s="47">
        <v>6320</v>
      </c>
      <c r="M29" s="16">
        <f t="shared" si="1"/>
        <v>665</v>
      </c>
      <c r="N29" s="41">
        <f t="shared" si="2"/>
        <v>0.74053452115812912</v>
      </c>
    </row>
    <row r="30" spans="1:14" x14ac:dyDescent="0.2">
      <c r="A30" s="11">
        <v>43920</v>
      </c>
      <c r="B30" s="47">
        <v>7474</v>
      </c>
      <c r="C30" s="68">
        <v>0.14169999999999999</v>
      </c>
      <c r="D30" t="s">
        <v>74</v>
      </c>
      <c r="E30" s="16">
        <f t="shared" si="0"/>
        <v>8611.7739514115674</v>
      </c>
      <c r="H30" s="47"/>
      <c r="K30" s="11">
        <v>43920</v>
      </c>
      <c r="L30" s="47">
        <v>7474</v>
      </c>
      <c r="M30" s="16">
        <f t="shared" si="1"/>
        <v>1154</v>
      </c>
      <c r="N30" s="41">
        <f t="shared" si="2"/>
        <v>1.7353383458646616</v>
      </c>
    </row>
    <row r="31" spans="1:14" x14ac:dyDescent="0.2">
      <c r="A31" s="11">
        <v>43921</v>
      </c>
      <c r="B31" s="47">
        <v>8612</v>
      </c>
      <c r="C31" s="68">
        <v>0.1221</v>
      </c>
      <c r="D31" t="s">
        <v>74</v>
      </c>
      <c r="E31" s="16">
        <f t="shared" si="0"/>
        <v>9730.4153174133899</v>
      </c>
      <c r="H31" s="47"/>
      <c r="K31" s="11">
        <v>43921</v>
      </c>
      <c r="L31" s="47">
        <v>8612</v>
      </c>
      <c r="M31" s="16">
        <f t="shared" si="1"/>
        <v>1138</v>
      </c>
      <c r="N31" s="41">
        <f t="shared" si="2"/>
        <v>0.98613518197573657</v>
      </c>
    </row>
    <row r="32" spans="1:14" x14ac:dyDescent="0.2">
      <c r="A32" s="11">
        <v>43922</v>
      </c>
      <c r="B32" s="47">
        <v>9730</v>
      </c>
      <c r="C32" s="68">
        <v>0.14810000000000001</v>
      </c>
      <c r="D32" t="s">
        <v>74</v>
      </c>
      <c r="E32" s="16">
        <f t="shared" si="0"/>
        <v>11283.18874407208</v>
      </c>
      <c r="H32" s="47"/>
      <c r="K32" s="11">
        <v>43922</v>
      </c>
      <c r="L32" s="47">
        <v>9730</v>
      </c>
      <c r="M32" s="16">
        <f t="shared" si="1"/>
        <v>1118</v>
      </c>
      <c r="N32" s="41">
        <f t="shared" si="2"/>
        <v>0.98242530755711777</v>
      </c>
    </row>
    <row r="33" spans="1:14" x14ac:dyDescent="0.2">
      <c r="A33" s="11">
        <v>43923</v>
      </c>
      <c r="B33" s="47">
        <v>11283</v>
      </c>
      <c r="C33" s="68">
        <v>0.10635</v>
      </c>
      <c r="D33" t="s">
        <v>74</v>
      </c>
      <c r="E33" s="16">
        <f t="shared" si="0"/>
        <v>12549.077641256288</v>
      </c>
      <c r="F33" s="67"/>
      <c r="H33" s="47"/>
      <c r="K33" s="11">
        <v>43923</v>
      </c>
      <c r="L33" s="47">
        <v>11283</v>
      </c>
      <c r="M33" s="16">
        <f t="shared" si="1"/>
        <v>1553</v>
      </c>
      <c r="N33" s="41">
        <f t="shared" si="2"/>
        <v>1.3890876565295169</v>
      </c>
    </row>
    <row r="34" spans="1:14" x14ac:dyDescent="0.2">
      <c r="A34" s="11">
        <v>43924</v>
      </c>
      <c r="B34" s="47">
        <v>12549</v>
      </c>
      <c r="C34" s="68">
        <v>0.11070000000000001</v>
      </c>
      <c r="D34" t="s">
        <v>74</v>
      </c>
      <c r="E34" s="16">
        <f t="shared" si="0"/>
        <v>14017.982660446158</v>
      </c>
      <c r="H34" s="47"/>
      <c r="K34" s="11">
        <v>43924</v>
      </c>
      <c r="L34" s="47">
        <v>12549</v>
      </c>
      <c r="M34" s="16">
        <f t="shared" si="1"/>
        <v>1266</v>
      </c>
      <c r="N34" s="41">
        <f t="shared" si="2"/>
        <v>0.81519639407598199</v>
      </c>
    </row>
    <row r="35" spans="1:14" x14ac:dyDescent="0.2">
      <c r="A35" s="11">
        <v>43925</v>
      </c>
      <c r="B35" s="47">
        <v>14018</v>
      </c>
      <c r="C35" s="68">
        <v>0.1013</v>
      </c>
      <c r="D35" t="s">
        <v>74</v>
      </c>
      <c r="E35" s="16">
        <f t="shared" si="0"/>
        <v>15512.438997949101</v>
      </c>
      <c r="H35" s="47"/>
      <c r="K35" s="11">
        <v>43925</v>
      </c>
      <c r="L35" s="47">
        <v>14018</v>
      </c>
      <c r="M35" s="16">
        <f t="shared" ref="M35:M46" si="3">L35-L34</f>
        <v>1469</v>
      </c>
      <c r="N35" s="41">
        <f t="shared" ref="N35:N46" si="4">M35/M34</f>
        <v>1.1603475513428121</v>
      </c>
    </row>
    <row r="36" spans="1:14" x14ac:dyDescent="0.2">
      <c r="A36" s="11">
        <v>43926</v>
      </c>
      <c r="B36" s="47">
        <v>15512</v>
      </c>
      <c r="C36" s="68">
        <v>7.1800000000000003E-2</v>
      </c>
      <c r="D36" t="s">
        <v>74</v>
      </c>
      <c r="E36" s="16">
        <f t="shared" si="0"/>
        <v>16666.7200197573</v>
      </c>
      <c r="H36" s="47"/>
      <c r="K36" s="11">
        <v>43926</v>
      </c>
      <c r="L36" s="47">
        <v>15512</v>
      </c>
      <c r="M36" s="16">
        <f t="shared" si="3"/>
        <v>1494</v>
      </c>
      <c r="N36" s="41">
        <f t="shared" si="4"/>
        <v>1.0170183798502384</v>
      </c>
    </row>
    <row r="37" spans="1:14" x14ac:dyDescent="0.2">
      <c r="A37" s="11">
        <v>43927</v>
      </c>
      <c r="B37" s="47">
        <v>16667</v>
      </c>
      <c r="C37" s="68">
        <v>7.1199999999999999E-2</v>
      </c>
      <c r="D37" t="s">
        <v>74</v>
      </c>
      <c r="E37" s="16">
        <f t="shared" si="0"/>
        <v>17896.957325097646</v>
      </c>
      <c r="H37" s="47"/>
      <c r="K37" s="11">
        <v>43927</v>
      </c>
      <c r="L37" s="47">
        <v>16667</v>
      </c>
      <c r="M37" s="16">
        <f t="shared" si="3"/>
        <v>1155</v>
      </c>
      <c r="N37" s="41">
        <f t="shared" si="4"/>
        <v>0.7730923694779116</v>
      </c>
    </row>
    <row r="38" spans="1:14" x14ac:dyDescent="0.2">
      <c r="A38" s="11">
        <v>43928</v>
      </c>
      <c r="B38" s="47">
        <v>17897</v>
      </c>
      <c r="C38" s="68">
        <v>7.4999999999999997E-2</v>
      </c>
      <c r="D38" t="s">
        <v>74</v>
      </c>
      <c r="E38" s="16">
        <f t="shared" si="0"/>
        <v>19290.892648382251</v>
      </c>
      <c r="H38" s="47"/>
      <c r="K38" s="11">
        <v>43928</v>
      </c>
      <c r="L38" s="47">
        <v>17897</v>
      </c>
      <c r="M38" s="16">
        <f t="shared" si="3"/>
        <v>1230</v>
      </c>
      <c r="N38" s="41">
        <f t="shared" si="4"/>
        <v>1.0649350649350648</v>
      </c>
    </row>
    <row r="39" spans="1:14" x14ac:dyDescent="0.2">
      <c r="A39" s="11">
        <v>43929</v>
      </c>
      <c r="B39" s="47">
        <v>19291</v>
      </c>
      <c r="C39" s="68">
        <v>7.3649999999999993E-2</v>
      </c>
      <c r="D39" t="s">
        <v>74</v>
      </c>
      <c r="E39" s="16">
        <f t="shared" si="0"/>
        <v>20765.410918976115</v>
      </c>
      <c r="H39" s="47"/>
      <c r="K39" s="11">
        <v>43929</v>
      </c>
      <c r="L39" s="47">
        <v>19291</v>
      </c>
      <c r="M39" s="16">
        <f t="shared" si="3"/>
        <v>1394</v>
      </c>
      <c r="N39" s="41">
        <f t="shared" si="4"/>
        <v>1.1333333333333333</v>
      </c>
    </row>
    <row r="40" spans="1:14" x14ac:dyDescent="0.2">
      <c r="A40" s="11">
        <v>43930</v>
      </c>
      <c r="B40" s="47">
        <v>20765</v>
      </c>
      <c r="C40" s="68">
        <v>6.4500000000000002E-2</v>
      </c>
      <c r="D40" t="s">
        <v>74</v>
      </c>
      <c r="E40" s="16">
        <f t="shared" si="0"/>
        <v>22148.480132250137</v>
      </c>
      <c r="H40" s="47"/>
      <c r="K40" s="11">
        <v>43930</v>
      </c>
      <c r="L40" s="47">
        <v>20765</v>
      </c>
      <c r="M40" s="16">
        <f t="shared" si="3"/>
        <v>1474</v>
      </c>
      <c r="N40" s="41">
        <f t="shared" si="4"/>
        <v>1.0573888091822095</v>
      </c>
    </row>
    <row r="41" spans="1:14" x14ac:dyDescent="0.2">
      <c r="A41" s="11">
        <v>43931</v>
      </c>
      <c r="B41" s="47">
        <v>22148</v>
      </c>
      <c r="C41" s="68">
        <v>5.1479999999999998E-2</v>
      </c>
      <c r="D41" t="s">
        <v>74</v>
      </c>
      <c r="E41" s="16">
        <f t="shared" si="0"/>
        <v>23318.037412586276</v>
      </c>
      <c r="H41" s="47"/>
      <c r="K41" s="11">
        <v>43931</v>
      </c>
      <c r="L41" s="47">
        <v>22148</v>
      </c>
      <c r="M41" s="16">
        <f t="shared" si="3"/>
        <v>1383</v>
      </c>
      <c r="N41" s="41">
        <f t="shared" si="4"/>
        <v>0.93826322930800543</v>
      </c>
    </row>
    <row r="42" spans="1:14" x14ac:dyDescent="0.2">
      <c r="A42" s="11">
        <v>43932</v>
      </c>
      <c r="B42" s="47">
        <v>23318</v>
      </c>
      <c r="C42" s="68">
        <v>4.4650000000000002E-2</v>
      </c>
      <c r="D42" t="s">
        <v>74</v>
      </c>
      <c r="E42" s="16">
        <f t="shared" si="0"/>
        <v>24382.742183969862</v>
      </c>
      <c r="H42" s="47"/>
      <c r="K42" s="11">
        <v>43932</v>
      </c>
      <c r="L42" s="47">
        <v>23318</v>
      </c>
      <c r="M42" s="16">
        <f t="shared" si="3"/>
        <v>1170</v>
      </c>
      <c r="N42" s="41">
        <f t="shared" si="4"/>
        <v>0.84598698481561818</v>
      </c>
    </row>
    <row r="43" spans="1:14" x14ac:dyDescent="0.2">
      <c r="A43" s="11">
        <v>43933</v>
      </c>
      <c r="B43" s="47">
        <v>24383</v>
      </c>
      <c r="C43" s="68">
        <v>5.1810000000000002E-2</v>
      </c>
      <c r="D43" t="s">
        <v>74</v>
      </c>
      <c r="E43" s="16">
        <f t="shared" si="0"/>
        <v>25679.581145739885</v>
      </c>
      <c r="H43" s="47"/>
      <c r="K43" s="11">
        <v>43933</v>
      </c>
      <c r="L43" s="47">
        <v>24383</v>
      </c>
      <c r="M43" s="16">
        <f t="shared" si="3"/>
        <v>1065</v>
      </c>
      <c r="N43" s="41">
        <f t="shared" si="4"/>
        <v>0.91025641025641024</v>
      </c>
    </row>
    <row r="44" spans="1:14" x14ac:dyDescent="0.2">
      <c r="A44" s="11">
        <v>43934</v>
      </c>
      <c r="B44" s="47">
        <v>25680</v>
      </c>
      <c r="C44" s="68">
        <v>5.2449999999999997E-2</v>
      </c>
      <c r="D44" t="s">
        <v>74</v>
      </c>
      <c r="E44" s="16">
        <f t="shared" si="0"/>
        <v>27062.86461711684</v>
      </c>
      <c r="K44" s="11">
        <v>43934</v>
      </c>
      <c r="L44" s="47">
        <v>25680</v>
      </c>
      <c r="M44" s="16">
        <f t="shared" si="3"/>
        <v>1297</v>
      </c>
      <c r="N44" s="41">
        <f t="shared" si="4"/>
        <v>1.2178403755868545</v>
      </c>
    </row>
    <row r="45" spans="1:14" x14ac:dyDescent="0.2">
      <c r="A45" s="11">
        <v>43935</v>
      </c>
      <c r="B45" s="47">
        <v>27063</v>
      </c>
      <c r="C45" s="68">
        <v>4.7489999999999997E-2</v>
      </c>
      <c r="D45" t="s">
        <v>74</v>
      </c>
      <c r="E45" s="16">
        <f t="shared" si="0"/>
        <v>28379.228347242901</v>
      </c>
      <c r="K45" s="11">
        <v>43935</v>
      </c>
      <c r="L45" s="47">
        <v>27063</v>
      </c>
      <c r="M45" s="16">
        <f t="shared" si="3"/>
        <v>1383</v>
      </c>
      <c r="N45" s="41">
        <f t="shared" si="4"/>
        <v>1.0663068619892058</v>
      </c>
    </row>
    <row r="46" spans="1:14" x14ac:dyDescent="0.2">
      <c r="A46" s="11">
        <v>43936</v>
      </c>
      <c r="B46" s="47">
        <v>28379</v>
      </c>
      <c r="C46" s="68">
        <v>5.9089999999999997E-2</v>
      </c>
      <c r="D46" t="s">
        <v>74</v>
      </c>
      <c r="E46" s="16">
        <f t="shared" si="0"/>
        <v>30106.450015538907</v>
      </c>
      <c r="K46" s="11">
        <v>43936</v>
      </c>
      <c r="L46" s="47">
        <v>28379</v>
      </c>
      <c r="M46" s="16">
        <f t="shared" si="3"/>
        <v>1316</v>
      </c>
      <c r="N46" s="41">
        <f t="shared" si="4"/>
        <v>0.95155459146782362</v>
      </c>
    </row>
    <row r="47" spans="1:14" x14ac:dyDescent="0.2">
      <c r="A47" s="11">
        <v>43937</v>
      </c>
      <c r="B47" s="47">
        <v>30106</v>
      </c>
      <c r="C47" s="68">
        <v>5.8720000000000001E-2</v>
      </c>
      <c r="D47" t="s">
        <v>74</v>
      </c>
      <c r="E47" s="16">
        <f t="shared" si="0"/>
        <v>31926.758653654451</v>
      </c>
      <c r="K47" s="11">
        <v>43937</v>
      </c>
      <c r="L47" s="47">
        <v>30106</v>
      </c>
      <c r="M47" s="16">
        <f t="shared" ref="M47" si="5">L47-L46</f>
        <v>1727</v>
      </c>
      <c r="N47" s="41">
        <f t="shared" ref="N47" si="6">M47/M46</f>
        <v>1.3123100303951367</v>
      </c>
    </row>
    <row r="48" spans="1:14" x14ac:dyDescent="0.2">
      <c r="A48" s="11">
        <v>43938</v>
      </c>
      <c r="B48" s="47">
        <v>31927</v>
      </c>
      <c r="D48" t="s">
        <v>74</v>
      </c>
      <c r="K48" s="11">
        <v>43938</v>
      </c>
      <c r="L48" s="47">
        <v>31927</v>
      </c>
      <c r="M48" s="16">
        <f t="shared" ref="M48" si="7">L48-L47</f>
        <v>1821</v>
      </c>
      <c r="N48" s="41">
        <f t="shared" ref="N48" si="8">M48/M47</f>
        <v>1.0544296467863348</v>
      </c>
    </row>
    <row r="49" spans="1:14" x14ac:dyDescent="0.2">
      <c r="A49" s="11"/>
      <c r="B49" s="47"/>
      <c r="K49" s="11"/>
      <c r="L49" s="47"/>
      <c r="M49" s="16"/>
      <c r="N49" s="41"/>
    </row>
    <row r="50" spans="1:14" x14ac:dyDescent="0.2">
      <c r="A50" s="11"/>
      <c r="B50" s="47"/>
      <c r="K50" s="11"/>
      <c r="L50" s="47"/>
      <c r="M50" s="16"/>
      <c r="N50" s="41"/>
    </row>
    <row r="51" spans="1:14" x14ac:dyDescent="0.2">
      <c r="A51" s="11"/>
      <c r="B51" s="47"/>
      <c r="K51" s="11"/>
      <c r="L51" s="47"/>
      <c r="M51" s="16"/>
      <c r="N51" s="41"/>
    </row>
    <row r="52" spans="1:14" x14ac:dyDescent="0.2">
      <c r="A52" s="11"/>
      <c r="B52" s="47"/>
      <c r="K52" s="11"/>
      <c r="L52" s="47"/>
      <c r="M52" s="16"/>
      <c r="N52" s="41"/>
    </row>
    <row r="53" spans="1:14" x14ac:dyDescent="0.2">
      <c r="A53" s="11" t="s">
        <v>97</v>
      </c>
      <c r="B53" s="47"/>
    </row>
    <row r="54" spans="1:14" x14ac:dyDescent="0.2">
      <c r="M54" t="s">
        <v>12</v>
      </c>
      <c r="N54" s="42">
        <f>AVERAGE(N2:N48)</f>
        <v>1.4574959447193163</v>
      </c>
    </row>
    <row r="55" spans="1:14" x14ac:dyDescent="0.2">
      <c r="A55" s="11"/>
      <c r="B55" s="47"/>
      <c r="E55" s="16"/>
    </row>
    <row r="56" spans="1:14" x14ac:dyDescent="0.2">
      <c r="A56" s="11"/>
      <c r="B56" s="47"/>
      <c r="E56" s="16"/>
    </row>
    <row r="57" spans="1:14" x14ac:dyDescent="0.2">
      <c r="A57" s="11"/>
      <c r="B57" s="47"/>
      <c r="E57" s="16"/>
    </row>
    <row r="58" spans="1:14" x14ac:dyDescent="0.2">
      <c r="A58" s="11"/>
      <c r="B58" s="47"/>
      <c r="E58" s="16"/>
    </row>
    <row r="59" spans="1:14" x14ac:dyDescent="0.2">
      <c r="A59" s="11"/>
      <c r="B59" s="47"/>
      <c r="E59" s="16"/>
    </row>
    <row r="60" spans="1:14" x14ac:dyDescent="0.2">
      <c r="A60" s="11"/>
      <c r="B60" s="47"/>
      <c r="E60" s="16"/>
    </row>
    <row r="61" spans="1:14" x14ac:dyDescent="0.2">
      <c r="A61" s="11"/>
      <c r="B61" s="47"/>
      <c r="E61" s="16"/>
    </row>
    <row r="62" spans="1:14" x14ac:dyDescent="0.2">
      <c r="A62" s="11"/>
      <c r="B62" s="47"/>
      <c r="C62" s="94"/>
      <c r="D62" s="78"/>
      <c r="E62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E159-83F3-1944-B177-108861E6FED1}">
  <dimension ref="A1:C47"/>
  <sheetViews>
    <sheetView topLeftCell="B16" zoomScaleNormal="100" workbookViewId="0">
      <selection activeCell="C47" sqref="C47"/>
    </sheetView>
  </sheetViews>
  <sheetFormatPr baseColWidth="10" defaultRowHeight="16" x14ac:dyDescent="0.2"/>
  <cols>
    <col min="3" max="3" width="10.83203125" style="71"/>
  </cols>
  <sheetData>
    <row r="1" spans="1:3" x14ac:dyDescent="0.2">
      <c r="A1" s="11">
        <v>43891</v>
      </c>
      <c r="B1" s="67">
        <v>0.1</v>
      </c>
      <c r="C1" s="71">
        <f>B1*100</f>
        <v>10</v>
      </c>
    </row>
    <row r="2" spans="1:3" x14ac:dyDescent="0.2">
      <c r="A2" s="11">
        <v>43892</v>
      </c>
      <c r="B2" s="67">
        <v>0.2</v>
      </c>
      <c r="C2" s="71">
        <f t="shared" ref="C2:C47" si="0">B2*100</f>
        <v>20</v>
      </c>
    </row>
    <row r="3" spans="1:3" x14ac:dyDescent="0.2">
      <c r="A3" s="11">
        <v>43893</v>
      </c>
      <c r="B3" s="67">
        <v>0.04</v>
      </c>
      <c r="C3" s="71">
        <f t="shared" si="0"/>
        <v>4</v>
      </c>
    </row>
    <row r="4" spans="1:3" x14ac:dyDescent="0.2">
      <c r="A4" s="11">
        <v>43894</v>
      </c>
      <c r="B4" s="67">
        <v>0.32</v>
      </c>
      <c r="C4" s="71">
        <f t="shared" si="0"/>
        <v>32</v>
      </c>
    </row>
    <row r="5" spans="1:3" x14ac:dyDescent="0.2">
      <c r="A5" s="11">
        <v>43895</v>
      </c>
      <c r="B5" s="67">
        <v>0.14000000000000001</v>
      </c>
      <c r="C5" s="71">
        <f t="shared" si="0"/>
        <v>14.000000000000002</v>
      </c>
    </row>
    <row r="6" spans="1:3" x14ac:dyDescent="0.2">
      <c r="A6" s="11">
        <v>43896</v>
      </c>
      <c r="B6" s="67">
        <v>0.1</v>
      </c>
      <c r="C6" s="71">
        <f t="shared" si="0"/>
        <v>10</v>
      </c>
    </row>
    <row r="7" spans="1:3" x14ac:dyDescent="0.2">
      <c r="A7" s="11">
        <v>43897</v>
      </c>
      <c r="B7" s="67">
        <v>0.1</v>
      </c>
      <c r="C7" s="71">
        <f t="shared" si="0"/>
        <v>10</v>
      </c>
    </row>
    <row r="8" spans="1:3" x14ac:dyDescent="0.2">
      <c r="A8" s="11">
        <v>43898</v>
      </c>
      <c r="B8" s="67">
        <v>0.18</v>
      </c>
      <c r="C8" s="71">
        <f t="shared" si="0"/>
        <v>18</v>
      </c>
    </row>
    <row r="9" spans="1:3" x14ac:dyDescent="0.2">
      <c r="A9" s="11">
        <v>43899</v>
      </c>
      <c r="B9" s="67">
        <v>0.2</v>
      </c>
      <c r="C9" s="71">
        <f t="shared" si="0"/>
        <v>20</v>
      </c>
    </row>
    <row r="10" spans="1:3" x14ac:dyDescent="0.2">
      <c r="A10" s="11">
        <v>43900</v>
      </c>
      <c r="B10" s="67">
        <v>0.21</v>
      </c>
      <c r="C10" s="71">
        <f t="shared" si="0"/>
        <v>21</v>
      </c>
    </row>
    <row r="11" spans="1:3" x14ac:dyDescent="0.2">
      <c r="A11" s="11">
        <v>43901</v>
      </c>
      <c r="B11" s="67">
        <v>0.26500000000000001</v>
      </c>
      <c r="C11" s="71">
        <f t="shared" si="0"/>
        <v>26.5</v>
      </c>
    </row>
    <row r="12" spans="1:3" x14ac:dyDescent="0.2">
      <c r="A12" s="11">
        <v>43902</v>
      </c>
      <c r="B12" s="67">
        <v>0.2175</v>
      </c>
      <c r="C12" s="71">
        <f t="shared" si="0"/>
        <v>21.75</v>
      </c>
    </row>
    <row r="13" spans="1:3" x14ac:dyDescent="0.2">
      <c r="A13" s="11">
        <v>43903</v>
      </c>
      <c r="B13" s="67">
        <v>0.26500000000000001</v>
      </c>
      <c r="C13" s="71">
        <f t="shared" si="0"/>
        <v>26.5</v>
      </c>
    </row>
    <row r="14" spans="1:3" x14ac:dyDescent="0.2">
      <c r="A14" s="11">
        <v>43904</v>
      </c>
      <c r="B14" s="67">
        <v>0.23</v>
      </c>
      <c r="C14" s="71">
        <f t="shared" si="0"/>
        <v>23</v>
      </c>
    </row>
    <row r="15" spans="1:3" x14ac:dyDescent="0.2">
      <c r="A15" s="11">
        <v>43905</v>
      </c>
      <c r="B15" s="67">
        <v>0.34300000000000003</v>
      </c>
      <c r="C15" s="71">
        <f t="shared" si="0"/>
        <v>34.300000000000004</v>
      </c>
    </row>
    <row r="16" spans="1:3" x14ac:dyDescent="0.2">
      <c r="A16" s="11">
        <v>43906</v>
      </c>
      <c r="B16" s="67">
        <v>0.255</v>
      </c>
      <c r="C16" s="71">
        <f t="shared" si="0"/>
        <v>25.5</v>
      </c>
    </row>
    <row r="17" spans="1:3" x14ac:dyDescent="0.2">
      <c r="A17" s="11">
        <v>43907</v>
      </c>
      <c r="B17" s="67">
        <v>0.245</v>
      </c>
      <c r="C17" s="71">
        <f t="shared" si="0"/>
        <v>24.5</v>
      </c>
    </row>
    <row r="18" spans="1:3" x14ac:dyDescent="0.2">
      <c r="A18" s="11">
        <v>43908</v>
      </c>
      <c r="B18" s="67">
        <v>0.183</v>
      </c>
      <c r="C18" s="71">
        <f t="shared" si="0"/>
        <v>18.3</v>
      </c>
    </row>
    <row r="19" spans="1:3" x14ac:dyDescent="0.2">
      <c r="A19" s="11">
        <v>43909</v>
      </c>
      <c r="B19" s="67">
        <v>0.219</v>
      </c>
      <c r="C19" s="71">
        <f t="shared" si="0"/>
        <v>21.9</v>
      </c>
    </row>
    <row r="20" spans="1:3" x14ac:dyDescent="0.2">
      <c r="A20" s="11">
        <v>43910</v>
      </c>
      <c r="B20" s="67">
        <v>0.20250000000000001</v>
      </c>
      <c r="C20" s="71">
        <f t="shared" si="0"/>
        <v>20.25</v>
      </c>
    </row>
    <row r="21" spans="1:3" x14ac:dyDescent="0.2">
      <c r="A21" s="11">
        <v>43911</v>
      </c>
      <c r="B21" s="67">
        <v>9.9000000000000005E-2</v>
      </c>
      <c r="C21" s="71">
        <f t="shared" si="0"/>
        <v>9.9</v>
      </c>
    </row>
    <row r="22" spans="1:3" x14ac:dyDescent="0.2">
      <c r="A22" s="11">
        <v>43912</v>
      </c>
      <c r="B22" s="67">
        <v>0.35299999999999998</v>
      </c>
      <c r="C22" s="71">
        <f t="shared" si="0"/>
        <v>35.299999999999997</v>
      </c>
    </row>
    <row r="23" spans="1:3" x14ac:dyDescent="0.2">
      <c r="A23" s="11">
        <v>43913</v>
      </c>
      <c r="B23" s="67">
        <v>0.28849999999999998</v>
      </c>
      <c r="C23" s="71">
        <f t="shared" si="0"/>
        <v>28.849999999999998</v>
      </c>
    </row>
    <row r="24" spans="1:3" x14ac:dyDescent="0.2">
      <c r="A24" s="11">
        <v>43914</v>
      </c>
      <c r="B24" s="67">
        <v>0.19980000000000001</v>
      </c>
      <c r="C24" s="71">
        <f t="shared" si="0"/>
        <v>19.98</v>
      </c>
    </row>
    <row r="25" spans="1:3" x14ac:dyDescent="0.2">
      <c r="A25" s="11">
        <v>43915</v>
      </c>
      <c r="B25" s="67">
        <v>0.17050000000000001</v>
      </c>
      <c r="C25" s="71">
        <f t="shared" si="0"/>
        <v>17.05</v>
      </c>
    </row>
    <row r="26" spans="1:3" x14ac:dyDescent="0.2">
      <c r="A26" s="11">
        <v>43916</v>
      </c>
      <c r="B26" s="67">
        <v>0.16270000000000001</v>
      </c>
      <c r="C26" s="71">
        <f t="shared" si="0"/>
        <v>16.27</v>
      </c>
    </row>
    <row r="27" spans="1:3" x14ac:dyDescent="0.2">
      <c r="A27" s="11">
        <v>43917</v>
      </c>
      <c r="B27" s="67">
        <v>0.17299999999999999</v>
      </c>
      <c r="C27" s="71">
        <f t="shared" si="0"/>
        <v>17.299999999999997</v>
      </c>
    </row>
    <row r="28" spans="1:3" x14ac:dyDescent="0.2">
      <c r="A28" s="11">
        <v>43918</v>
      </c>
      <c r="B28" s="67">
        <v>0.11119999999999999</v>
      </c>
      <c r="C28" s="71">
        <f t="shared" si="0"/>
        <v>11.12</v>
      </c>
    </row>
    <row r="29" spans="1:3" x14ac:dyDescent="0.2">
      <c r="A29" s="11">
        <v>43919</v>
      </c>
      <c r="B29" s="67">
        <v>0.16769999999999999</v>
      </c>
      <c r="C29" s="71">
        <f t="shared" si="0"/>
        <v>16.77</v>
      </c>
    </row>
    <row r="30" spans="1:3" x14ac:dyDescent="0.2">
      <c r="A30" s="11">
        <v>43920</v>
      </c>
      <c r="B30" s="67">
        <v>0.14169999999999999</v>
      </c>
      <c r="C30" s="71">
        <f t="shared" si="0"/>
        <v>14.17</v>
      </c>
    </row>
    <row r="31" spans="1:3" x14ac:dyDescent="0.2">
      <c r="A31" s="11">
        <v>43921</v>
      </c>
      <c r="B31" s="67">
        <v>0.1221</v>
      </c>
      <c r="C31" s="71">
        <f t="shared" si="0"/>
        <v>12.21</v>
      </c>
    </row>
    <row r="32" spans="1:3" x14ac:dyDescent="0.2">
      <c r="A32" s="11">
        <v>43922</v>
      </c>
      <c r="B32" s="67">
        <v>0.14810000000000001</v>
      </c>
      <c r="C32" s="71">
        <f t="shared" si="0"/>
        <v>14.81</v>
      </c>
    </row>
    <row r="33" spans="1:3" x14ac:dyDescent="0.2">
      <c r="A33" s="11">
        <v>43923</v>
      </c>
      <c r="B33">
        <v>0.10635</v>
      </c>
      <c r="C33" s="71">
        <f t="shared" si="0"/>
        <v>10.635</v>
      </c>
    </row>
    <row r="34" spans="1:3" x14ac:dyDescent="0.2">
      <c r="A34" s="11">
        <v>43893</v>
      </c>
      <c r="B34" s="67">
        <v>0.11070000000000001</v>
      </c>
      <c r="C34" s="71">
        <f t="shared" si="0"/>
        <v>11.07</v>
      </c>
    </row>
    <row r="35" spans="1:3" x14ac:dyDescent="0.2">
      <c r="A35" s="11">
        <v>43925</v>
      </c>
      <c r="B35" s="67">
        <v>0.1013</v>
      </c>
      <c r="C35" s="71">
        <f t="shared" si="0"/>
        <v>10.130000000000001</v>
      </c>
    </row>
    <row r="36" spans="1:3" x14ac:dyDescent="0.2">
      <c r="A36" s="11">
        <v>43926</v>
      </c>
      <c r="B36" s="67">
        <v>7.1800000000000003E-2</v>
      </c>
      <c r="C36" s="71">
        <f t="shared" si="0"/>
        <v>7.1800000000000006</v>
      </c>
    </row>
    <row r="37" spans="1:3" x14ac:dyDescent="0.2">
      <c r="A37" s="11">
        <v>43927</v>
      </c>
      <c r="B37" s="67">
        <v>7.1199999999999999E-2</v>
      </c>
      <c r="C37" s="71">
        <f t="shared" si="0"/>
        <v>7.12</v>
      </c>
    </row>
    <row r="38" spans="1:3" x14ac:dyDescent="0.2">
      <c r="A38" s="11">
        <v>43928</v>
      </c>
      <c r="B38" s="70">
        <v>7.4999999999999997E-2</v>
      </c>
      <c r="C38" s="71">
        <f t="shared" si="0"/>
        <v>7.5</v>
      </c>
    </row>
    <row r="39" spans="1:3" x14ac:dyDescent="0.2">
      <c r="A39" s="11">
        <v>43929</v>
      </c>
      <c r="B39" s="70">
        <v>7.3700000000000002E-2</v>
      </c>
      <c r="C39" s="71">
        <f t="shared" si="0"/>
        <v>7.37</v>
      </c>
    </row>
    <row r="40" spans="1:3" x14ac:dyDescent="0.2">
      <c r="A40" s="11">
        <v>43930</v>
      </c>
      <c r="B40" s="70">
        <v>6.4500000000000002E-2</v>
      </c>
      <c r="C40" s="71">
        <f t="shared" si="0"/>
        <v>6.45</v>
      </c>
    </row>
    <row r="41" spans="1:3" x14ac:dyDescent="0.2">
      <c r="A41" s="11">
        <v>43931</v>
      </c>
      <c r="B41" s="67">
        <v>5.1479999999999998E-2</v>
      </c>
      <c r="C41" s="71">
        <f t="shared" si="0"/>
        <v>5.1479999999999997</v>
      </c>
    </row>
    <row r="42" spans="1:3" x14ac:dyDescent="0.2">
      <c r="A42" s="11">
        <v>43932</v>
      </c>
      <c r="B42" s="67">
        <v>4.4650000000000002E-2</v>
      </c>
      <c r="C42" s="71">
        <f t="shared" si="0"/>
        <v>4.4649999999999999</v>
      </c>
    </row>
    <row r="43" spans="1:3" x14ac:dyDescent="0.2">
      <c r="A43" s="11">
        <v>43933</v>
      </c>
      <c r="B43" s="67">
        <v>5.1810000000000002E-2</v>
      </c>
      <c r="C43" s="71">
        <f t="shared" si="0"/>
        <v>5.181</v>
      </c>
    </row>
    <row r="44" spans="1:3" x14ac:dyDescent="0.2">
      <c r="A44" s="11">
        <v>43934</v>
      </c>
      <c r="B44" s="67">
        <v>5.2449999999999997E-2</v>
      </c>
      <c r="C44" s="71">
        <f t="shared" si="0"/>
        <v>5.2449999999999992</v>
      </c>
    </row>
    <row r="45" spans="1:3" x14ac:dyDescent="0.2">
      <c r="A45" s="11">
        <v>43935</v>
      </c>
      <c r="B45" s="67">
        <v>4.7489999999999997E-2</v>
      </c>
      <c r="C45" s="71">
        <f t="shared" si="0"/>
        <v>4.7489999999999997</v>
      </c>
    </row>
    <row r="46" spans="1:3" x14ac:dyDescent="0.2">
      <c r="A46" s="11">
        <v>43936</v>
      </c>
      <c r="B46" s="67">
        <v>5.9089999999999997E-2</v>
      </c>
      <c r="C46" s="71">
        <f t="shared" si="0"/>
        <v>5.9089999999999998</v>
      </c>
    </row>
    <row r="47" spans="1:3" x14ac:dyDescent="0.2">
      <c r="A47" s="11">
        <v>43937</v>
      </c>
      <c r="B47" s="68">
        <v>5.8720000000000001E-2</v>
      </c>
      <c r="C47" s="71">
        <f t="shared" si="0"/>
        <v>5.8719999999999999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0CCA-C389-C042-8A50-528E4E4EFC4E}">
  <dimension ref="A1:AD140"/>
  <sheetViews>
    <sheetView zoomScale="90" zoomScaleNormal="90" workbookViewId="0">
      <pane ySplit="1" topLeftCell="A76" activePane="bottomLeft" state="frozen"/>
      <selection pane="bottomLeft" activeCell="P91" sqref="P91"/>
    </sheetView>
  </sheetViews>
  <sheetFormatPr baseColWidth="10" defaultRowHeight="16" x14ac:dyDescent="0.2"/>
  <cols>
    <col min="1" max="1" width="16.83203125" customWidth="1"/>
    <col min="2" max="2" width="20.1640625" style="20" bestFit="1" customWidth="1"/>
    <col min="3" max="3" width="14.1640625" bestFit="1" customWidth="1"/>
    <col min="4" max="12" width="0" hidden="1" customWidth="1"/>
    <col min="13" max="13" width="11.33203125" hidden="1" customWidth="1"/>
    <col min="14" max="14" width="0" hidden="1" customWidth="1"/>
    <col min="17" max="17" width="12.33203125" bestFit="1" customWidth="1"/>
  </cols>
  <sheetData>
    <row r="1" spans="1:18" x14ac:dyDescent="0.2">
      <c r="A1" t="s">
        <v>8</v>
      </c>
      <c r="C1" t="s">
        <v>11</v>
      </c>
    </row>
    <row r="2" spans="1:18" x14ac:dyDescent="0.2">
      <c r="A2" s="11">
        <v>43855</v>
      </c>
      <c r="B2" s="20">
        <v>1</v>
      </c>
    </row>
    <row r="3" spans="1:18" x14ac:dyDescent="0.2">
      <c r="A3" s="11">
        <v>43856</v>
      </c>
      <c r="B3" s="20">
        <v>2</v>
      </c>
    </row>
    <row r="4" spans="1:18" x14ac:dyDescent="0.2">
      <c r="A4" s="11">
        <v>43857</v>
      </c>
      <c r="B4" s="20">
        <v>2</v>
      </c>
    </row>
    <row r="5" spans="1:18" x14ac:dyDescent="0.2">
      <c r="A5" s="11">
        <v>43858</v>
      </c>
      <c r="B5" s="20">
        <v>2</v>
      </c>
    </row>
    <row r="6" spans="1:18" x14ac:dyDescent="0.2">
      <c r="A6" s="11">
        <v>43859</v>
      </c>
      <c r="B6" s="20">
        <v>2</v>
      </c>
    </row>
    <row r="7" spans="1:18" x14ac:dyDescent="0.2">
      <c r="A7" s="11">
        <v>43860</v>
      </c>
      <c r="B7" s="20">
        <v>2</v>
      </c>
    </row>
    <row r="8" spans="1:18" x14ac:dyDescent="0.2">
      <c r="A8" s="11">
        <v>43861</v>
      </c>
      <c r="B8" s="20">
        <v>3</v>
      </c>
    </row>
    <row r="9" spans="1:18" x14ac:dyDescent="0.2">
      <c r="A9" s="11">
        <v>43862</v>
      </c>
      <c r="B9" s="20">
        <v>3</v>
      </c>
    </row>
    <row r="10" spans="1:18" x14ac:dyDescent="0.2">
      <c r="A10" s="11">
        <v>43863</v>
      </c>
      <c r="B10" s="20">
        <v>3</v>
      </c>
    </row>
    <row r="11" spans="1:18" x14ac:dyDescent="0.2">
      <c r="A11" s="11">
        <v>43864</v>
      </c>
      <c r="B11" s="20">
        <v>3</v>
      </c>
    </row>
    <row r="12" spans="1:18" x14ac:dyDescent="0.2">
      <c r="A12" s="11">
        <v>43865</v>
      </c>
      <c r="B12" s="20">
        <v>3</v>
      </c>
      <c r="Q12" t="s">
        <v>14</v>
      </c>
      <c r="R12" t="s">
        <v>13</v>
      </c>
    </row>
    <row r="13" spans="1:18" x14ac:dyDescent="0.2">
      <c r="A13" s="11">
        <v>43866</v>
      </c>
      <c r="B13" s="20">
        <v>3</v>
      </c>
      <c r="P13">
        <v>0.36</v>
      </c>
      <c r="Q13">
        <f>AVERAGE(P13:P18)</f>
        <v>0.27416666666666667</v>
      </c>
      <c r="R13">
        <f>MEDIAN(P13:P18)</f>
        <v>0.32</v>
      </c>
    </row>
    <row r="14" spans="1:18" x14ac:dyDescent="0.2">
      <c r="A14" s="11">
        <v>43867</v>
      </c>
      <c r="B14" s="20">
        <v>3</v>
      </c>
      <c r="P14">
        <v>0.28000000000000003</v>
      </c>
    </row>
    <row r="15" spans="1:18" x14ac:dyDescent="0.2">
      <c r="A15" s="11">
        <v>43868</v>
      </c>
      <c r="B15" s="20">
        <v>3</v>
      </c>
      <c r="P15">
        <v>0.37</v>
      </c>
    </row>
    <row r="16" spans="1:18" x14ac:dyDescent="0.2">
      <c r="A16" s="11">
        <v>43869</v>
      </c>
      <c r="B16" s="20">
        <v>3</v>
      </c>
      <c r="P16">
        <v>0.37</v>
      </c>
    </row>
    <row r="17" spans="1:16" x14ac:dyDescent="0.2">
      <c r="A17" s="11">
        <v>43870</v>
      </c>
      <c r="B17" s="20">
        <v>3</v>
      </c>
      <c r="P17">
        <v>0.16500000000000001</v>
      </c>
    </row>
    <row r="18" spans="1:16" x14ac:dyDescent="0.2">
      <c r="A18" s="11">
        <v>43871</v>
      </c>
      <c r="B18" s="20">
        <v>3</v>
      </c>
      <c r="P18">
        <v>0.1</v>
      </c>
    </row>
    <row r="19" spans="1:16" x14ac:dyDescent="0.2">
      <c r="A19" s="11">
        <v>43872</v>
      </c>
      <c r="B19" s="20">
        <v>3</v>
      </c>
    </row>
    <row r="20" spans="1:16" x14ac:dyDescent="0.2">
      <c r="A20" s="11">
        <v>43873</v>
      </c>
      <c r="B20" s="20">
        <v>3</v>
      </c>
    </row>
    <row r="21" spans="1:16" x14ac:dyDescent="0.2">
      <c r="A21" s="11">
        <v>43874</v>
      </c>
      <c r="B21" s="20">
        <v>3</v>
      </c>
    </row>
    <row r="22" spans="1:16" x14ac:dyDescent="0.2">
      <c r="A22" s="11">
        <v>43875</v>
      </c>
      <c r="B22" s="20">
        <v>3</v>
      </c>
    </row>
    <row r="23" spans="1:16" x14ac:dyDescent="0.2">
      <c r="A23" s="11">
        <v>43876</v>
      </c>
      <c r="B23" s="20">
        <v>3</v>
      </c>
    </row>
    <row r="24" spans="1:16" x14ac:dyDescent="0.2">
      <c r="A24" s="11">
        <v>43877</v>
      </c>
      <c r="B24" s="20">
        <v>3</v>
      </c>
    </row>
    <row r="25" spans="1:16" x14ac:dyDescent="0.2">
      <c r="A25" s="11">
        <v>43878</v>
      </c>
      <c r="B25" s="20">
        <v>3</v>
      </c>
    </row>
    <row r="26" spans="1:16" x14ac:dyDescent="0.2">
      <c r="A26" s="11">
        <v>43879</v>
      </c>
      <c r="B26" s="20">
        <v>3</v>
      </c>
    </row>
    <row r="27" spans="1:16" x14ac:dyDescent="0.2">
      <c r="A27" s="11">
        <v>43880</v>
      </c>
      <c r="B27" s="20">
        <v>3</v>
      </c>
    </row>
    <row r="28" spans="1:16" x14ac:dyDescent="0.2">
      <c r="A28" s="11">
        <v>43881</v>
      </c>
      <c r="B28" s="20">
        <v>3</v>
      </c>
    </row>
    <row r="29" spans="1:16" x14ac:dyDescent="0.2">
      <c r="A29" s="11">
        <v>43882</v>
      </c>
      <c r="B29" s="20">
        <v>3</v>
      </c>
    </row>
    <row r="30" spans="1:16" x14ac:dyDescent="0.2">
      <c r="A30" s="11">
        <v>43883</v>
      </c>
      <c r="B30" s="20">
        <v>3</v>
      </c>
    </row>
    <row r="31" spans="1:16" x14ac:dyDescent="0.2">
      <c r="A31" s="11">
        <v>43884</v>
      </c>
      <c r="B31" s="20">
        <v>4</v>
      </c>
    </row>
    <row r="32" spans="1:16" x14ac:dyDescent="0.2">
      <c r="A32" s="11">
        <v>43885</v>
      </c>
      <c r="B32" s="20">
        <v>4</v>
      </c>
    </row>
    <row r="33" spans="1:2" x14ac:dyDescent="0.2">
      <c r="A33" s="11">
        <v>43886</v>
      </c>
      <c r="B33" s="20">
        <v>4</v>
      </c>
    </row>
    <row r="34" spans="1:2" x14ac:dyDescent="0.2">
      <c r="A34" s="11">
        <v>43887</v>
      </c>
      <c r="B34" s="20">
        <v>5</v>
      </c>
    </row>
    <row r="35" spans="1:2" x14ac:dyDescent="0.2">
      <c r="A35" s="11">
        <v>43888</v>
      </c>
      <c r="B35" s="20">
        <v>6</v>
      </c>
    </row>
    <row r="36" spans="1:2" x14ac:dyDescent="0.2">
      <c r="A36" s="11">
        <v>43889</v>
      </c>
      <c r="B36" s="20">
        <v>7</v>
      </c>
    </row>
    <row r="37" spans="1:2" x14ac:dyDescent="0.2">
      <c r="A37" s="11">
        <v>43890</v>
      </c>
      <c r="B37" s="20">
        <v>10</v>
      </c>
    </row>
    <row r="38" spans="1:2" x14ac:dyDescent="0.2">
      <c r="A38" s="11">
        <v>43891</v>
      </c>
      <c r="B38" s="20">
        <v>14</v>
      </c>
    </row>
    <row r="39" spans="1:2" x14ac:dyDescent="0.2">
      <c r="A39" s="11">
        <v>43892</v>
      </c>
      <c r="B39" s="20">
        <v>17</v>
      </c>
    </row>
    <row r="40" spans="1:2" x14ac:dyDescent="0.2">
      <c r="A40" s="11">
        <v>43893</v>
      </c>
      <c r="B40" s="20">
        <v>20</v>
      </c>
    </row>
    <row r="41" spans="1:2" x14ac:dyDescent="0.2">
      <c r="A41" s="11">
        <v>43894</v>
      </c>
      <c r="B41" s="20">
        <v>19</v>
      </c>
    </row>
    <row r="42" spans="1:2" x14ac:dyDescent="0.2">
      <c r="A42" s="11">
        <v>43895</v>
      </c>
      <c r="B42" s="20">
        <v>22</v>
      </c>
    </row>
    <row r="43" spans="1:2" x14ac:dyDescent="0.2">
      <c r="A43" s="11">
        <v>43896</v>
      </c>
      <c r="B43" s="20">
        <v>28</v>
      </c>
    </row>
    <row r="44" spans="1:2" x14ac:dyDescent="0.2">
      <c r="A44" s="11">
        <v>43897</v>
      </c>
      <c r="B44" s="20">
        <v>25</v>
      </c>
    </row>
    <row r="45" spans="1:2" x14ac:dyDescent="0.2">
      <c r="A45" s="11">
        <v>43898</v>
      </c>
      <c r="B45" s="20">
        <v>29</v>
      </c>
    </row>
    <row r="46" spans="1:2" x14ac:dyDescent="0.2">
      <c r="A46" s="11">
        <v>43899</v>
      </c>
      <c r="B46" s="20">
        <v>35</v>
      </c>
    </row>
    <row r="47" spans="1:2" x14ac:dyDescent="0.2">
      <c r="A47" s="11">
        <v>43900</v>
      </c>
      <c r="B47" s="20">
        <v>36</v>
      </c>
    </row>
    <row r="48" spans="1:2" x14ac:dyDescent="0.2">
      <c r="A48" s="11">
        <v>43901</v>
      </c>
      <c r="B48" s="20">
        <v>42</v>
      </c>
    </row>
    <row r="49" spans="1:10" x14ac:dyDescent="0.2">
      <c r="A49" s="11">
        <v>43902</v>
      </c>
      <c r="B49" s="20">
        <v>60</v>
      </c>
    </row>
    <row r="50" spans="1:10" x14ac:dyDescent="0.2">
      <c r="A50" s="11">
        <v>43903</v>
      </c>
      <c r="B50" s="20">
        <v>79</v>
      </c>
    </row>
    <row r="51" spans="1:10" x14ac:dyDescent="0.2">
      <c r="A51" s="11">
        <v>43904</v>
      </c>
      <c r="B51" s="20">
        <v>101</v>
      </c>
    </row>
    <row r="52" spans="1:10" x14ac:dyDescent="0.2">
      <c r="A52" s="11">
        <v>43905</v>
      </c>
      <c r="B52" s="20">
        <v>146</v>
      </c>
    </row>
    <row r="53" spans="1:10" x14ac:dyDescent="0.2">
      <c r="A53" s="11">
        <v>43906</v>
      </c>
      <c r="B53" s="20">
        <v>172</v>
      </c>
    </row>
    <row r="54" spans="1:10" x14ac:dyDescent="0.2">
      <c r="A54" s="11">
        <v>43907</v>
      </c>
      <c r="B54" s="20">
        <v>190</v>
      </c>
      <c r="C54" s="11">
        <v>43907</v>
      </c>
    </row>
    <row r="55" spans="1:10" x14ac:dyDescent="0.2">
      <c r="A55" s="11">
        <v>43908</v>
      </c>
      <c r="B55" s="30">
        <v>221</v>
      </c>
      <c r="C55" s="17">
        <f t="shared" ref="C55:C56" si="0">B54*EXP(0.32)</f>
        <v>261.65427522383186</v>
      </c>
      <c r="D55" s="11">
        <v>43908</v>
      </c>
    </row>
    <row r="56" spans="1:10" x14ac:dyDescent="0.2">
      <c r="A56" s="11">
        <v>43909</v>
      </c>
      <c r="B56" s="20">
        <v>257</v>
      </c>
      <c r="C56" s="17">
        <f t="shared" si="0"/>
        <v>304.34523591824654</v>
      </c>
      <c r="D56" s="29">
        <v>360</v>
      </c>
      <c r="E56" s="11"/>
    </row>
    <row r="57" spans="1:10" x14ac:dyDescent="0.2">
      <c r="A57" s="11">
        <v>43910</v>
      </c>
      <c r="B57" s="20">
        <v>318</v>
      </c>
      <c r="C57" s="17">
        <f>B56*EXP(0.0791)</f>
        <v>278.15432481382697</v>
      </c>
      <c r="D57" s="33">
        <v>419</v>
      </c>
      <c r="F57" s="11"/>
    </row>
    <row r="58" spans="1:10" x14ac:dyDescent="0.2">
      <c r="A58" s="11">
        <v>43911</v>
      </c>
      <c r="B58" s="20">
        <v>377</v>
      </c>
      <c r="C58" s="17">
        <f>B57*EXP(0.0867)</f>
        <v>346.80108821633769</v>
      </c>
      <c r="D58" s="33">
        <v>577</v>
      </c>
      <c r="E58" s="34"/>
    </row>
    <row r="59" spans="1:10" x14ac:dyDescent="0.2">
      <c r="A59" s="11">
        <v>43912</v>
      </c>
      <c r="B59" s="20">
        <v>425</v>
      </c>
      <c r="C59" s="17">
        <f>B58*EXP(0.0867)</f>
        <v>411.14468634452618</v>
      </c>
      <c r="D59" s="33">
        <v>795</v>
      </c>
      <c r="E59" s="55">
        <v>43912</v>
      </c>
    </row>
    <row r="60" spans="1:10" x14ac:dyDescent="0.2">
      <c r="A60" s="11">
        <v>43913</v>
      </c>
      <c r="B60" s="20">
        <v>504</v>
      </c>
      <c r="C60" s="17">
        <f t="shared" ref="C60" si="1">B59*EXP(0.0867)</f>
        <v>463.49202041491674</v>
      </c>
      <c r="D60" s="33">
        <v>1095</v>
      </c>
      <c r="E60" s="31">
        <v>482</v>
      </c>
      <c r="F60" s="11">
        <v>43913</v>
      </c>
    </row>
    <row r="61" spans="1:10" x14ac:dyDescent="0.2">
      <c r="A61" s="11">
        <v>43914</v>
      </c>
      <c r="B61" s="20">
        <v>588</v>
      </c>
      <c r="C61" s="17">
        <f>B60*EXP(0.0933)</f>
        <v>553.28667568240724</v>
      </c>
      <c r="D61" s="33">
        <v>1507</v>
      </c>
      <c r="E61" s="24">
        <v>526</v>
      </c>
      <c r="F61" s="14">
        <v>553</v>
      </c>
      <c r="G61" s="11">
        <v>43914</v>
      </c>
    </row>
    <row r="62" spans="1:10" x14ac:dyDescent="0.2">
      <c r="A62" s="11">
        <v>43915</v>
      </c>
      <c r="B62" s="20">
        <v>688</v>
      </c>
      <c r="C62" s="17">
        <f t="shared" ref="C62:C66" si="2">B61*EXP(0.0933)</f>
        <v>645.50112162947516</v>
      </c>
      <c r="D62" s="33">
        <v>2076</v>
      </c>
      <c r="E62" s="24">
        <v>573</v>
      </c>
      <c r="F62" s="24">
        <v>607</v>
      </c>
      <c r="G62">
        <v>646</v>
      </c>
      <c r="H62" s="11">
        <v>43915</v>
      </c>
    </row>
    <row r="63" spans="1:10" x14ac:dyDescent="0.2">
      <c r="A63" s="11">
        <v>43916</v>
      </c>
      <c r="B63" s="20">
        <v>858</v>
      </c>
      <c r="C63" s="17">
        <f t="shared" si="2"/>
        <v>755.28022394741311</v>
      </c>
      <c r="D63" s="33">
        <v>2859</v>
      </c>
      <c r="E63" s="24">
        <v>625</v>
      </c>
      <c r="F63" s="24">
        <v>666</v>
      </c>
      <c r="G63" s="59">
        <v>709</v>
      </c>
      <c r="H63">
        <v>755</v>
      </c>
      <c r="I63" s="11">
        <v>43916</v>
      </c>
    </row>
    <row r="64" spans="1:10" x14ac:dyDescent="0.2">
      <c r="A64" s="11">
        <v>43917</v>
      </c>
      <c r="B64" s="20">
        <v>993</v>
      </c>
      <c r="C64" s="17">
        <f t="shared" si="2"/>
        <v>941.90469788790756</v>
      </c>
      <c r="D64" s="33">
        <v>3937</v>
      </c>
      <c r="E64" s="24">
        <v>682</v>
      </c>
      <c r="F64" s="24">
        <v>732</v>
      </c>
      <c r="G64" s="59">
        <v>778</v>
      </c>
      <c r="H64" s="34">
        <v>829</v>
      </c>
      <c r="I64">
        <v>942</v>
      </c>
      <c r="J64" s="11">
        <v>43917</v>
      </c>
    </row>
    <row r="65" spans="1:25" x14ac:dyDescent="0.2">
      <c r="A65" s="11">
        <v>43918</v>
      </c>
      <c r="B65" s="20">
        <v>1144</v>
      </c>
      <c r="C65" s="17">
        <f t="shared" si="2"/>
        <v>1090.1064860171239</v>
      </c>
      <c r="D65" s="33">
        <v>5422</v>
      </c>
      <c r="E65" s="24">
        <v>744</v>
      </c>
      <c r="F65" s="24">
        <v>803</v>
      </c>
      <c r="G65" s="59">
        <v>854</v>
      </c>
      <c r="H65" s="34">
        <v>910</v>
      </c>
      <c r="I65" s="24">
        <v>1034</v>
      </c>
      <c r="J65" s="14">
        <v>1090</v>
      </c>
      <c r="K65" s="11">
        <v>43918</v>
      </c>
    </row>
    <row r="66" spans="1:25" x14ac:dyDescent="0.2">
      <c r="A66" s="11">
        <v>43919</v>
      </c>
      <c r="B66" s="20">
        <v>1355</v>
      </c>
      <c r="C66" s="17">
        <f t="shared" si="2"/>
        <v>1255.8729305172101</v>
      </c>
      <c r="D66" s="33">
        <v>7466</v>
      </c>
      <c r="E66" s="24">
        <v>811</v>
      </c>
      <c r="F66" s="24">
        <v>882</v>
      </c>
      <c r="G66" s="59">
        <v>938</v>
      </c>
      <c r="H66" s="34">
        <v>999</v>
      </c>
      <c r="I66" s="24">
        <v>1135</v>
      </c>
      <c r="J66" s="24">
        <v>1197</v>
      </c>
      <c r="K66" s="14">
        <v>1256</v>
      </c>
      <c r="L66" s="11">
        <v>43919</v>
      </c>
    </row>
    <row r="67" spans="1:25" x14ac:dyDescent="0.2">
      <c r="A67" s="11">
        <v>43920</v>
      </c>
      <c r="B67" s="20">
        <v>1732</v>
      </c>
      <c r="C67" s="17">
        <f>B66*EXP(0.185)</f>
        <v>1630.3609863730271</v>
      </c>
      <c r="D67" s="33">
        <v>10282</v>
      </c>
      <c r="E67" s="24">
        <v>884</v>
      </c>
      <c r="F67" s="24">
        <v>968</v>
      </c>
      <c r="G67" s="60">
        <v>1029</v>
      </c>
      <c r="H67" s="24">
        <v>1097</v>
      </c>
      <c r="I67" s="24">
        <v>1246</v>
      </c>
      <c r="J67" s="24">
        <v>1314</v>
      </c>
      <c r="K67" s="24">
        <v>1379</v>
      </c>
      <c r="L67" s="14">
        <v>1504</v>
      </c>
      <c r="M67" s="11">
        <v>43920</v>
      </c>
    </row>
    <row r="68" spans="1:25" x14ac:dyDescent="0.2">
      <c r="A68" s="11">
        <v>43921</v>
      </c>
      <c r="B68" s="20">
        <v>1987</v>
      </c>
      <c r="C68" s="17">
        <f>B67*EXP( 0.142)</f>
        <v>1996.2627552660927</v>
      </c>
      <c r="D68" s="33">
        <v>14160</v>
      </c>
      <c r="E68" s="24">
        <v>964</v>
      </c>
      <c r="F68" s="24">
        <v>1063</v>
      </c>
      <c r="G68" s="60">
        <v>1130</v>
      </c>
      <c r="H68" s="24">
        <v>1204</v>
      </c>
      <c r="I68" s="24">
        <v>1368</v>
      </c>
      <c r="J68" s="24">
        <v>1442</v>
      </c>
      <c r="K68" s="24">
        <v>1514</v>
      </c>
      <c r="L68" s="24">
        <v>1651</v>
      </c>
      <c r="M68" s="14">
        <v>1996</v>
      </c>
      <c r="N68" s="11">
        <v>43921</v>
      </c>
    </row>
    <row r="69" spans="1:25" x14ac:dyDescent="0.2">
      <c r="A69" s="11">
        <v>43922</v>
      </c>
      <c r="B69" s="20">
        <v>2392</v>
      </c>
      <c r="C69" s="17">
        <f t="shared" ref="C69" si="3">B68*EXP( 0.18535)</f>
        <v>2391.6319652511993</v>
      </c>
      <c r="D69" s="33">
        <v>19500</v>
      </c>
      <c r="E69" s="24">
        <v>1052</v>
      </c>
      <c r="F69" s="24">
        <v>1166</v>
      </c>
      <c r="G69" s="60">
        <v>1240</v>
      </c>
      <c r="H69" s="24">
        <v>1322</v>
      </c>
      <c r="I69" s="24">
        <v>1502</v>
      </c>
      <c r="J69" s="24">
        <v>1583</v>
      </c>
      <c r="K69" s="24">
        <v>1662</v>
      </c>
      <c r="L69" s="24">
        <v>1813</v>
      </c>
      <c r="M69" s="24">
        <v>2402</v>
      </c>
      <c r="N69" s="14">
        <v>2392</v>
      </c>
      <c r="O69" s="11">
        <v>43922</v>
      </c>
    </row>
    <row r="70" spans="1:25" x14ac:dyDescent="0.2">
      <c r="A70" s="11">
        <v>43923</v>
      </c>
      <c r="B70" s="20">
        <v>2793</v>
      </c>
      <c r="C70" s="17">
        <f>B69*EXP( 0.14)</f>
        <v>2751.4549268664878</v>
      </c>
      <c r="D70" s="33">
        <v>26854</v>
      </c>
      <c r="E70" s="24">
        <v>1147</v>
      </c>
      <c r="F70" s="24">
        <v>1281</v>
      </c>
      <c r="G70" s="60">
        <v>1362</v>
      </c>
      <c r="H70" s="24">
        <v>1451</v>
      </c>
      <c r="I70" s="24">
        <v>1649</v>
      </c>
      <c r="J70" s="24">
        <v>1738</v>
      </c>
      <c r="K70" s="24">
        <v>1824</v>
      </c>
      <c r="L70" s="24">
        <v>1990</v>
      </c>
      <c r="M70" s="24">
        <v>2892</v>
      </c>
      <c r="N70" s="24">
        <v>2879</v>
      </c>
      <c r="O70" s="20">
        <v>2751</v>
      </c>
      <c r="P70" s="11">
        <v>43923</v>
      </c>
    </row>
    <row r="71" spans="1:25" x14ac:dyDescent="0.2">
      <c r="A71" s="11">
        <v>43924</v>
      </c>
      <c r="B71" s="20">
        <v>3255</v>
      </c>
      <c r="C71" s="17">
        <f>B70*EXP( 0.17)</f>
        <v>3310.5564497377809</v>
      </c>
      <c r="D71" s="33">
        <v>36981</v>
      </c>
      <c r="E71" s="24">
        <v>1251</v>
      </c>
      <c r="F71" s="24">
        <v>1406</v>
      </c>
      <c r="G71" s="60">
        <v>1495</v>
      </c>
      <c r="H71" s="24">
        <v>1593</v>
      </c>
      <c r="I71" s="24">
        <v>1810</v>
      </c>
      <c r="J71" s="24">
        <v>1908</v>
      </c>
      <c r="K71" s="24">
        <v>2002</v>
      </c>
      <c r="L71" s="24">
        <v>2184</v>
      </c>
      <c r="M71" s="24">
        <v>3481</v>
      </c>
      <c r="N71" s="24">
        <v>3465</v>
      </c>
      <c r="O71" s="36">
        <v>3164</v>
      </c>
      <c r="P71" s="14">
        <v>3311</v>
      </c>
      <c r="Q71" s="11">
        <v>43924</v>
      </c>
    </row>
    <row r="72" spans="1:25" x14ac:dyDescent="0.2">
      <c r="A72" s="11">
        <v>43925</v>
      </c>
      <c r="B72" s="20">
        <v>3630</v>
      </c>
      <c r="C72" s="17">
        <f t="shared" ref="C72:C74" si="4">B71*EXP( 0.14)</f>
        <v>3744.141215280275</v>
      </c>
      <c r="D72" s="33">
        <v>50928</v>
      </c>
      <c r="E72" s="24">
        <v>1364</v>
      </c>
      <c r="F72" s="24">
        <v>1543</v>
      </c>
      <c r="G72" s="60">
        <v>1641</v>
      </c>
      <c r="H72" s="24">
        <v>1749</v>
      </c>
      <c r="I72" s="24">
        <v>1987</v>
      </c>
      <c r="J72" s="24">
        <v>2095</v>
      </c>
      <c r="K72" s="24">
        <v>2198</v>
      </c>
      <c r="L72" s="24">
        <v>2398</v>
      </c>
      <c r="M72" s="24">
        <v>4189</v>
      </c>
      <c r="N72" s="24">
        <v>4170</v>
      </c>
      <c r="O72" s="36">
        <v>3640</v>
      </c>
      <c r="P72" s="24">
        <v>3809</v>
      </c>
      <c r="Q72" s="62">
        <v>3744</v>
      </c>
      <c r="R72" s="11">
        <v>43925</v>
      </c>
    </row>
    <row r="73" spans="1:25" x14ac:dyDescent="0.2">
      <c r="A73" s="11">
        <v>43926</v>
      </c>
      <c r="B73" s="20">
        <v>4038</v>
      </c>
      <c r="C73" s="17">
        <f>B72*EXP( 0.1)</f>
        <v>4011.7704326146013</v>
      </c>
      <c r="D73" s="33">
        <v>70134</v>
      </c>
      <c r="E73" s="24">
        <v>1488</v>
      </c>
      <c r="F73" s="24">
        <v>1694</v>
      </c>
      <c r="G73" s="60">
        <v>1801</v>
      </c>
      <c r="H73" s="24">
        <v>1920</v>
      </c>
      <c r="I73" s="24">
        <v>2181</v>
      </c>
      <c r="J73" s="24">
        <v>2299</v>
      </c>
      <c r="K73" s="24">
        <v>2413</v>
      </c>
      <c r="L73" s="24">
        <v>2632</v>
      </c>
      <c r="M73" s="24">
        <v>5042</v>
      </c>
      <c r="N73" s="24">
        <v>5020</v>
      </c>
      <c r="O73" s="36">
        <v>4187</v>
      </c>
      <c r="P73" s="24">
        <v>4381</v>
      </c>
      <c r="Q73" s="65">
        <v>4307</v>
      </c>
      <c r="R73" s="14">
        <v>4012</v>
      </c>
      <c r="S73" s="11">
        <v>43926</v>
      </c>
    </row>
    <row r="74" spans="1:25" x14ac:dyDescent="0.2">
      <c r="A74" s="11">
        <v>43927</v>
      </c>
      <c r="B74" s="20">
        <v>4347</v>
      </c>
      <c r="C74" s="17">
        <f t="shared" si="4"/>
        <v>4644.8055997854844</v>
      </c>
      <c r="D74" s="33">
        <v>96583</v>
      </c>
      <c r="E74" s="24">
        <v>1623</v>
      </c>
      <c r="F74" s="24">
        <v>1860</v>
      </c>
      <c r="G74" s="60">
        <v>1978</v>
      </c>
      <c r="H74" s="24">
        <v>2108</v>
      </c>
      <c r="I74" s="24">
        <v>2394</v>
      </c>
      <c r="J74" s="24">
        <v>2524</v>
      </c>
      <c r="K74" s="24">
        <v>2649</v>
      </c>
      <c r="L74" s="24">
        <v>2890</v>
      </c>
      <c r="M74" s="24">
        <v>6069</v>
      </c>
      <c r="N74" s="24">
        <v>6042</v>
      </c>
      <c r="O74" s="36">
        <v>4816</v>
      </c>
      <c r="P74" s="24">
        <v>5039</v>
      </c>
      <c r="Q74" s="65">
        <v>4954</v>
      </c>
      <c r="R74" s="24">
        <v>4615</v>
      </c>
      <c r="S74" s="14">
        <v>4645</v>
      </c>
      <c r="T74" s="11">
        <v>43927</v>
      </c>
    </row>
    <row r="75" spans="1:25" x14ac:dyDescent="0.2">
      <c r="A75" s="11">
        <v>43928</v>
      </c>
      <c r="B75" s="20">
        <v>4726</v>
      </c>
      <c r="C75" s="17">
        <f>B74*EXP( 0.1)</f>
        <v>4804.1779808748406</v>
      </c>
      <c r="D75" s="33">
        <v>133008</v>
      </c>
      <c r="E75" s="24">
        <v>1769</v>
      </c>
      <c r="F75" s="24">
        <v>2042</v>
      </c>
      <c r="G75" s="60">
        <v>2171</v>
      </c>
      <c r="H75" s="24">
        <v>2314</v>
      </c>
      <c r="I75" s="24">
        <v>2629</v>
      </c>
      <c r="J75" s="24">
        <v>2771</v>
      </c>
      <c r="K75" s="24">
        <v>2908</v>
      </c>
      <c r="L75" s="24">
        <v>3173</v>
      </c>
      <c r="M75" s="24">
        <v>7305</v>
      </c>
      <c r="N75" s="24">
        <v>7272</v>
      </c>
      <c r="O75" s="36">
        <v>5540</v>
      </c>
      <c r="P75" s="24">
        <v>5796</v>
      </c>
      <c r="Q75" s="65">
        <v>5698</v>
      </c>
      <c r="R75" s="24">
        <v>5308</v>
      </c>
      <c r="S75" s="24">
        <v>5343</v>
      </c>
      <c r="T75" s="14">
        <v>4804</v>
      </c>
      <c r="U75" s="11">
        <v>43928</v>
      </c>
    </row>
    <row r="76" spans="1:25" x14ac:dyDescent="0.2">
      <c r="A76" s="11">
        <v>43929</v>
      </c>
      <c r="B76" s="20">
        <v>5276</v>
      </c>
      <c r="C76" s="17">
        <f>B75*EXP( 0.1)</f>
        <v>5223.0377588255114</v>
      </c>
      <c r="D76" s="33">
        <v>183169</v>
      </c>
      <c r="E76" s="24">
        <v>1930</v>
      </c>
      <c r="F76" s="24">
        <v>2241</v>
      </c>
      <c r="G76" s="60">
        <v>2383</v>
      </c>
      <c r="H76" s="24">
        <v>2540</v>
      </c>
      <c r="I76" s="24">
        <v>2886</v>
      </c>
      <c r="J76" s="24">
        <v>3042</v>
      </c>
      <c r="K76" s="24">
        <v>3193</v>
      </c>
      <c r="L76" s="24">
        <v>3483</v>
      </c>
      <c r="M76" s="24">
        <v>8793</v>
      </c>
      <c r="N76" s="24">
        <v>8753</v>
      </c>
      <c r="O76" s="36">
        <v>6372</v>
      </c>
      <c r="P76" s="24">
        <v>6668</v>
      </c>
      <c r="Q76" s="65">
        <v>6555</v>
      </c>
      <c r="R76" s="24">
        <v>6106</v>
      </c>
      <c r="S76" s="24">
        <v>6146</v>
      </c>
      <c r="T76" s="24">
        <v>5526</v>
      </c>
      <c r="U76" s="14">
        <v>5223</v>
      </c>
      <c r="V76" s="11">
        <v>43929</v>
      </c>
    </row>
    <row r="77" spans="1:25" x14ac:dyDescent="0.2">
      <c r="A77" s="11">
        <v>43930</v>
      </c>
      <c r="B77" s="20">
        <v>5759</v>
      </c>
      <c r="C77" s="17">
        <f>B76*EXP( 0.1)</f>
        <v>5830.8817637671173</v>
      </c>
      <c r="D77" s="33">
        <v>252247</v>
      </c>
      <c r="E77" s="24">
        <v>2105</v>
      </c>
      <c r="F77" s="24">
        <v>2461</v>
      </c>
      <c r="G77" s="60">
        <v>2616</v>
      </c>
      <c r="H77" s="24">
        <v>2789</v>
      </c>
      <c r="I77" s="24">
        <v>3168</v>
      </c>
      <c r="J77" s="24">
        <v>3340</v>
      </c>
      <c r="K77" s="24">
        <v>3505</v>
      </c>
      <c r="L77" s="24">
        <v>3823</v>
      </c>
      <c r="M77" s="24">
        <v>10583</v>
      </c>
      <c r="N77" s="24">
        <v>10536</v>
      </c>
      <c r="O77" s="36">
        <v>7330</v>
      </c>
      <c r="P77" s="24">
        <v>7669</v>
      </c>
      <c r="Q77" s="65">
        <v>7540</v>
      </c>
      <c r="R77" s="24">
        <v>7024</v>
      </c>
      <c r="S77" s="24">
        <v>7069</v>
      </c>
      <c r="T77" s="24">
        <v>6357</v>
      </c>
      <c r="U77" s="24">
        <v>6008</v>
      </c>
      <c r="V77" s="14">
        <v>5831</v>
      </c>
      <c r="W77" s="11">
        <v>43930</v>
      </c>
    </row>
    <row r="78" spans="1:25" x14ac:dyDescent="0.2">
      <c r="A78" s="11">
        <v>43931</v>
      </c>
      <c r="B78" s="20">
        <v>6237</v>
      </c>
      <c r="C78" s="17">
        <f>B77*EXP( 0.11)</f>
        <v>6428.6454077726394</v>
      </c>
      <c r="D78" s="17">
        <f t="shared" ref="D78:N78" si="5">C77*EXP( 0.11)</f>
        <v>6508.8854443317778</v>
      </c>
      <c r="E78" s="17">
        <f t="shared" si="5"/>
        <v>281577.7944390389</v>
      </c>
      <c r="F78" s="17">
        <f t="shared" si="5"/>
        <v>2349.7653383159241</v>
      </c>
      <c r="G78" s="17">
        <f t="shared" si="5"/>
        <v>2747.1603313992823</v>
      </c>
      <c r="H78" s="17">
        <f t="shared" si="5"/>
        <v>2920.1834323204071</v>
      </c>
      <c r="I78" s="17">
        <f t="shared" si="5"/>
        <v>3113.299538509792</v>
      </c>
      <c r="J78" s="17">
        <f t="shared" si="5"/>
        <v>3536.3689272137044</v>
      </c>
      <c r="K78" s="17">
        <f t="shared" si="5"/>
        <v>3728.3687553326299</v>
      </c>
      <c r="L78" s="17">
        <f t="shared" si="5"/>
        <v>3912.554636958344</v>
      </c>
      <c r="M78" s="17">
        <f t="shared" si="5"/>
        <v>4267.5310633642648</v>
      </c>
      <c r="N78" s="17">
        <f t="shared" si="5"/>
        <v>11813.570819666234</v>
      </c>
      <c r="O78" s="36">
        <v>8431</v>
      </c>
      <c r="P78" s="24">
        <v>8822</v>
      </c>
      <c r="Q78" s="65">
        <v>8673</v>
      </c>
      <c r="R78" s="24">
        <v>8079</v>
      </c>
      <c r="S78" s="24">
        <v>8132</v>
      </c>
      <c r="T78" s="24">
        <v>7312</v>
      </c>
      <c r="U78" s="24">
        <v>6911</v>
      </c>
      <c r="V78" s="24">
        <v>6707</v>
      </c>
      <c r="W78">
        <v>6429</v>
      </c>
      <c r="X78" s="11">
        <v>43931</v>
      </c>
    </row>
    <row r="79" spans="1:25" x14ac:dyDescent="0.2">
      <c r="A79" s="11">
        <v>43932</v>
      </c>
      <c r="B79" s="20">
        <v>6648</v>
      </c>
      <c r="C79" s="17">
        <f>B78*EXP( 0.08)</f>
        <v>6756.461441088717</v>
      </c>
      <c r="D79" s="33">
        <v>478381</v>
      </c>
      <c r="E79" s="24">
        <v>2503</v>
      </c>
      <c r="F79" s="24">
        <v>2965</v>
      </c>
      <c r="G79" s="60">
        <v>3153</v>
      </c>
      <c r="H79" s="24">
        <v>3361</v>
      </c>
      <c r="I79" s="24">
        <v>3818</v>
      </c>
      <c r="J79" s="24">
        <v>4025</v>
      </c>
      <c r="K79" s="24">
        <v>4224</v>
      </c>
      <c r="L79" s="24">
        <v>4608</v>
      </c>
      <c r="M79" s="24">
        <v>15333</v>
      </c>
      <c r="N79" s="24">
        <v>15264</v>
      </c>
      <c r="O79" s="36">
        <v>9698</v>
      </c>
      <c r="P79" s="24">
        <v>10148</v>
      </c>
      <c r="Q79" s="65">
        <v>9976</v>
      </c>
      <c r="R79" s="24">
        <v>9293</v>
      </c>
      <c r="S79" s="24">
        <v>9353</v>
      </c>
      <c r="T79" s="24">
        <v>8411</v>
      </c>
      <c r="U79" s="24">
        <v>7949</v>
      </c>
      <c r="V79" s="24">
        <v>7715</v>
      </c>
      <c r="W79" s="34">
        <v>7176</v>
      </c>
      <c r="X79" s="14">
        <v>6756</v>
      </c>
    </row>
    <row r="80" spans="1:25" x14ac:dyDescent="0.2">
      <c r="A80" s="11">
        <v>43933</v>
      </c>
      <c r="B80" s="20">
        <v>7049</v>
      </c>
      <c r="C80" s="17">
        <f t="shared" ref="C80" si="6">B79*EXP( 0.08)</f>
        <v>7201.6924259031248</v>
      </c>
      <c r="D80" s="33">
        <v>658792</v>
      </c>
      <c r="E80" s="24">
        <v>2730</v>
      </c>
      <c r="F80" s="24">
        <v>3255</v>
      </c>
      <c r="G80" s="60">
        <v>3461</v>
      </c>
      <c r="H80" s="24">
        <v>3689</v>
      </c>
      <c r="I80" s="24">
        <v>4191</v>
      </c>
      <c r="J80" s="24">
        <v>4418</v>
      </c>
      <c r="K80" s="24">
        <v>4637</v>
      </c>
      <c r="L80" s="24">
        <v>5058</v>
      </c>
      <c r="M80" s="24">
        <v>18455</v>
      </c>
      <c r="N80" s="24">
        <v>18372</v>
      </c>
      <c r="O80" s="36">
        <v>11156</v>
      </c>
      <c r="P80" s="24">
        <v>11673</v>
      </c>
      <c r="Q80" s="65">
        <v>11475</v>
      </c>
      <c r="R80" s="24">
        <v>10690</v>
      </c>
      <c r="S80" s="24">
        <v>10759</v>
      </c>
      <c r="T80" s="24">
        <v>9674</v>
      </c>
      <c r="U80" s="24">
        <v>9144</v>
      </c>
      <c r="V80" s="24">
        <v>8875</v>
      </c>
      <c r="W80" s="34">
        <v>8011</v>
      </c>
      <c r="X80" s="24">
        <v>7319</v>
      </c>
      <c r="Y80" s="11">
        <v>43933</v>
      </c>
    </row>
    <row r="81" spans="1:30" x14ac:dyDescent="0.2">
      <c r="A81" s="11">
        <v>43934</v>
      </c>
      <c r="B81" s="20">
        <v>7470</v>
      </c>
      <c r="C81" s="17">
        <f>B80*EXP( 0.06)</f>
        <v>7484.8858165982401</v>
      </c>
      <c r="D81" s="33">
        <v>907240</v>
      </c>
      <c r="E81" s="24">
        <v>2977</v>
      </c>
      <c r="F81" s="24">
        <v>3574</v>
      </c>
      <c r="G81" s="60">
        <v>3800</v>
      </c>
      <c r="H81" s="24">
        <v>4050</v>
      </c>
      <c r="I81" s="24">
        <v>4601</v>
      </c>
      <c r="J81" s="24">
        <v>4850</v>
      </c>
      <c r="K81" s="24">
        <v>5090</v>
      </c>
      <c r="L81" s="24">
        <v>5553</v>
      </c>
      <c r="M81" s="24">
        <v>22213</v>
      </c>
      <c r="N81" s="24">
        <v>22113</v>
      </c>
      <c r="O81" s="36">
        <v>12832</v>
      </c>
      <c r="P81" s="24">
        <v>13427</v>
      </c>
      <c r="Q81" s="65">
        <v>13200</v>
      </c>
      <c r="R81" s="24">
        <v>12296</v>
      </c>
      <c r="S81" s="24">
        <v>12376</v>
      </c>
      <c r="T81" s="24">
        <v>11128</v>
      </c>
      <c r="U81" s="24">
        <v>10518</v>
      </c>
      <c r="V81" s="24">
        <v>10208</v>
      </c>
      <c r="W81" s="34">
        <v>8942</v>
      </c>
      <c r="X81" s="24">
        <v>7929</v>
      </c>
      <c r="Y81" s="14">
        <v>7485</v>
      </c>
      <c r="Z81" s="11">
        <v>43934</v>
      </c>
    </row>
    <row r="82" spans="1:30" x14ac:dyDescent="0.2">
      <c r="A82" s="11">
        <v>43935</v>
      </c>
      <c r="B82" s="20">
        <v>7953</v>
      </c>
      <c r="C82" s="17">
        <f t="shared" ref="C82:C132" si="7">B81*EXP( 0.06)</f>
        <v>7931.9190026938368</v>
      </c>
      <c r="D82" s="33">
        <v>1249386</v>
      </c>
      <c r="E82" s="24">
        <v>3247</v>
      </c>
      <c r="F82" s="24">
        <v>3923</v>
      </c>
      <c r="G82" s="60">
        <v>4171</v>
      </c>
      <c r="H82" s="24">
        <v>4446</v>
      </c>
      <c r="I82" s="24">
        <v>5051</v>
      </c>
      <c r="J82" s="24">
        <v>5325</v>
      </c>
      <c r="K82" s="24">
        <v>5588</v>
      </c>
      <c r="L82" s="24">
        <v>6096</v>
      </c>
      <c r="M82" s="24">
        <v>26737</v>
      </c>
      <c r="N82" s="24">
        <v>26616</v>
      </c>
      <c r="O82" s="36">
        <v>14761</v>
      </c>
      <c r="P82" s="24">
        <v>15444</v>
      </c>
      <c r="Q82" s="65">
        <v>15183</v>
      </c>
      <c r="R82" s="24">
        <v>14144</v>
      </c>
      <c r="S82" s="24">
        <v>14236</v>
      </c>
      <c r="T82" s="24">
        <v>12801</v>
      </c>
      <c r="U82" s="24">
        <v>12098</v>
      </c>
      <c r="V82" s="24">
        <v>11742</v>
      </c>
      <c r="W82" s="34">
        <v>9982</v>
      </c>
      <c r="X82" s="24">
        <v>8589</v>
      </c>
      <c r="Y82" s="24">
        <v>7948</v>
      </c>
      <c r="Z82" s="14">
        <v>7932</v>
      </c>
      <c r="AA82" s="11">
        <v>43935</v>
      </c>
    </row>
    <row r="83" spans="1:30" x14ac:dyDescent="0.2">
      <c r="A83" s="11">
        <v>43936</v>
      </c>
      <c r="B83" s="20">
        <v>8447</v>
      </c>
      <c r="C83" s="17">
        <f t="shared" si="7"/>
        <v>8444.7860546752454</v>
      </c>
      <c r="D83" s="33">
        <v>1720564</v>
      </c>
      <c r="E83" s="24">
        <v>3541</v>
      </c>
      <c r="F83" s="24">
        <v>4307</v>
      </c>
      <c r="G83" s="60">
        <v>4579</v>
      </c>
      <c r="H83" s="24">
        <v>4881</v>
      </c>
      <c r="I83" s="24">
        <v>5545</v>
      </c>
      <c r="J83" s="24">
        <v>5846</v>
      </c>
      <c r="K83" s="24">
        <v>6135</v>
      </c>
      <c r="L83" s="24">
        <v>6692</v>
      </c>
      <c r="M83" s="24">
        <v>32182</v>
      </c>
      <c r="N83" s="24">
        <v>32037</v>
      </c>
      <c r="O83" s="36">
        <v>16979</v>
      </c>
      <c r="P83" s="24">
        <v>17765</v>
      </c>
      <c r="Q83" s="65">
        <v>17465</v>
      </c>
      <c r="R83" s="24">
        <v>16269</v>
      </c>
      <c r="S83" s="24">
        <v>16375</v>
      </c>
      <c r="T83" s="24">
        <v>14724</v>
      </c>
      <c r="U83" s="24">
        <v>13916</v>
      </c>
      <c r="V83" s="24">
        <v>13507</v>
      </c>
      <c r="W83" s="34">
        <v>11142</v>
      </c>
      <c r="X83" s="24">
        <v>9305</v>
      </c>
      <c r="Y83" s="24">
        <v>8439</v>
      </c>
      <c r="Z83" s="24">
        <v>8422</v>
      </c>
      <c r="AA83" s="14">
        <v>8445</v>
      </c>
      <c r="AB83" s="11">
        <v>43936</v>
      </c>
    </row>
    <row r="84" spans="1:30" x14ac:dyDescent="0.2">
      <c r="A84" s="11">
        <v>43937</v>
      </c>
      <c r="B84" s="20">
        <v>8961</v>
      </c>
      <c r="C84" s="17">
        <f t="shared" si="7"/>
        <v>8969.3333086686525</v>
      </c>
      <c r="D84" s="33">
        <v>2369436</v>
      </c>
      <c r="E84" s="24">
        <v>3861</v>
      </c>
      <c r="F84" s="24">
        <v>4728</v>
      </c>
      <c r="G84" s="60">
        <v>5027</v>
      </c>
      <c r="H84" s="24">
        <v>5358</v>
      </c>
      <c r="I84" s="24">
        <v>6087</v>
      </c>
      <c r="J84" s="24">
        <v>6417</v>
      </c>
      <c r="K84" s="24">
        <v>6734</v>
      </c>
      <c r="L84" s="24">
        <v>7347</v>
      </c>
      <c r="M84" s="24">
        <v>38735</v>
      </c>
      <c r="N84" s="24">
        <v>38560</v>
      </c>
      <c r="O84" s="36">
        <v>19530</v>
      </c>
      <c r="P84" s="24">
        <v>20435</v>
      </c>
      <c r="Q84" s="65">
        <v>20089</v>
      </c>
      <c r="R84" s="24">
        <v>18714</v>
      </c>
      <c r="S84" s="24">
        <v>18836</v>
      </c>
      <c r="T84" s="24">
        <v>16937</v>
      </c>
      <c r="U84" s="24">
        <v>16008</v>
      </c>
      <c r="V84" s="24">
        <v>15536</v>
      </c>
      <c r="W84" s="34">
        <v>12438</v>
      </c>
      <c r="X84" s="24">
        <v>10079</v>
      </c>
      <c r="Y84" s="24">
        <v>8961</v>
      </c>
      <c r="Z84" s="24">
        <v>8943</v>
      </c>
      <c r="AA84" s="24">
        <v>8967</v>
      </c>
      <c r="AB84" s="14">
        <v>8969</v>
      </c>
      <c r="AC84" s="11">
        <v>43937</v>
      </c>
    </row>
    <row r="85" spans="1:30" x14ac:dyDescent="0.2">
      <c r="A85" s="11">
        <v>43938</v>
      </c>
      <c r="B85" s="20">
        <v>9525</v>
      </c>
      <c r="C85" s="17">
        <f t="shared" si="7"/>
        <v>9515.1172935929681</v>
      </c>
      <c r="D85" s="33">
        <v>3263017</v>
      </c>
      <c r="E85" s="24">
        <v>4211</v>
      </c>
      <c r="F85" s="24">
        <v>5190</v>
      </c>
      <c r="G85" s="60">
        <v>5519</v>
      </c>
      <c r="H85" s="24">
        <v>5882</v>
      </c>
      <c r="I85" s="24">
        <v>6682</v>
      </c>
      <c r="J85" s="24">
        <v>7045</v>
      </c>
      <c r="K85" s="24">
        <v>7393</v>
      </c>
      <c r="L85" s="24">
        <v>8065</v>
      </c>
      <c r="M85" s="24">
        <v>46623</v>
      </c>
      <c r="N85" s="24">
        <v>46413</v>
      </c>
      <c r="O85" s="36">
        <v>22465</v>
      </c>
      <c r="P85" s="24">
        <v>23506</v>
      </c>
      <c r="Q85" s="65">
        <v>23108</v>
      </c>
      <c r="R85" s="24">
        <v>21527</v>
      </c>
      <c r="S85" s="24">
        <v>21666</v>
      </c>
      <c r="T85" s="24">
        <v>19482</v>
      </c>
      <c r="U85" s="24">
        <v>18413</v>
      </c>
      <c r="V85" s="24">
        <v>17871</v>
      </c>
      <c r="W85" s="34">
        <v>13884</v>
      </c>
      <c r="X85" s="24">
        <v>10919</v>
      </c>
      <c r="Y85" s="24">
        <v>9515</v>
      </c>
      <c r="Z85" s="24">
        <v>9496</v>
      </c>
      <c r="AA85" s="24">
        <v>9522</v>
      </c>
      <c r="AB85" s="24">
        <v>9524</v>
      </c>
      <c r="AC85" s="14">
        <v>9515</v>
      </c>
      <c r="AD85" s="11">
        <v>43938</v>
      </c>
    </row>
    <row r="86" spans="1:30" x14ac:dyDescent="0.2">
      <c r="A86" s="11">
        <v>43939</v>
      </c>
      <c r="C86" s="17">
        <f t="shared" si="7"/>
        <v>10113.993105844551</v>
      </c>
      <c r="D86" s="33">
        <v>4493591</v>
      </c>
      <c r="E86" s="24">
        <v>4592</v>
      </c>
      <c r="F86" s="24">
        <v>5698</v>
      </c>
      <c r="G86" s="60">
        <v>6059</v>
      </c>
      <c r="H86" s="24">
        <v>6457</v>
      </c>
      <c r="I86" s="24">
        <v>7336</v>
      </c>
      <c r="J86" s="24">
        <v>7734</v>
      </c>
      <c r="K86" s="24">
        <v>8116</v>
      </c>
      <c r="L86" s="24">
        <v>8854</v>
      </c>
      <c r="M86" s="24">
        <v>56117</v>
      </c>
      <c r="N86" s="24">
        <v>55864</v>
      </c>
      <c r="O86" s="36">
        <v>25841</v>
      </c>
      <c r="P86" s="24">
        <v>27038</v>
      </c>
      <c r="Q86" s="65">
        <v>26581</v>
      </c>
      <c r="R86" s="24">
        <v>24761</v>
      </c>
      <c r="S86" s="24">
        <v>24922</v>
      </c>
      <c r="T86" s="24">
        <v>22410</v>
      </c>
      <c r="U86" s="24">
        <v>21180</v>
      </c>
      <c r="V86" s="24">
        <v>20557</v>
      </c>
      <c r="W86" s="34">
        <v>15499</v>
      </c>
      <c r="X86" s="24">
        <v>11828</v>
      </c>
      <c r="Y86" s="24">
        <v>10104</v>
      </c>
      <c r="Z86" s="24">
        <v>10083</v>
      </c>
      <c r="AA86" s="24">
        <v>10111</v>
      </c>
      <c r="AB86" s="24">
        <v>10113</v>
      </c>
      <c r="AC86" s="24">
        <v>10103</v>
      </c>
      <c r="AD86" s="14">
        <v>10114</v>
      </c>
    </row>
    <row r="87" spans="1:30" x14ac:dyDescent="0.2">
      <c r="A87" s="11">
        <v>43940</v>
      </c>
      <c r="B87" s="20">
        <f t="shared" ref="B86:B127" si="8">C87</f>
        <v>0</v>
      </c>
      <c r="C87" s="17">
        <f t="shared" si="7"/>
        <v>0</v>
      </c>
      <c r="D87" s="33">
        <v>6188249</v>
      </c>
      <c r="E87" s="24">
        <v>5008</v>
      </c>
      <c r="F87" s="24">
        <v>6255</v>
      </c>
      <c r="G87" s="60">
        <v>6651</v>
      </c>
      <c r="H87" s="24">
        <v>7089</v>
      </c>
      <c r="I87" s="24">
        <v>8053</v>
      </c>
      <c r="J87" s="24">
        <v>8490</v>
      </c>
      <c r="K87" s="24">
        <v>8910</v>
      </c>
      <c r="L87" s="24">
        <v>9719</v>
      </c>
      <c r="M87" s="24">
        <v>67545</v>
      </c>
      <c r="N87" s="24">
        <v>67241</v>
      </c>
      <c r="O87" s="36">
        <v>29724</v>
      </c>
      <c r="P87" s="24">
        <v>31101</v>
      </c>
      <c r="Q87" s="65">
        <v>30575</v>
      </c>
      <c r="R87" s="24">
        <v>28483</v>
      </c>
      <c r="S87" s="24">
        <v>28667</v>
      </c>
      <c r="T87" s="24">
        <v>25777</v>
      </c>
      <c r="U87" s="24">
        <v>24363</v>
      </c>
      <c r="V87" s="24">
        <v>23646</v>
      </c>
      <c r="W87" s="34">
        <v>17301</v>
      </c>
      <c r="X87" s="24">
        <v>12813</v>
      </c>
      <c r="Y87" s="24">
        <v>10728</v>
      </c>
      <c r="Z87" s="24">
        <v>10707</v>
      </c>
      <c r="AA87" s="24">
        <v>10736</v>
      </c>
      <c r="AB87" s="24">
        <v>10738</v>
      </c>
      <c r="AC87" s="24">
        <v>10728</v>
      </c>
      <c r="AD87" s="24">
        <v>10739</v>
      </c>
    </row>
    <row r="88" spans="1:30" x14ac:dyDescent="0.2">
      <c r="A88" s="11">
        <v>43941</v>
      </c>
      <c r="B88" s="20">
        <f t="shared" si="8"/>
        <v>0</v>
      </c>
      <c r="C88" s="17">
        <f t="shared" si="7"/>
        <v>0</v>
      </c>
      <c r="D88" s="33">
        <v>8522009</v>
      </c>
      <c r="E88" s="24">
        <v>5462</v>
      </c>
      <c r="F88" s="24">
        <v>6867</v>
      </c>
      <c r="G88" s="60">
        <v>7301</v>
      </c>
      <c r="H88" s="24">
        <v>7782</v>
      </c>
      <c r="I88" s="24">
        <v>8841</v>
      </c>
      <c r="J88" s="24">
        <v>9320</v>
      </c>
      <c r="K88" s="24">
        <v>9781</v>
      </c>
      <c r="L88" s="24">
        <v>10670</v>
      </c>
      <c r="M88" s="24">
        <v>81300</v>
      </c>
      <c r="N88" s="24">
        <v>80933</v>
      </c>
      <c r="O88" s="36">
        <v>34191</v>
      </c>
      <c r="P88" s="24">
        <v>35775</v>
      </c>
      <c r="Q88" s="65">
        <v>35170</v>
      </c>
      <c r="R88" s="24">
        <v>32763</v>
      </c>
      <c r="S88" s="24">
        <v>32975</v>
      </c>
      <c r="T88" s="24">
        <v>29651</v>
      </c>
      <c r="U88" s="24">
        <v>28024</v>
      </c>
      <c r="V88" s="24">
        <v>27199</v>
      </c>
      <c r="W88" s="34">
        <v>19313</v>
      </c>
      <c r="X88" s="24">
        <v>13881</v>
      </c>
      <c r="Y88" s="24">
        <v>11392</v>
      </c>
      <c r="Z88" s="24">
        <v>11369</v>
      </c>
      <c r="AA88" s="24">
        <v>11400</v>
      </c>
      <c r="AB88" s="24">
        <v>11402</v>
      </c>
      <c r="AC88" s="24">
        <v>11392</v>
      </c>
      <c r="AD88" s="24">
        <v>11403</v>
      </c>
    </row>
    <row r="89" spans="1:30" x14ac:dyDescent="0.2">
      <c r="A89" s="11">
        <v>43942</v>
      </c>
      <c r="B89" s="20">
        <f t="shared" si="8"/>
        <v>0</v>
      </c>
      <c r="C89" s="17">
        <f t="shared" si="7"/>
        <v>0</v>
      </c>
      <c r="D89" s="33">
        <v>11735896</v>
      </c>
      <c r="E89" s="24">
        <v>5957</v>
      </c>
      <c r="F89" s="24">
        <v>7538</v>
      </c>
      <c r="G89" s="60">
        <v>8015</v>
      </c>
      <c r="H89" s="24">
        <v>8543</v>
      </c>
      <c r="I89" s="24">
        <v>9705</v>
      </c>
      <c r="J89" s="24">
        <v>10232</v>
      </c>
      <c r="K89" s="24">
        <v>10737</v>
      </c>
      <c r="L89" s="24">
        <v>11713</v>
      </c>
      <c r="M89" s="24">
        <v>97856</v>
      </c>
      <c r="N89" s="24">
        <v>97415</v>
      </c>
      <c r="O89" s="36">
        <v>39329</v>
      </c>
      <c r="P89" s="24">
        <v>41151</v>
      </c>
      <c r="Q89" s="65">
        <v>40455</v>
      </c>
      <c r="R89" s="24">
        <v>37686</v>
      </c>
      <c r="S89" s="24">
        <v>37930</v>
      </c>
      <c r="T89" s="24">
        <v>34106</v>
      </c>
      <c r="U89" s="24">
        <v>32236</v>
      </c>
      <c r="V89" s="24">
        <v>31287</v>
      </c>
      <c r="W89" s="34">
        <v>21558</v>
      </c>
      <c r="X89" s="24">
        <v>15037</v>
      </c>
      <c r="Y89" s="24">
        <v>12096</v>
      </c>
      <c r="Z89" s="24">
        <v>12072</v>
      </c>
      <c r="AA89" s="24">
        <v>12104</v>
      </c>
      <c r="AB89" s="24">
        <v>12107</v>
      </c>
      <c r="AC89" s="24">
        <v>12096</v>
      </c>
      <c r="AD89" s="24">
        <v>12109</v>
      </c>
    </row>
    <row r="90" spans="1:30" x14ac:dyDescent="0.2">
      <c r="A90" s="11">
        <v>43943</v>
      </c>
      <c r="B90" s="20">
        <f t="shared" si="8"/>
        <v>0</v>
      </c>
      <c r="C90" s="17">
        <f t="shared" si="7"/>
        <v>0</v>
      </c>
      <c r="D90" s="33">
        <v>16161828</v>
      </c>
      <c r="E90" s="24">
        <v>6496</v>
      </c>
      <c r="F90" s="24">
        <v>8276</v>
      </c>
      <c r="G90" s="60">
        <v>8799</v>
      </c>
      <c r="H90" s="24">
        <v>9379</v>
      </c>
      <c r="I90" s="24">
        <v>10654</v>
      </c>
      <c r="J90" s="24">
        <v>11232</v>
      </c>
      <c r="K90" s="24">
        <v>11787</v>
      </c>
      <c r="L90" s="24">
        <v>12859</v>
      </c>
      <c r="M90" s="24">
        <v>117783</v>
      </c>
      <c r="N90" s="24">
        <v>117252</v>
      </c>
      <c r="O90" s="36">
        <v>45239</v>
      </c>
      <c r="P90" s="24">
        <v>47335</v>
      </c>
      <c r="Q90" s="65">
        <v>46534</v>
      </c>
      <c r="R90" s="24">
        <v>43349</v>
      </c>
      <c r="S90" s="24">
        <v>43630</v>
      </c>
      <c r="T90" s="24">
        <v>39232</v>
      </c>
      <c r="U90" s="24">
        <v>37080</v>
      </c>
      <c r="V90" s="24">
        <v>35988</v>
      </c>
      <c r="W90" s="34">
        <v>24065</v>
      </c>
      <c r="X90" s="24">
        <v>16289</v>
      </c>
      <c r="Y90" s="24">
        <v>12844</v>
      </c>
      <c r="Z90" s="24">
        <v>12819</v>
      </c>
      <c r="AA90" s="24">
        <v>12853</v>
      </c>
      <c r="AB90" s="24">
        <v>12856</v>
      </c>
      <c r="AC90" s="24">
        <v>12844</v>
      </c>
      <c r="AD90" s="24">
        <v>12857</v>
      </c>
    </row>
    <row r="91" spans="1:30" x14ac:dyDescent="0.2">
      <c r="A91" s="11">
        <v>43944</v>
      </c>
      <c r="B91" s="20">
        <f t="shared" si="8"/>
        <v>0</v>
      </c>
      <c r="C91" s="17">
        <f t="shared" si="7"/>
        <v>0</v>
      </c>
      <c r="O91" s="24">
        <v>52037</v>
      </c>
      <c r="P91" s="24">
        <v>54448</v>
      </c>
      <c r="Q91" s="65">
        <v>53527</v>
      </c>
      <c r="R91" s="24">
        <v>49864</v>
      </c>
      <c r="S91" s="24">
        <v>50187</v>
      </c>
      <c r="T91" s="24">
        <v>45127</v>
      </c>
      <c r="U91" s="24">
        <v>42652</v>
      </c>
      <c r="V91" s="24">
        <v>41396</v>
      </c>
      <c r="W91" s="34">
        <v>26863</v>
      </c>
      <c r="X91" s="24">
        <v>17646</v>
      </c>
      <c r="Y91" s="24">
        <v>13639</v>
      </c>
      <c r="Z91" s="24">
        <v>13611</v>
      </c>
      <c r="AA91" s="24">
        <v>13648</v>
      </c>
      <c r="AB91" s="24">
        <v>13651</v>
      </c>
      <c r="AC91" s="24">
        <v>13638</v>
      </c>
      <c r="AD91" s="24">
        <v>13652</v>
      </c>
    </row>
    <row r="92" spans="1:30" x14ac:dyDescent="0.2">
      <c r="A92" s="11">
        <v>43945</v>
      </c>
      <c r="B92" s="20">
        <f t="shared" si="8"/>
        <v>0</v>
      </c>
      <c r="C92" s="17">
        <f t="shared" si="7"/>
        <v>0</v>
      </c>
      <c r="O92" s="24">
        <v>59857</v>
      </c>
      <c r="P92" s="24">
        <v>62630</v>
      </c>
      <c r="Q92" s="65">
        <v>61571</v>
      </c>
      <c r="R92" s="24">
        <v>57357</v>
      </c>
      <c r="S92" s="24">
        <v>57728</v>
      </c>
      <c r="T92" s="24">
        <v>51909</v>
      </c>
      <c r="U92" s="24">
        <v>49061</v>
      </c>
      <c r="V92" s="24">
        <v>47617</v>
      </c>
      <c r="W92" s="34">
        <v>29987</v>
      </c>
      <c r="X92" s="24">
        <v>19115</v>
      </c>
      <c r="Y92" s="24">
        <v>14482</v>
      </c>
      <c r="Z92" s="24">
        <v>14453</v>
      </c>
      <c r="AA92" s="24">
        <v>14492</v>
      </c>
      <c r="AB92" s="24">
        <v>14495</v>
      </c>
      <c r="AC92" s="24">
        <v>14482</v>
      </c>
      <c r="AD92" s="24">
        <v>14497</v>
      </c>
    </row>
    <row r="93" spans="1:30" x14ac:dyDescent="0.2">
      <c r="A93" s="11">
        <v>43946</v>
      </c>
      <c r="B93" s="20">
        <f t="shared" si="8"/>
        <v>0</v>
      </c>
      <c r="C93" s="17">
        <f t="shared" si="7"/>
        <v>0</v>
      </c>
      <c r="O93" s="24">
        <v>68852</v>
      </c>
      <c r="P93" s="24">
        <v>72042</v>
      </c>
      <c r="Q93" s="65">
        <v>70824</v>
      </c>
      <c r="R93" s="24">
        <v>65976</v>
      </c>
      <c r="S93" s="24">
        <v>66403</v>
      </c>
      <c r="T93" s="24">
        <v>59709</v>
      </c>
      <c r="U93" s="24">
        <v>56434</v>
      </c>
      <c r="V93" s="24">
        <v>54773</v>
      </c>
      <c r="W93" s="34">
        <v>33474</v>
      </c>
      <c r="X93" s="24">
        <v>20708</v>
      </c>
      <c r="Y93" s="24">
        <v>15377</v>
      </c>
      <c r="Z93" s="24">
        <v>15347</v>
      </c>
      <c r="AA93" s="24">
        <v>15388</v>
      </c>
      <c r="AB93" s="24">
        <v>15391</v>
      </c>
      <c r="AC93" s="24">
        <v>15377</v>
      </c>
      <c r="AD93" s="24">
        <v>15393</v>
      </c>
    </row>
    <row r="94" spans="1:30" x14ac:dyDescent="0.2">
      <c r="A94" s="11">
        <v>43947</v>
      </c>
      <c r="B94" s="20">
        <f t="shared" si="8"/>
        <v>0</v>
      </c>
      <c r="C94" s="17">
        <f t="shared" si="7"/>
        <v>0</v>
      </c>
      <c r="O94" s="24">
        <v>79199</v>
      </c>
      <c r="P94" s="24">
        <v>82868</v>
      </c>
      <c r="Q94" s="65">
        <v>81467</v>
      </c>
      <c r="R94" s="24">
        <v>75890</v>
      </c>
      <c r="S94" s="24">
        <v>76382</v>
      </c>
      <c r="T94" s="24">
        <v>68682</v>
      </c>
      <c r="U94" s="24">
        <v>64915</v>
      </c>
      <c r="V94" s="24">
        <v>63003</v>
      </c>
      <c r="W94" s="34">
        <v>37366</v>
      </c>
      <c r="X94" s="24">
        <v>22432</v>
      </c>
      <c r="Y94" s="24">
        <v>16328</v>
      </c>
      <c r="Z94" s="24">
        <v>16296</v>
      </c>
      <c r="AA94" s="24">
        <v>16339</v>
      </c>
      <c r="AB94" s="24">
        <v>16343</v>
      </c>
      <c r="AC94" s="24">
        <v>16328</v>
      </c>
      <c r="AD94" s="24">
        <v>16345</v>
      </c>
    </row>
    <row r="95" spans="1:30" x14ac:dyDescent="0.2">
      <c r="A95" s="11">
        <v>43948</v>
      </c>
      <c r="B95" s="20">
        <f t="shared" si="8"/>
        <v>0</v>
      </c>
      <c r="C95" s="17">
        <f t="shared" si="7"/>
        <v>0</v>
      </c>
      <c r="O95" s="24">
        <v>91101</v>
      </c>
      <c r="P95" s="24">
        <v>95321</v>
      </c>
      <c r="Q95" s="65">
        <v>93709</v>
      </c>
      <c r="R95" s="24">
        <v>87295</v>
      </c>
      <c r="S95" s="24">
        <v>87860</v>
      </c>
      <c r="T95" s="24">
        <v>79003</v>
      </c>
      <c r="U95" s="24">
        <v>74670</v>
      </c>
      <c r="V95" s="24">
        <v>72471</v>
      </c>
      <c r="W95" s="34">
        <v>41711</v>
      </c>
      <c r="X95" s="24">
        <v>24301</v>
      </c>
      <c r="Y95" s="24">
        <v>17338</v>
      </c>
      <c r="Z95" s="24">
        <v>17303</v>
      </c>
      <c r="AA95" s="24">
        <v>17350</v>
      </c>
      <c r="AB95" s="24">
        <v>17354</v>
      </c>
      <c r="AC95" s="24">
        <v>17338</v>
      </c>
      <c r="AD95" s="24">
        <v>17356</v>
      </c>
    </row>
    <row r="96" spans="1:30" x14ac:dyDescent="0.2">
      <c r="A96" s="11">
        <v>43949</v>
      </c>
      <c r="B96" s="20">
        <f t="shared" si="8"/>
        <v>0</v>
      </c>
      <c r="C96" s="17">
        <f t="shared" si="7"/>
        <v>0</v>
      </c>
      <c r="O96" s="24">
        <v>104791</v>
      </c>
      <c r="P96" s="24">
        <v>109645</v>
      </c>
      <c r="Q96" s="65">
        <v>107791</v>
      </c>
      <c r="R96" s="24">
        <v>100413</v>
      </c>
      <c r="S96" s="24">
        <v>101064</v>
      </c>
      <c r="T96" s="24">
        <v>90875</v>
      </c>
      <c r="U96" s="24">
        <v>85890</v>
      </c>
      <c r="V96" s="24">
        <v>83362</v>
      </c>
      <c r="W96" s="34">
        <v>46561</v>
      </c>
      <c r="X96" s="24">
        <v>26324</v>
      </c>
      <c r="Y96" s="24">
        <v>18410</v>
      </c>
      <c r="Z96" s="24">
        <v>18373</v>
      </c>
      <c r="AA96" s="24">
        <v>18423</v>
      </c>
      <c r="AB96" s="24">
        <v>18427</v>
      </c>
      <c r="AC96" s="24">
        <v>18410</v>
      </c>
      <c r="AD96" s="24">
        <v>18429</v>
      </c>
    </row>
    <row r="97" spans="1:30" x14ac:dyDescent="0.2">
      <c r="A97" s="11">
        <v>43950</v>
      </c>
      <c r="B97" s="20">
        <f t="shared" si="8"/>
        <v>0</v>
      </c>
      <c r="C97" s="17">
        <f t="shared" si="7"/>
        <v>0</v>
      </c>
      <c r="O97" s="24">
        <v>120538</v>
      </c>
      <c r="P97" s="24">
        <v>126122</v>
      </c>
      <c r="Q97" s="65">
        <v>123989</v>
      </c>
      <c r="R97" s="24">
        <v>115502</v>
      </c>
      <c r="S97" s="24">
        <v>116251</v>
      </c>
      <c r="T97" s="24">
        <v>104531</v>
      </c>
      <c r="U97" s="24">
        <v>98797</v>
      </c>
      <c r="V97" s="24">
        <v>95889</v>
      </c>
      <c r="W97" s="34">
        <v>51975</v>
      </c>
      <c r="X97" s="24">
        <v>28517</v>
      </c>
      <c r="Y97" s="24">
        <v>19549</v>
      </c>
      <c r="Z97" s="24">
        <v>19509</v>
      </c>
      <c r="AA97" s="24">
        <v>19562</v>
      </c>
      <c r="AB97" s="24">
        <v>19566</v>
      </c>
      <c r="AC97" s="24">
        <v>19548</v>
      </c>
      <c r="AD97" s="24">
        <v>19568</v>
      </c>
    </row>
    <row r="98" spans="1:30" x14ac:dyDescent="0.2">
      <c r="A98" s="11">
        <v>43951</v>
      </c>
      <c r="B98" s="20">
        <f t="shared" si="8"/>
        <v>0</v>
      </c>
      <c r="C98" s="17">
        <f t="shared" si="7"/>
        <v>0</v>
      </c>
      <c r="O98" s="24">
        <v>138652</v>
      </c>
      <c r="P98" s="24">
        <v>145075</v>
      </c>
      <c r="Q98" s="65">
        <v>142621</v>
      </c>
      <c r="R98" s="24">
        <v>132859</v>
      </c>
      <c r="S98" s="24">
        <v>133720</v>
      </c>
      <c r="T98" s="24">
        <v>120240</v>
      </c>
      <c r="U98" s="24">
        <v>113644</v>
      </c>
      <c r="V98" s="24">
        <v>110298</v>
      </c>
      <c r="W98" s="34">
        <v>58019</v>
      </c>
      <c r="X98" s="24">
        <v>30892</v>
      </c>
      <c r="Y98" s="24">
        <v>20757</v>
      </c>
      <c r="Z98" s="24">
        <v>20716</v>
      </c>
      <c r="AA98" s="24">
        <v>20771</v>
      </c>
      <c r="AB98" s="24">
        <v>20776</v>
      </c>
      <c r="AC98" s="24">
        <v>20757</v>
      </c>
      <c r="AD98" s="24">
        <v>20779</v>
      </c>
    </row>
    <row r="99" spans="1:30" x14ac:dyDescent="0.2">
      <c r="A99" s="11">
        <v>43952</v>
      </c>
      <c r="B99" s="20">
        <f t="shared" si="8"/>
        <v>0</v>
      </c>
      <c r="C99" s="17">
        <f t="shared" si="7"/>
        <v>0</v>
      </c>
      <c r="O99" s="24">
        <v>159487</v>
      </c>
      <c r="P99" s="24">
        <v>166876</v>
      </c>
      <c r="Q99" s="65">
        <v>164053</v>
      </c>
      <c r="R99" s="24">
        <v>152824</v>
      </c>
      <c r="S99" s="24">
        <v>153815</v>
      </c>
      <c r="T99" s="24">
        <v>138308</v>
      </c>
      <c r="U99" s="24">
        <v>130722</v>
      </c>
      <c r="V99" s="24">
        <v>126873</v>
      </c>
      <c r="W99" s="34">
        <v>64765</v>
      </c>
      <c r="X99" s="24">
        <v>33465</v>
      </c>
      <c r="Y99" s="24">
        <v>22041</v>
      </c>
      <c r="Z99" s="24">
        <v>21997</v>
      </c>
      <c r="AA99" s="24">
        <v>22056</v>
      </c>
      <c r="AB99" s="24">
        <v>22061</v>
      </c>
      <c r="AC99" s="24">
        <v>22041</v>
      </c>
      <c r="AD99" s="24">
        <v>22063</v>
      </c>
    </row>
    <row r="100" spans="1:30" x14ac:dyDescent="0.2">
      <c r="A100" s="11">
        <v>43953</v>
      </c>
      <c r="B100" s="20">
        <f t="shared" si="8"/>
        <v>0</v>
      </c>
      <c r="C100" s="17">
        <f t="shared" si="7"/>
        <v>0</v>
      </c>
      <c r="O100" s="24">
        <v>183454</v>
      </c>
      <c r="P100" s="24">
        <v>191953</v>
      </c>
      <c r="Q100" s="65">
        <v>188706</v>
      </c>
      <c r="R100" s="24">
        <v>175790</v>
      </c>
      <c r="S100" s="24">
        <v>176929</v>
      </c>
      <c r="T100" s="24">
        <v>159093</v>
      </c>
      <c r="U100" s="24">
        <v>150366</v>
      </c>
      <c r="V100" s="24">
        <v>145939</v>
      </c>
      <c r="W100" s="34">
        <v>72296</v>
      </c>
      <c r="X100" s="24">
        <v>36252</v>
      </c>
      <c r="Y100" s="24">
        <v>23404</v>
      </c>
      <c r="Z100" s="24">
        <v>23357</v>
      </c>
      <c r="AA100" s="24">
        <v>23420</v>
      </c>
      <c r="AB100" s="24">
        <v>23425</v>
      </c>
      <c r="AC100" s="24">
        <v>23403</v>
      </c>
      <c r="AD100" s="24">
        <v>23428</v>
      </c>
    </row>
    <row r="101" spans="1:30" x14ac:dyDescent="0.2">
      <c r="A101" s="11">
        <v>43954</v>
      </c>
      <c r="B101" s="20">
        <f t="shared" si="8"/>
        <v>0</v>
      </c>
      <c r="C101" s="17">
        <f t="shared" si="7"/>
        <v>0</v>
      </c>
      <c r="O101" s="24">
        <v>211022</v>
      </c>
      <c r="P101" s="24">
        <v>220798</v>
      </c>
      <c r="Q101" s="65">
        <v>217064</v>
      </c>
      <c r="R101" s="24">
        <v>202207</v>
      </c>
      <c r="S101" s="24">
        <v>203517</v>
      </c>
      <c r="T101" s="24">
        <v>183000</v>
      </c>
      <c r="U101" s="24">
        <v>172962</v>
      </c>
      <c r="V101" s="24">
        <v>167870</v>
      </c>
      <c r="W101" s="34">
        <v>80702</v>
      </c>
      <c r="X101" s="24">
        <v>39272</v>
      </c>
      <c r="Y101" s="24">
        <v>24851</v>
      </c>
      <c r="Z101" s="24">
        <v>24801</v>
      </c>
      <c r="AA101" s="24">
        <v>24868</v>
      </c>
      <c r="AB101" s="24">
        <v>24874</v>
      </c>
      <c r="AC101" s="24">
        <v>24851</v>
      </c>
      <c r="AD101" s="24">
        <v>24876</v>
      </c>
    </row>
    <row r="102" spans="1:30" x14ac:dyDescent="0.2">
      <c r="A102" s="11">
        <v>43955</v>
      </c>
      <c r="B102" s="20">
        <f t="shared" si="8"/>
        <v>0</v>
      </c>
      <c r="C102" s="17">
        <f t="shared" si="7"/>
        <v>0</v>
      </c>
      <c r="O102" s="24">
        <v>242734</v>
      </c>
      <c r="P102" s="24">
        <v>253979</v>
      </c>
      <c r="Q102" s="65">
        <v>249683</v>
      </c>
      <c r="R102" s="24">
        <v>232593</v>
      </c>
      <c r="S102" s="24">
        <v>234100</v>
      </c>
      <c r="T102" s="24">
        <v>210500</v>
      </c>
      <c r="U102" s="24">
        <v>198954</v>
      </c>
      <c r="V102" s="24">
        <v>193096</v>
      </c>
      <c r="W102" s="34">
        <v>90086</v>
      </c>
      <c r="X102" s="24">
        <v>42542</v>
      </c>
      <c r="Y102" s="24">
        <v>26388</v>
      </c>
      <c r="Z102" s="24">
        <v>26335</v>
      </c>
      <c r="AA102" s="24">
        <v>26406</v>
      </c>
      <c r="AB102" s="24">
        <v>26412</v>
      </c>
      <c r="AC102" s="24">
        <v>26387</v>
      </c>
      <c r="AD102" s="24">
        <v>26415</v>
      </c>
    </row>
    <row r="103" spans="1:30" x14ac:dyDescent="0.2">
      <c r="A103" s="11">
        <v>43956</v>
      </c>
      <c r="B103" s="20">
        <f t="shared" si="8"/>
        <v>0</v>
      </c>
      <c r="C103" s="17">
        <f t="shared" si="7"/>
        <v>0</v>
      </c>
      <c r="O103" s="24">
        <v>279210</v>
      </c>
      <c r="P103" s="24">
        <v>292145</v>
      </c>
      <c r="Q103" s="65">
        <v>287204</v>
      </c>
      <c r="R103" s="24">
        <v>267546</v>
      </c>
      <c r="S103" s="24">
        <v>269279</v>
      </c>
      <c r="T103" s="24">
        <v>242133</v>
      </c>
      <c r="U103" s="24">
        <v>228851</v>
      </c>
      <c r="V103" s="24">
        <v>222113</v>
      </c>
      <c r="W103" s="34">
        <v>100561</v>
      </c>
      <c r="X103" s="24">
        <v>46086</v>
      </c>
      <c r="Y103" s="24">
        <v>28020</v>
      </c>
      <c r="Z103" s="24">
        <v>27963</v>
      </c>
      <c r="AA103" s="24">
        <v>28038</v>
      </c>
      <c r="AB103" s="24">
        <v>28045</v>
      </c>
      <c r="AC103" s="24">
        <v>28019</v>
      </c>
      <c r="AD103" s="24">
        <v>28048</v>
      </c>
    </row>
    <row r="104" spans="1:30" x14ac:dyDescent="0.2">
      <c r="A104" s="11">
        <v>43957</v>
      </c>
      <c r="B104" s="20">
        <f t="shared" si="8"/>
        <v>0</v>
      </c>
      <c r="C104" s="17">
        <f t="shared" si="7"/>
        <v>0</v>
      </c>
      <c r="O104" s="24">
        <v>321168</v>
      </c>
      <c r="P104" s="24">
        <v>336047</v>
      </c>
      <c r="Q104" s="65">
        <v>330363</v>
      </c>
      <c r="R104" s="24">
        <v>307751</v>
      </c>
      <c r="S104" s="24">
        <v>309745</v>
      </c>
      <c r="T104" s="24">
        <v>278519</v>
      </c>
      <c r="U104" s="24">
        <v>263242</v>
      </c>
      <c r="V104" s="24">
        <v>255491</v>
      </c>
      <c r="W104" s="34">
        <v>112254</v>
      </c>
      <c r="X104" s="24">
        <v>49924</v>
      </c>
      <c r="Y104" s="24">
        <v>29752</v>
      </c>
      <c r="Z104" s="24">
        <v>29693</v>
      </c>
      <c r="AA104" s="24">
        <v>29772</v>
      </c>
      <c r="AB104" s="24">
        <v>29779</v>
      </c>
      <c r="AC104" s="24">
        <v>29752</v>
      </c>
      <c r="AD104" s="24">
        <v>29782</v>
      </c>
    </row>
    <row r="105" spans="1:30" x14ac:dyDescent="0.2">
      <c r="A105" s="11">
        <v>43958</v>
      </c>
      <c r="B105" s="20">
        <f t="shared" si="8"/>
        <v>0</v>
      </c>
      <c r="C105" s="17">
        <f t="shared" si="7"/>
        <v>0</v>
      </c>
      <c r="O105" s="24">
        <v>369431</v>
      </c>
      <c r="P105" s="24">
        <v>386546</v>
      </c>
      <c r="Q105" s="65">
        <v>380008</v>
      </c>
      <c r="R105" s="24">
        <v>353998</v>
      </c>
      <c r="S105" s="24">
        <v>356292</v>
      </c>
      <c r="T105" s="24">
        <v>320373</v>
      </c>
      <c r="U105" s="24">
        <v>302800</v>
      </c>
      <c r="V105" s="24">
        <v>293885</v>
      </c>
      <c r="W105" s="34">
        <v>125307</v>
      </c>
      <c r="X105" s="24">
        <v>54082</v>
      </c>
      <c r="Y105" s="24">
        <v>31592</v>
      </c>
      <c r="Z105" s="24">
        <v>31529</v>
      </c>
      <c r="AA105" s="24">
        <v>31613</v>
      </c>
      <c r="AB105" s="24">
        <v>31621</v>
      </c>
      <c r="AC105" s="24">
        <v>31591</v>
      </c>
      <c r="AD105" s="24">
        <v>31624</v>
      </c>
    </row>
    <row r="106" spans="1:30" x14ac:dyDescent="0.2">
      <c r="A106" s="11">
        <v>43959</v>
      </c>
      <c r="B106" s="20">
        <f t="shared" si="8"/>
        <v>0</v>
      </c>
      <c r="C106" s="17">
        <f t="shared" si="7"/>
        <v>0</v>
      </c>
      <c r="O106" s="24">
        <v>424947</v>
      </c>
      <c r="P106" s="24">
        <v>444633</v>
      </c>
      <c r="Q106" s="65">
        <v>437113</v>
      </c>
      <c r="R106" s="24">
        <v>407194</v>
      </c>
      <c r="S106" s="24">
        <v>409833</v>
      </c>
      <c r="T106" s="24">
        <v>368517</v>
      </c>
      <c r="U106" s="24">
        <v>348303</v>
      </c>
      <c r="V106" s="24">
        <v>338048</v>
      </c>
      <c r="W106" s="34">
        <v>139877</v>
      </c>
      <c r="X106" s="24">
        <v>58586</v>
      </c>
      <c r="Y106" s="24">
        <v>33545</v>
      </c>
      <c r="Z106" s="24">
        <v>33478</v>
      </c>
      <c r="AA106" s="24">
        <v>33568</v>
      </c>
      <c r="AB106" s="24">
        <v>33576</v>
      </c>
      <c r="AC106" s="24">
        <v>33545</v>
      </c>
      <c r="AD106" s="24">
        <v>33580</v>
      </c>
    </row>
    <row r="107" spans="1:30" x14ac:dyDescent="0.2">
      <c r="A107" s="11">
        <v>43960</v>
      </c>
      <c r="B107" s="20">
        <f t="shared" si="8"/>
        <v>0</v>
      </c>
      <c r="C107" s="17">
        <f t="shared" si="7"/>
        <v>0</v>
      </c>
      <c r="O107" s="24">
        <v>488805</v>
      </c>
      <c r="P107" s="24">
        <v>511450</v>
      </c>
      <c r="Q107" s="65">
        <v>502800</v>
      </c>
      <c r="R107" s="24">
        <v>468385</v>
      </c>
      <c r="S107" s="24">
        <v>471420</v>
      </c>
      <c r="T107" s="24">
        <v>423895</v>
      </c>
      <c r="U107" s="24">
        <v>400643</v>
      </c>
      <c r="V107" s="24">
        <v>388848</v>
      </c>
      <c r="W107" s="34">
        <v>156142</v>
      </c>
      <c r="X107" s="24">
        <v>63466</v>
      </c>
      <c r="Y107" s="24">
        <v>35620</v>
      </c>
      <c r="Z107" s="24">
        <v>35548</v>
      </c>
      <c r="AA107" s="24">
        <v>35644</v>
      </c>
      <c r="AB107" s="24">
        <v>35652</v>
      </c>
      <c r="AC107" s="24">
        <v>35619</v>
      </c>
      <c r="AD107" s="24">
        <v>35656</v>
      </c>
    </row>
    <row r="108" spans="1:30" x14ac:dyDescent="0.2">
      <c r="A108" s="11">
        <v>43961</v>
      </c>
      <c r="B108" s="20">
        <f t="shared" si="8"/>
        <v>0</v>
      </c>
      <c r="C108" s="17">
        <f t="shared" si="7"/>
        <v>0</v>
      </c>
      <c r="O108" s="24">
        <v>562260</v>
      </c>
      <c r="P108" s="24">
        <v>588308</v>
      </c>
      <c r="Q108" s="65">
        <v>578358</v>
      </c>
      <c r="R108" s="24">
        <v>538771</v>
      </c>
      <c r="S108" s="24">
        <v>542262</v>
      </c>
      <c r="T108" s="24">
        <v>487595</v>
      </c>
      <c r="U108" s="24">
        <v>460850</v>
      </c>
      <c r="V108" s="24">
        <v>447282</v>
      </c>
      <c r="W108" s="34">
        <v>174298</v>
      </c>
      <c r="X108" s="24">
        <v>68752</v>
      </c>
      <c r="Y108" s="24">
        <v>37822</v>
      </c>
      <c r="Z108" s="24">
        <v>37747</v>
      </c>
      <c r="AA108" s="24">
        <v>37848</v>
      </c>
      <c r="AB108" s="24">
        <v>37857</v>
      </c>
      <c r="AC108" s="24">
        <v>37822</v>
      </c>
      <c r="AD108" s="24">
        <v>37861</v>
      </c>
    </row>
    <row r="109" spans="1:30" x14ac:dyDescent="0.2">
      <c r="A109" s="11">
        <v>43962</v>
      </c>
      <c r="B109" s="20">
        <f t="shared" si="8"/>
        <v>0</v>
      </c>
      <c r="C109" s="17">
        <f t="shared" si="7"/>
        <v>0</v>
      </c>
      <c r="O109" s="24">
        <v>646753</v>
      </c>
      <c r="P109" s="24">
        <v>676715</v>
      </c>
      <c r="Q109" s="65">
        <v>665270</v>
      </c>
      <c r="R109" s="24">
        <v>619734</v>
      </c>
      <c r="S109" s="24">
        <v>623750</v>
      </c>
      <c r="T109" s="24">
        <v>560868</v>
      </c>
      <c r="U109" s="24">
        <v>530103</v>
      </c>
      <c r="V109" s="24">
        <v>514496</v>
      </c>
      <c r="W109" s="34">
        <v>194565</v>
      </c>
      <c r="X109" s="24">
        <v>74478</v>
      </c>
      <c r="Y109" s="24">
        <v>40161</v>
      </c>
      <c r="Z109" s="24">
        <v>40081</v>
      </c>
      <c r="AA109" s="24">
        <v>40188</v>
      </c>
      <c r="AB109" s="24">
        <v>40198</v>
      </c>
      <c r="AC109" s="24">
        <v>40160</v>
      </c>
      <c r="AD109" s="24">
        <v>40202</v>
      </c>
    </row>
    <row r="110" spans="1:30" x14ac:dyDescent="0.2">
      <c r="A110" s="11">
        <v>43963</v>
      </c>
      <c r="B110" s="20">
        <f t="shared" si="8"/>
        <v>0</v>
      </c>
      <c r="C110" s="17">
        <f t="shared" si="7"/>
        <v>0</v>
      </c>
      <c r="O110" s="24">
        <v>743943</v>
      </c>
      <c r="P110" s="24">
        <v>778408</v>
      </c>
      <c r="Q110" s="65">
        <v>765242</v>
      </c>
      <c r="R110" s="24">
        <v>712863</v>
      </c>
      <c r="S110" s="24">
        <v>717483</v>
      </c>
      <c r="T110" s="24">
        <v>645152</v>
      </c>
      <c r="U110" s="24">
        <v>609764</v>
      </c>
      <c r="V110" s="24">
        <v>591812</v>
      </c>
      <c r="W110" s="34">
        <v>217188</v>
      </c>
      <c r="X110" s="24">
        <v>80681</v>
      </c>
      <c r="Y110" s="24">
        <v>42645</v>
      </c>
      <c r="Z110" s="24">
        <v>42559</v>
      </c>
      <c r="AA110" s="24">
        <v>42673</v>
      </c>
      <c r="AB110" s="24">
        <v>42683</v>
      </c>
      <c r="AC110" s="24">
        <v>42644</v>
      </c>
      <c r="AD110" s="24">
        <v>42688</v>
      </c>
    </row>
    <row r="111" spans="1:30" x14ac:dyDescent="0.2">
      <c r="A111" s="11">
        <v>43964</v>
      </c>
      <c r="B111" s="20">
        <f t="shared" si="8"/>
        <v>0</v>
      </c>
      <c r="C111" s="17">
        <f t="shared" si="7"/>
        <v>0</v>
      </c>
      <c r="O111" s="24">
        <v>855738</v>
      </c>
      <c r="P111" s="24">
        <v>895382</v>
      </c>
      <c r="Q111" s="65">
        <v>880238</v>
      </c>
      <c r="R111" s="24">
        <v>819988</v>
      </c>
      <c r="S111" s="24">
        <v>825302</v>
      </c>
      <c r="T111" s="24">
        <v>742101</v>
      </c>
      <c r="U111" s="24">
        <v>701396</v>
      </c>
      <c r="V111" s="24">
        <v>680745</v>
      </c>
      <c r="W111" s="34">
        <v>242442</v>
      </c>
      <c r="X111" s="24">
        <v>87400</v>
      </c>
      <c r="Y111" s="24">
        <v>45282</v>
      </c>
      <c r="Z111" s="24">
        <v>45191</v>
      </c>
      <c r="AA111" s="24">
        <v>45312</v>
      </c>
      <c r="AB111" s="24">
        <v>45323</v>
      </c>
      <c r="AC111" s="24">
        <v>45281</v>
      </c>
      <c r="AD111" s="24">
        <v>45328</v>
      </c>
    </row>
    <row r="112" spans="1:30" x14ac:dyDescent="0.2">
      <c r="A112" s="11">
        <v>43965</v>
      </c>
      <c r="B112" s="20">
        <f t="shared" si="8"/>
        <v>0</v>
      </c>
      <c r="C112" s="17">
        <f t="shared" si="7"/>
        <v>0</v>
      </c>
      <c r="O112" s="24">
        <v>984333</v>
      </c>
      <c r="P112" s="24">
        <v>1029934</v>
      </c>
      <c r="Q112" s="65">
        <v>1012515</v>
      </c>
      <c r="R112" s="24">
        <v>943211</v>
      </c>
      <c r="S112" s="24">
        <v>949323</v>
      </c>
      <c r="T112" s="24">
        <v>853620</v>
      </c>
      <c r="U112" s="24">
        <v>806797</v>
      </c>
      <c r="V112" s="24">
        <v>783044</v>
      </c>
      <c r="W112" s="34">
        <v>270633</v>
      </c>
      <c r="X112" s="24">
        <v>94680</v>
      </c>
      <c r="Y112" s="24">
        <v>48082</v>
      </c>
      <c r="Z112" s="24">
        <v>47985</v>
      </c>
      <c r="AA112" s="24">
        <v>48114</v>
      </c>
      <c r="AB112" s="24">
        <v>48125</v>
      </c>
      <c r="AC112" s="24">
        <v>48081</v>
      </c>
      <c r="AD112" s="24">
        <v>48131</v>
      </c>
    </row>
    <row r="113" spans="1:30" x14ac:dyDescent="0.2">
      <c r="A113" s="11">
        <v>43966</v>
      </c>
      <c r="B113" s="20">
        <f t="shared" si="8"/>
        <v>0</v>
      </c>
      <c r="C113" s="17">
        <f t="shared" si="7"/>
        <v>0</v>
      </c>
      <c r="O113" s="24">
        <v>1132253</v>
      </c>
      <c r="P113" s="24">
        <v>1184706</v>
      </c>
      <c r="Q113" s="65">
        <v>1164669</v>
      </c>
      <c r="R113" s="24">
        <v>1084951</v>
      </c>
      <c r="S113" s="24">
        <v>1091982</v>
      </c>
      <c r="T113" s="24">
        <v>981897</v>
      </c>
      <c r="U113" s="24">
        <v>928037</v>
      </c>
      <c r="V113" s="24">
        <v>900715</v>
      </c>
      <c r="W113" s="34">
        <v>302102</v>
      </c>
      <c r="X113" s="24">
        <v>102565</v>
      </c>
      <c r="Y113" s="24">
        <v>51055</v>
      </c>
      <c r="Z113" s="24">
        <v>50953</v>
      </c>
      <c r="AA113" s="24">
        <v>51089</v>
      </c>
      <c r="AB113" s="24">
        <v>51101</v>
      </c>
      <c r="AC113" s="24">
        <v>51054</v>
      </c>
      <c r="AD113" s="24">
        <v>51107</v>
      </c>
    </row>
    <row r="114" spans="1:30" x14ac:dyDescent="0.2">
      <c r="A114" s="11">
        <v>43967</v>
      </c>
      <c r="B114" s="20">
        <f t="shared" si="8"/>
        <v>0</v>
      </c>
      <c r="C114" s="17">
        <f t="shared" si="7"/>
        <v>0</v>
      </c>
      <c r="O114" s="24">
        <v>1302401</v>
      </c>
      <c r="P114" s="24">
        <v>1362737</v>
      </c>
      <c r="Q114" s="65">
        <v>1339688</v>
      </c>
      <c r="R114" s="24">
        <v>1247990</v>
      </c>
      <c r="S114" s="24">
        <v>1256078</v>
      </c>
      <c r="T114" s="24">
        <v>1129450</v>
      </c>
      <c r="U114" s="24">
        <v>1067497</v>
      </c>
      <c r="V114" s="24">
        <v>1036068</v>
      </c>
      <c r="W114" s="34">
        <v>337230</v>
      </c>
      <c r="X114" s="24">
        <v>111108</v>
      </c>
      <c r="Y114" s="24">
        <v>54212</v>
      </c>
      <c r="Z114" s="24">
        <v>54103</v>
      </c>
      <c r="AA114" s="24">
        <v>54248</v>
      </c>
      <c r="AB114" s="24">
        <v>54261</v>
      </c>
      <c r="AC114" s="24">
        <v>54211</v>
      </c>
      <c r="AD114" s="24">
        <v>54267</v>
      </c>
    </row>
    <row r="115" spans="1:30" x14ac:dyDescent="0.2">
      <c r="A115" s="11">
        <v>43968</v>
      </c>
      <c r="B115" s="20">
        <f t="shared" si="8"/>
        <v>0</v>
      </c>
      <c r="C115" s="17">
        <f t="shared" si="7"/>
        <v>0</v>
      </c>
      <c r="O115" s="24">
        <v>1498117</v>
      </c>
      <c r="P115" s="24">
        <v>1567520</v>
      </c>
      <c r="Q115" s="65">
        <v>1541008</v>
      </c>
      <c r="R115" s="24">
        <v>1435531</v>
      </c>
      <c r="S115" s="24">
        <v>1444834</v>
      </c>
      <c r="T115" s="24">
        <v>1299177</v>
      </c>
      <c r="U115" s="24">
        <v>1227914</v>
      </c>
      <c r="V115" s="24">
        <v>1191762</v>
      </c>
      <c r="W115" s="34">
        <v>376442</v>
      </c>
      <c r="X115" s="24">
        <v>120361</v>
      </c>
      <c r="Y115" s="24">
        <v>57564</v>
      </c>
      <c r="Z115" s="24">
        <v>57449</v>
      </c>
      <c r="AA115" s="24">
        <v>57603</v>
      </c>
      <c r="AB115" s="24">
        <v>57617</v>
      </c>
      <c r="AC115" s="24">
        <v>57563</v>
      </c>
      <c r="AD115" s="24">
        <v>57623</v>
      </c>
    </row>
    <row r="116" spans="1:30" x14ac:dyDescent="0.2">
      <c r="A116" s="11">
        <v>43969</v>
      </c>
      <c r="B116" s="20">
        <f t="shared" si="8"/>
        <v>0</v>
      </c>
      <c r="C116" s="17">
        <f t="shared" si="7"/>
        <v>0</v>
      </c>
      <c r="O116" s="24">
        <v>1723245</v>
      </c>
      <c r="P116" s="24">
        <v>1803078</v>
      </c>
      <c r="Q116" s="65">
        <v>1772582</v>
      </c>
      <c r="R116" s="24">
        <v>1651253</v>
      </c>
      <c r="S116" s="24">
        <v>1661954</v>
      </c>
      <c r="T116" s="24">
        <v>1494409</v>
      </c>
      <c r="U116" s="24">
        <v>1412437</v>
      </c>
      <c r="V116" s="24">
        <v>1370853</v>
      </c>
      <c r="W116" s="34">
        <v>420214</v>
      </c>
      <c r="X116" s="24">
        <v>130386</v>
      </c>
      <c r="Y116" s="24">
        <v>61124</v>
      </c>
      <c r="Z116" s="24">
        <v>61001</v>
      </c>
      <c r="AA116" s="24">
        <v>61165</v>
      </c>
      <c r="AB116" s="24">
        <v>61179</v>
      </c>
      <c r="AC116" s="24">
        <v>61123</v>
      </c>
      <c r="AD116" s="24">
        <v>61186</v>
      </c>
    </row>
    <row r="117" spans="1:30" x14ac:dyDescent="0.2">
      <c r="A117" s="11">
        <v>43970</v>
      </c>
      <c r="B117" s="20">
        <f t="shared" si="8"/>
        <v>0</v>
      </c>
      <c r="C117" s="17">
        <f t="shared" si="7"/>
        <v>0</v>
      </c>
      <c r="O117" s="24">
        <v>1982204</v>
      </c>
      <c r="P117" s="24">
        <v>2074033</v>
      </c>
      <c r="Q117" s="65">
        <v>2038954</v>
      </c>
      <c r="R117" s="24">
        <v>1899393</v>
      </c>
      <c r="S117" s="24">
        <v>1911703</v>
      </c>
      <c r="T117" s="24">
        <v>1718979</v>
      </c>
      <c r="U117" s="24">
        <v>1624689</v>
      </c>
      <c r="V117" s="24">
        <v>1576856</v>
      </c>
      <c r="W117" s="34">
        <v>469076</v>
      </c>
      <c r="X117" s="24">
        <v>141245</v>
      </c>
      <c r="Y117" s="24">
        <v>64903</v>
      </c>
      <c r="Z117" s="24">
        <v>64773</v>
      </c>
      <c r="AA117" s="24">
        <v>64947</v>
      </c>
      <c r="AB117" s="24">
        <v>64963</v>
      </c>
      <c r="AC117" s="24">
        <v>64902</v>
      </c>
      <c r="AD117" s="24">
        <v>64970</v>
      </c>
    </row>
    <row r="118" spans="1:30" x14ac:dyDescent="0.2">
      <c r="A118" s="11">
        <v>43971</v>
      </c>
      <c r="B118" s="20">
        <f t="shared" si="8"/>
        <v>0</v>
      </c>
      <c r="C118" s="17">
        <f t="shared" si="7"/>
        <v>0</v>
      </c>
      <c r="O118" s="24">
        <v>2280077</v>
      </c>
      <c r="P118" s="24">
        <v>2385706</v>
      </c>
      <c r="Q118" s="65">
        <v>2345356</v>
      </c>
      <c r="R118" s="24">
        <v>2184823</v>
      </c>
      <c r="S118" s="24">
        <v>2198981</v>
      </c>
      <c r="T118" s="24">
        <v>1977297</v>
      </c>
      <c r="U118" s="24">
        <v>1868838</v>
      </c>
      <c r="V118" s="24">
        <v>1813817</v>
      </c>
      <c r="W118" s="34">
        <v>523619</v>
      </c>
      <c r="X118" s="24">
        <v>153009</v>
      </c>
      <c r="Y118" s="24">
        <v>68917</v>
      </c>
      <c r="Z118" s="24">
        <v>68779</v>
      </c>
      <c r="AA118" s="24">
        <v>68963</v>
      </c>
      <c r="AB118" s="24">
        <v>68980</v>
      </c>
      <c r="AC118" s="24">
        <v>68916</v>
      </c>
      <c r="AD118" s="24">
        <v>68987</v>
      </c>
    </row>
    <row r="119" spans="1:30" x14ac:dyDescent="0.2">
      <c r="A119" s="11">
        <v>43972</v>
      </c>
      <c r="B119" s="20">
        <f t="shared" si="8"/>
        <v>0</v>
      </c>
      <c r="C119" s="17">
        <f t="shared" si="7"/>
        <v>0</v>
      </c>
      <c r="O119" s="24">
        <v>2622713</v>
      </c>
      <c r="P119" s="24">
        <v>2744215</v>
      </c>
      <c r="Q119" s="65">
        <v>2697801</v>
      </c>
      <c r="R119" s="24">
        <v>2513144</v>
      </c>
      <c r="S119" s="24">
        <v>2529431</v>
      </c>
      <c r="T119" s="24">
        <v>2274433</v>
      </c>
      <c r="U119" s="24">
        <v>2149675</v>
      </c>
      <c r="V119" s="24">
        <v>2086386</v>
      </c>
      <c r="W119" s="34">
        <v>584504</v>
      </c>
      <c r="X119" s="24">
        <v>165753</v>
      </c>
      <c r="Y119" s="24">
        <v>73178</v>
      </c>
      <c r="Z119" s="24">
        <v>73032</v>
      </c>
      <c r="AA119" s="24">
        <v>73228</v>
      </c>
      <c r="AB119" s="24">
        <v>73245</v>
      </c>
      <c r="AC119" s="24">
        <v>73177</v>
      </c>
      <c r="AD119" s="24">
        <v>73253</v>
      </c>
    </row>
    <row r="120" spans="1:30" x14ac:dyDescent="0.2">
      <c r="A120" s="11">
        <v>43973</v>
      </c>
      <c r="B120" s="20">
        <f t="shared" si="8"/>
        <v>0</v>
      </c>
      <c r="C120" s="17">
        <f t="shared" si="7"/>
        <v>0</v>
      </c>
      <c r="O120" s="24">
        <v>3016838</v>
      </c>
      <c r="P120" s="24">
        <v>3156598</v>
      </c>
      <c r="Q120" s="65">
        <v>3103210</v>
      </c>
      <c r="R120" s="24">
        <v>2890804</v>
      </c>
      <c r="S120" s="24">
        <v>2909538</v>
      </c>
      <c r="T120" s="24">
        <v>2616220</v>
      </c>
      <c r="U120" s="24">
        <v>2472715</v>
      </c>
      <c r="V120" s="24">
        <v>2399915</v>
      </c>
      <c r="W120" s="34">
        <v>652469</v>
      </c>
      <c r="X120" s="24">
        <v>179558</v>
      </c>
      <c r="Y120" s="24">
        <v>77704</v>
      </c>
      <c r="Z120" s="24">
        <v>77548</v>
      </c>
      <c r="AA120" s="24">
        <v>77756</v>
      </c>
      <c r="AB120" s="24">
        <v>77774</v>
      </c>
      <c r="AC120" s="24">
        <v>77702</v>
      </c>
      <c r="AD120" s="24">
        <v>77783</v>
      </c>
    </row>
    <row r="121" spans="1:30" x14ac:dyDescent="0.2">
      <c r="A121" s="11">
        <v>43974</v>
      </c>
      <c r="B121" s="20">
        <f t="shared" si="8"/>
        <v>0</v>
      </c>
      <c r="C121" s="17">
        <f t="shared" si="7"/>
        <v>0</v>
      </c>
      <c r="O121" s="24">
        <v>3470189</v>
      </c>
      <c r="P121" s="24">
        <v>3630952</v>
      </c>
      <c r="Q121" s="65">
        <v>3569541</v>
      </c>
      <c r="R121" s="24">
        <v>3325216</v>
      </c>
      <c r="S121" s="24">
        <v>3346765</v>
      </c>
      <c r="T121" s="24">
        <v>3009370</v>
      </c>
      <c r="U121" s="24">
        <v>2844299</v>
      </c>
      <c r="V121" s="24">
        <v>2760559</v>
      </c>
      <c r="W121" s="34">
        <v>728337</v>
      </c>
      <c r="X121" s="24">
        <v>194513</v>
      </c>
      <c r="Y121" s="24">
        <v>82508</v>
      </c>
      <c r="Z121" s="24">
        <v>82343</v>
      </c>
      <c r="AA121" s="24">
        <v>82564</v>
      </c>
      <c r="AB121" s="24">
        <v>82584</v>
      </c>
      <c r="AC121" s="24">
        <v>82507</v>
      </c>
      <c r="AD121" s="24">
        <v>82593</v>
      </c>
    </row>
    <row r="122" spans="1:30" x14ac:dyDescent="0.2">
      <c r="A122" s="11">
        <v>43975</v>
      </c>
      <c r="B122" s="20">
        <f t="shared" si="8"/>
        <v>0</v>
      </c>
      <c r="C122" s="17">
        <f t="shared" si="7"/>
        <v>0</v>
      </c>
      <c r="O122" s="24">
        <v>3991668</v>
      </c>
      <c r="P122" s="24">
        <v>4176589</v>
      </c>
      <c r="Q122" s="65">
        <v>4105949</v>
      </c>
      <c r="R122" s="24">
        <v>3824909</v>
      </c>
      <c r="S122" s="24">
        <v>3849696</v>
      </c>
      <c r="T122" s="24">
        <v>3461599</v>
      </c>
      <c r="U122" s="24">
        <v>3271723</v>
      </c>
      <c r="V122" s="24">
        <v>3175399</v>
      </c>
      <c r="W122" s="34">
        <v>813027</v>
      </c>
      <c r="X122" s="24">
        <v>210713</v>
      </c>
      <c r="Y122" s="24">
        <v>87611</v>
      </c>
      <c r="Z122" s="24">
        <v>87435</v>
      </c>
      <c r="AA122" s="24">
        <v>87670</v>
      </c>
      <c r="AB122" s="24">
        <v>87690</v>
      </c>
      <c r="AC122" s="24">
        <v>87609</v>
      </c>
      <c r="AD122" s="24">
        <v>87700</v>
      </c>
    </row>
    <row r="123" spans="1:30" x14ac:dyDescent="0.2">
      <c r="A123" s="11">
        <v>43976</v>
      </c>
      <c r="B123" s="20">
        <f t="shared" si="8"/>
        <v>0</v>
      </c>
      <c r="C123" s="17">
        <f t="shared" si="7"/>
        <v>0</v>
      </c>
      <c r="O123" s="24">
        <v>4591511</v>
      </c>
      <c r="P123" s="24">
        <v>4804221</v>
      </c>
      <c r="Q123" s="65">
        <v>4722966</v>
      </c>
      <c r="R123" s="24">
        <v>4399692</v>
      </c>
      <c r="S123" s="24">
        <v>4428205</v>
      </c>
      <c r="T123" s="24">
        <v>3981787</v>
      </c>
      <c r="U123" s="24">
        <v>3763377</v>
      </c>
      <c r="V123" s="24">
        <v>3652578</v>
      </c>
      <c r="W123" s="34">
        <v>907564</v>
      </c>
      <c r="X123" s="24">
        <v>228263</v>
      </c>
      <c r="Y123" s="24">
        <v>93028</v>
      </c>
      <c r="Z123" s="24">
        <v>92842</v>
      </c>
      <c r="AA123" s="24">
        <v>93091</v>
      </c>
      <c r="AB123" s="24">
        <v>93113</v>
      </c>
      <c r="AC123" s="24">
        <v>93026</v>
      </c>
      <c r="AD123" s="24">
        <v>93123</v>
      </c>
    </row>
    <row r="124" spans="1:30" x14ac:dyDescent="0.2">
      <c r="A124" s="11">
        <v>43977</v>
      </c>
      <c r="B124" s="20">
        <f t="shared" si="8"/>
        <v>0</v>
      </c>
      <c r="C124" s="17">
        <f t="shared" si="7"/>
        <v>0</v>
      </c>
      <c r="O124" s="24">
        <v>5281495</v>
      </c>
      <c r="P124" s="24">
        <v>5526170</v>
      </c>
      <c r="Q124" s="65">
        <v>5432704</v>
      </c>
      <c r="R124" s="24">
        <v>5060851</v>
      </c>
      <c r="S124" s="24">
        <v>5093648</v>
      </c>
      <c r="T124" s="24">
        <v>4580145</v>
      </c>
      <c r="U124" s="24">
        <v>4328914</v>
      </c>
      <c r="V124" s="24">
        <v>4201465</v>
      </c>
      <c r="W124" s="34">
        <v>1013094</v>
      </c>
      <c r="X124" s="24">
        <v>247275</v>
      </c>
      <c r="Y124" s="24">
        <v>98781</v>
      </c>
      <c r="Z124" s="24">
        <v>98583</v>
      </c>
      <c r="AA124" s="24">
        <v>98847</v>
      </c>
      <c r="AB124" s="24">
        <v>98871</v>
      </c>
      <c r="AC124" s="24">
        <v>98779</v>
      </c>
      <c r="AD124" s="24">
        <v>98881</v>
      </c>
    </row>
    <row r="125" spans="1:30" x14ac:dyDescent="0.2">
      <c r="A125" s="11">
        <v>43978</v>
      </c>
      <c r="B125" s="20">
        <f t="shared" si="8"/>
        <v>0</v>
      </c>
      <c r="C125" s="17">
        <f t="shared" si="7"/>
        <v>0</v>
      </c>
      <c r="O125" s="24">
        <v>6075165</v>
      </c>
      <c r="P125" s="24">
        <v>6356608</v>
      </c>
      <c r="Q125" s="65">
        <v>6249097</v>
      </c>
      <c r="R125" s="24">
        <v>5821364</v>
      </c>
      <c r="S125" s="24">
        <v>5859090</v>
      </c>
      <c r="T125" s="24">
        <v>5268421</v>
      </c>
      <c r="U125" s="24">
        <v>4979436</v>
      </c>
      <c r="V125" s="24">
        <v>4832835</v>
      </c>
      <c r="W125" s="34">
        <v>1130894</v>
      </c>
      <c r="X125" s="24">
        <v>267869</v>
      </c>
      <c r="Y125" s="24">
        <v>104889</v>
      </c>
      <c r="Z125" s="24">
        <v>104679</v>
      </c>
      <c r="AA125" s="24">
        <v>104959</v>
      </c>
      <c r="AB125" s="24">
        <v>104984</v>
      </c>
      <c r="AC125" s="24">
        <v>104887</v>
      </c>
      <c r="AD125" s="24">
        <v>104996</v>
      </c>
    </row>
    <row r="126" spans="1:30" x14ac:dyDescent="0.2">
      <c r="A126" s="11">
        <v>43979</v>
      </c>
      <c r="B126" s="20">
        <f t="shared" si="8"/>
        <v>0</v>
      </c>
      <c r="C126" s="17">
        <f t="shared" si="7"/>
        <v>0</v>
      </c>
      <c r="O126" s="24">
        <v>6988103</v>
      </c>
      <c r="P126" s="24">
        <v>7311840</v>
      </c>
      <c r="Q126" s="65">
        <v>7188173</v>
      </c>
      <c r="R126" s="24">
        <v>6696162</v>
      </c>
      <c r="S126" s="24">
        <v>6739557</v>
      </c>
      <c r="T126" s="24">
        <v>6060126</v>
      </c>
      <c r="U126" s="24">
        <v>5727715</v>
      </c>
      <c r="V126" s="24">
        <v>5559083</v>
      </c>
      <c r="W126" s="34">
        <v>1262392</v>
      </c>
      <c r="X126" s="24">
        <v>290179</v>
      </c>
      <c r="Y126" s="24">
        <v>111375</v>
      </c>
      <c r="Z126" s="24">
        <v>111152</v>
      </c>
      <c r="AA126" s="24">
        <v>111450</v>
      </c>
      <c r="AB126" s="24">
        <v>111476</v>
      </c>
      <c r="AC126" s="24">
        <v>111373</v>
      </c>
      <c r="AD126" s="24">
        <v>111488</v>
      </c>
    </row>
    <row r="127" spans="1:30" x14ac:dyDescent="0.2">
      <c r="A127" s="11">
        <v>43980</v>
      </c>
      <c r="B127" s="20">
        <f t="shared" si="8"/>
        <v>0</v>
      </c>
      <c r="C127" s="17">
        <f t="shared" si="7"/>
        <v>0</v>
      </c>
      <c r="O127" s="24">
        <v>8038232</v>
      </c>
      <c r="P127" s="24">
        <v>8410618</v>
      </c>
      <c r="Q127" s="65">
        <v>8268367</v>
      </c>
      <c r="R127" s="24">
        <v>7702420</v>
      </c>
      <c r="S127" s="24">
        <v>7752336</v>
      </c>
      <c r="T127" s="24">
        <v>6970805</v>
      </c>
      <c r="U127" s="24">
        <v>6588440</v>
      </c>
      <c r="V127" s="24">
        <v>6394468</v>
      </c>
      <c r="W127" s="34">
        <v>1409181</v>
      </c>
      <c r="X127" s="24">
        <v>314348</v>
      </c>
      <c r="Y127" s="24">
        <v>118262</v>
      </c>
      <c r="Z127" s="24">
        <v>118025</v>
      </c>
      <c r="AA127" s="24">
        <v>118342</v>
      </c>
      <c r="AB127" s="24">
        <v>118370</v>
      </c>
      <c r="AC127" s="24">
        <v>118260</v>
      </c>
      <c r="AD127" s="24">
        <v>118382</v>
      </c>
    </row>
    <row r="128" spans="1:30" x14ac:dyDescent="0.2">
      <c r="A128" s="11">
        <v>43981</v>
      </c>
      <c r="B128" s="20">
        <f t="shared" ref="B128:B132" si="9">C128</f>
        <v>0</v>
      </c>
      <c r="C128" s="17">
        <f t="shared" si="7"/>
        <v>0</v>
      </c>
      <c r="O128" s="24">
        <v>9246168</v>
      </c>
      <c r="P128" s="24">
        <v>9674514</v>
      </c>
      <c r="Q128" s="65">
        <v>9510886</v>
      </c>
      <c r="R128" s="24">
        <v>8859892</v>
      </c>
      <c r="S128" s="24">
        <v>8917309</v>
      </c>
      <c r="T128" s="24">
        <v>8018334</v>
      </c>
      <c r="U128" s="24">
        <v>7578510</v>
      </c>
      <c r="V128" s="24">
        <v>7355389</v>
      </c>
      <c r="W128" s="34">
        <v>1573038</v>
      </c>
      <c r="X128" s="24">
        <v>340529</v>
      </c>
      <c r="Y128" s="24">
        <v>125575</v>
      </c>
      <c r="Z128" s="24">
        <v>125323</v>
      </c>
      <c r="AA128" s="24">
        <v>125659</v>
      </c>
      <c r="AB128" s="24">
        <v>125689</v>
      </c>
      <c r="AC128" s="24">
        <v>125572</v>
      </c>
      <c r="AD128" s="24">
        <v>125703</v>
      </c>
    </row>
    <row r="129" spans="1:30" x14ac:dyDescent="0.2">
      <c r="A129" s="11">
        <v>43982</v>
      </c>
      <c r="B129" s="20">
        <f t="shared" si="9"/>
        <v>0</v>
      </c>
      <c r="C129" s="17">
        <f t="shared" si="7"/>
        <v>0</v>
      </c>
      <c r="O129" s="24">
        <v>10635625</v>
      </c>
      <c r="P129" s="24">
        <v>11128340</v>
      </c>
      <c r="Q129" s="65">
        <v>10940123</v>
      </c>
      <c r="R129" s="24">
        <v>10191302</v>
      </c>
      <c r="S129" s="24">
        <v>10257347</v>
      </c>
      <c r="T129" s="24">
        <v>9223280</v>
      </c>
      <c r="U129" s="24">
        <v>8717362</v>
      </c>
      <c r="V129" s="24">
        <v>8460711</v>
      </c>
      <c r="W129" s="34">
        <v>1755947</v>
      </c>
      <c r="X129" s="24">
        <v>368890</v>
      </c>
      <c r="Y129" s="24">
        <v>133340</v>
      </c>
      <c r="Z129" s="24">
        <v>133073</v>
      </c>
      <c r="AA129" s="24">
        <v>133430</v>
      </c>
      <c r="AB129" s="24">
        <v>133461</v>
      </c>
      <c r="AC129" s="24">
        <v>133337</v>
      </c>
      <c r="AD129" s="24">
        <v>133476</v>
      </c>
    </row>
    <row r="130" spans="1:30" x14ac:dyDescent="0.2">
      <c r="A130" s="11">
        <v>43983</v>
      </c>
      <c r="B130" s="20">
        <f t="shared" si="9"/>
        <v>0</v>
      </c>
      <c r="C130" s="17">
        <f t="shared" si="7"/>
        <v>0</v>
      </c>
      <c r="O130" s="24">
        <v>12233881</v>
      </c>
      <c r="P130" s="24">
        <v>12800638</v>
      </c>
      <c r="Q130" s="65">
        <v>12584136</v>
      </c>
      <c r="R130" s="24">
        <v>11722787</v>
      </c>
      <c r="S130" s="24">
        <v>11798758</v>
      </c>
      <c r="T130" s="24">
        <v>10609297</v>
      </c>
      <c r="U130" s="24">
        <v>10027353</v>
      </c>
      <c r="V130" s="24">
        <v>9732134</v>
      </c>
      <c r="W130" s="34">
        <v>1960126</v>
      </c>
      <c r="X130" s="24">
        <v>399614</v>
      </c>
      <c r="Y130" s="24">
        <v>141585</v>
      </c>
      <c r="Z130" s="24">
        <v>141301</v>
      </c>
      <c r="AA130" s="24">
        <v>141681</v>
      </c>
      <c r="AB130" s="24">
        <v>141714</v>
      </c>
      <c r="AC130" s="24">
        <v>141582</v>
      </c>
      <c r="AD130" s="24">
        <v>141729</v>
      </c>
    </row>
    <row r="131" spans="1:30" x14ac:dyDescent="0.2">
      <c r="A131" s="11">
        <v>43984</v>
      </c>
      <c r="B131" s="20">
        <f t="shared" si="9"/>
        <v>0</v>
      </c>
      <c r="C131" s="17">
        <f t="shared" si="7"/>
        <v>0</v>
      </c>
      <c r="O131" s="24">
        <v>14072312</v>
      </c>
      <c r="P131" s="79">
        <v>14724238</v>
      </c>
      <c r="Q131" s="65">
        <v>14475202</v>
      </c>
      <c r="R131" s="24">
        <v>13484415</v>
      </c>
      <c r="S131" s="24">
        <v>13571802</v>
      </c>
      <c r="T131" s="24">
        <v>12203596</v>
      </c>
      <c r="U131" s="24">
        <v>11534202</v>
      </c>
      <c r="V131" s="24">
        <v>11194619</v>
      </c>
      <c r="W131" s="34">
        <v>2188045</v>
      </c>
      <c r="X131" s="24">
        <v>432897</v>
      </c>
      <c r="Y131" s="24">
        <v>150340</v>
      </c>
      <c r="Z131" s="24">
        <v>150039</v>
      </c>
      <c r="AA131" s="24">
        <v>150442</v>
      </c>
      <c r="AB131" s="24">
        <v>150477</v>
      </c>
      <c r="AC131" s="24">
        <v>150337</v>
      </c>
      <c r="AD131" s="24">
        <v>150494</v>
      </c>
    </row>
    <row r="132" spans="1:30" x14ac:dyDescent="0.2">
      <c r="A132" s="11">
        <v>43985</v>
      </c>
      <c r="B132" s="20">
        <f t="shared" si="9"/>
        <v>0</v>
      </c>
      <c r="C132" s="17">
        <f t="shared" si="7"/>
        <v>0</v>
      </c>
      <c r="O132" s="79">
        <v>16187012</v>
      </c>
      <c r="P132" s="79">
        <v>16936905</v>
      </c>
      <c r="Q132" s="82">
        <v>16650446</v>
      </c>
      <c r="R132" s="79">
        <v>15510770</v>
      </c>
      <c r="S132" s="84">
        <v>15611288</v>
      </c>
      <c r="T132" s="24">
        <v>14037477</v>
      </c>
      <c r="U132" s="24">
        <v>13267490</v>
      </c>
      <c r="V132" s="24">
        <v>12876877</v>
      </c>
      <c r="W132" s="34">
        <v>2442467</v>
      </c>
      <c r="X132" s="24">
        <v>468951</v>
      </c>
      <c r="Y132" s="24">
        <v>159637</v>
      </c>
      <c r="Z132" s="24">
        <v>159317</v>
      </c>
      <c r="AA132" s="24">
        <v>159744</v>
      </c>
      <c r="AB132" s="24">
        <v>159782</v>
      </c>
      <c r="AC132" s="24">
        <v>159634</v>
      </c>
      <c r="AD132" s="24">
        <v>159800</v>
      </c>
    </row>
    <row r="133" spans="1:30" x14ac:dyDescent="0.2">
      <c r="A133" s="11"/>
      <c r="C133" s="29"/>
    </row>
    <row r="134" spans="1:30" x14ac:dyDescent="0.2">
      <c r="A134" s="11"/>
      <c r="C134" s="29"/>
    </row>
    <row r="135" spans="1:30" x14ac:dyDescent="0.2">
      <c r="A135" s="11"/>
      <c r="C135" s="29"/>
    </row>
    <row r="136" spans="1:30" x14ac:dyDescent="0.2">
      <c r="A136" s="11"/>
      <c r="C136" s="29"/>
    </row>
    <row r="137" spans="1:30" x14ac:dyDescent="0.2">
      <c r="A137" s="11"/>
      <c r="C137" s="29"/>
    </row>
    <row r="138" spans="1:30" x14ac:dyDescent="0.2">
      <c r="A138" s="11"/>
      <c r="C138" s="29"/>
    </row>
    <row r="139" spans="1:30" x14ac:dyDescent="0.2">
      <c r="A139" s="11"/>
      <c r="C139" s="29"/>
    </row>
    <row r="140" spans="1:30" x14ac:dyDescent="0.2">
      <c r="A140" s="11"/>
      <c r="C140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World</vt:lpstr>
      <vt:lpstr>Projections vs Actuals</vt:lpstr>
      <vt:lpstr>USA</vt:lpstr>
      <vt:lpstr>USA with variables</vt:lpstr>
      <vt:lpstr>Canada</vt:lpstr>
      <vt:lpstr>Canada with Deaths</vt:lpstr>
      <vt:lpstr>Canada Exponents &amp; Growth Rate</vt:lpstr>
      <vt:lpstr>Canada Exponents Graph</vt:lpstr>
      <vt:lpstr>Ontario</vt:lpstr>
      <vt:lpstr>Ontario Exponents &amp; Growth Rate</vt:lpstr>
      <vt:lpstr>Ontario Exponents Graph</vt:lpstr>
      <vt:lpstr>Nova Scotia</vt:lpstr>
      <vt:lpstr>Exposure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Comeau</dc:creator>
  <cp:lastModifiedBy>Timothy Comeau</cp:lastModifiedBy>
  <dcterms:created xsi:type="dcterms:W3CDTF">2020-02-26T01:03:09Z</dcterms:created>
  <dcterms:modified xsi:type="dcterms:W3CDTF">2020-04-18T01:11:46Z</dcterms:modified>
</cp:coreProperties>
</file>