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64F9FC3F-A0A1-BF46-A8CE-48B2CDBC6D32}" xr6:coauthVersionLast="45" xr6:coauthVersionMax="45" xr10:uidLastSave="{00000000-0000-0000-0000-000000000000}"/>
  <bookViews>
    <workbookView xWindow="6500" yWindow="2220" windowWidth="28400" windowHeight="14820" firstSheet="2" activeTab="5" xr2:uid="{A5CB126D-F2C1-CC4E-886A-16083F7D0908}"/>
  </bookViews>
  <sheets>
    <sheet name="World" sheetId="1" r:id="rId1"/>
    <sheet name="Projections vs Actuals" sheetId="4" r:id="rId2"/>
    <sheet name="USA" sheetId="7" r:id="rId3"/>
    <sheet name="USA with variables" sheetId="12" r:id="rId4"/>
    <sheet name="Canada" sheetId="2" state="hidden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Nova Scotia" sheetId="8" r:id="rId12"/>
    <sheet name="Exposure Matrix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11" l="1"/>
  <c r="C39" i="11"/>
  <c r="C38" i="11"/>
  <c r="C37" i="11"/>
  <c r="O47" i="10"/>
  <c r="N41" i="10"/>
  <c r="O41" i="10" s="1"/>
  <c r="E40" i="10"/>
  <c r="C46" i="14"/>
  <c r="C45" i="14"/>
  <c r="C44" i="14"/>
  <c r="C43" i="14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88" i="9"/>
  <c r="N54" i="13"/>
  <c r="M47" i="13"/>
  <c r="N47" i="13" s="1"/>
  <c r="E46" i="13"/>
  <c r="B64" i="7"/>
  <c r="C64" i="7" s="1"/>
  <c r="L46" i="12"/>
  <c r="D47" i="12"/>
  <c r="G2" i="1"/>
  <c r="H2" i="1" s="1"/>
  <c r="E2" i="1"/>
  <c r="F2" i="1" s="1"/>
  <c r="B65" i="7" l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M46" i="13"/>
  <c r="N40" i="10"/>
  <c r="O40" i="10" s="1"/>
  <c r="E39" i="10"/>
  <c r="N46" i="13"/>
  <c r="E45" i="13"/>
  <c r="L45" i="12"/>
  <c r="D46" i="12"/>
  <c r="G3" i="1"/>
  <c r="H3" i="1" s="1"/>
  <c r="E3" i="1"/>
  <c r="F3" i="1" s="1"/>
  <c r="O39" i="10"/>
  <c r="O11" i="10"/>
  <c r="F26" i="10"/>
  <c r="D86" i="2"/>
  <c r="E86" i="9"/>
  <c r="D86" i="9"/>
  <c r="D85" i="9"/>
  <c r="M45" i="13"/>
  <c r="N45" i="13" s="1"/>
  <c r="E44" i="13"/>
  <c r="N39" i="10"/>
  <c r="O38" i="10"/>
  <c r="N38" i="10"/>
  <c r="N37" i="10"/>
  <c r="O37" i="10" s="1"/>
  <c r="E38" i="10"/>
  <c r="B34" i="8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L44" i="12"/>
  <c r="D45" i="12"/>
  <c r="C52" i="4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G4" i="1"/>
  <c r="H4" i="1" s="1"/>
  <c r="E4" i="1"/>
  <c r="F4" i="1" s="1"/>
  <c r="E37" i="10" l="1"/>
  <c r="D85" i="2"/>
  <c r="D84" i="2"/>
  <c r="D83" i="2"/>
  <c r="M44" i="13"/>
  <c r="N44" i="13" s="1"/>
  <c r="E43" i="13"/>
  <c r="E84" i="9"/>
  <c r="D44" i="12"/>
  <c r="G5" i="1"/>
  <c r="H5" i="1" s="1"/>
  <c r="E5" i="1"/>
  <c r="F5" i="1" s="1"/>
  <c r="C36" i="11"/>
  <c r="C82" i="5"/>
  <c r="C81" i="5"/>
  <c r="N36" i="10"/>
  <c r="O36" i="10" s="1"/>
  <c r="E36" i="10"/>
  <c r="C42" i="14"/>
  <c r="C41" i="14"/>
  <c r="F84" i="9"/>
  <c r="G84" i="9" s="1"/>
  <c r="H84" i="9" s="1"/>
  <c r="I84" i="9" s="1"/>
  <c r="J84" i="9" s="1"/>
  <c r="K84" i="9" s="1"/>
  <c r="L84" i="9" s="1"/>
  <c r="M84" i="9" s="1"/>
  <c r="N84" i="9" s="1"/>
  <c r="O84" i="9" s="1"/>
  <c r="P84" i="9" s="1"/>
  <c r="Q84" i="9" s="1"/>
  <c r="R61" i="9"/>
  <c r="R60" i="9"/>
  <c r="R59" i="9"/>
  <c r="E85" i="9"/>
  <c r="D84" i="9"/>
  <c r="N43" i="13"/>
  <c r="M43" i="13"/>
  <c r="M42" i="13"/>
  <c r="N42" i="13" s="1"/>
  <c r="E42" i="13"/>
  <c r="E41" i="13"/>
  <c r="M36" i="12"/>
  <c r="L43" i="12"/>
  <c r="D43" i="12"/>
  <c r="G6" i="1"/>
  <c r="H6" i="1" s="1"/>
  <c r="E6" i="1"/>
  <c r="F6" i="1" s="1"/>
  <c r="C35" i="11"/>
  <c r="E35" i="10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" i="12"/>
  <c r="G7" i="1"/>
  <c r="H7" i="1" s="1"/>
  <c r="E7" i="1"/>
  <c r="F7" i="1" s="1"/>
  <c r="D42" i="12"/>
  <c r="C31" i="11"/>
  <c r="C80" i="5"/>
  <c r="C79" i="5"/>
  <c r="N35" i="10"/>
  <c r="O35" i="10" s="1"/>
  <c r="E34" i="10"/>
  <c r="C40" i="14"/>
  <c r="E82" i="9"/>
  <c r="R58" i="9"/>
  <c r="D82" i="2"/>
  <c r="D83" i="9"/>
  <c r="E83" i="9" s="1"/>
  <c r="D82" i="9"/>
  <c r="D81" i="2"/>
  <c r="M41" i="13"/>
  <c r="N41" i="13" s="1"/>
  <c r="E40" i="13"/>
  <c r="D41" i="12"/>
  <c r="G8" i="1"/>
  <c r="H8" i="1" s="1"/>
  <c r="E8" i="1"/>
  <c r="F8" i="1" s="1"/>
  <c r="C34" i="11"/>
  <c r="D78" i="5"/>
  <c r="E78" i="5"/>
  <c r="F78" i="5"/>
  <c r="G78" i="5"/>
  <c r="H78" i="5"/>
  <c r="I78" i="5"/>
  <c r="J78" i="5"/>
  <c r="K78" i="5"/>
  <c r="L78" i="5"/>
  <c r="M78" i="5"/>
  <c r="N78" i="5"/>
  <c r="C78" i="5"/>
  <c r="N34" i="10"/>
  <c r="O34" i="10" s="1"/>
  <c r="M40" i="13"/>
  <c r="N40" i="13" s="1"/>
  <c r="E33" i="10"/>
  <c r="C39" i="14"/>
  <c r="D81" i="9"/>
  <c r="E39" i="13"/>
  <c r="D40" i="12"/>
  <c r="G9" i="1"/>
  <c r="H9" i="1" s="1"/>
  <c r="E9" i="1"/>
  <c r="F9" i="1" s="1"/>
  <c r="C33" i="11"/>
  <c r="C77" i="5"/>
  <c r="N33" i="10"/>
  <c r="O33" i="10" s="1"/>
  <c r="E32" i="10"/>
  <c r="C38" i="14"/>
  <c r="D80" i="9"/>
  <c r="M39" i="13"/>
  <c r="N39" i="13" s="1"/>
  <c r="E38" i="13"/>
  <c r="D39" i="12"/>
  <c r="G10" i="1"/>
  <c r="H10" i="1" s="1"/>
  <c r="E10" i="1"/>
  <c r="F10" i="1" s="1"/>
  <c r="C32" i="11"/>
  <c r="N32" i="10"/>
  <c r="O32" i="10" s="1"/>
  <c r="C76" i="5"/>
  <c r="E31" i="10"/>
  <c r="C37" i="14"/>
  <c r="M38" i="13"/>
  <c r="N38" i="13" s="1"/>
  <c r="E37" i="13"/>
  <c r="D79" i="9"/>
  <c r="D38" i="12"/>
  <c r="G11" i="1"/>
  <c r="H11" i="1" s="1"/>
  <c r="E11" i="1"/>
  <c r="F11" i="1" s="1"/>
  <c r="E78" i="9"/>
  <c r="S33" i="9"/>
  <c r="C75" i="5"/>
  <c r="R54" i="9"/>
  <c r="D78" i="9"/>
  <c r="E53" i="10"/>
  <c r="D79" i="2"/>
  <c r="D78" i="2"/>
  <c r="C30" i="11"/>
  <c r="N31" i="10"/>
  <c r="N30" i="10"/>
  <c r="E30" i="10"/>
  <c r="C36" i="14"/>
  <c r="M37" i="13"/>
  <c r="N37" i="13" s="1"/>
  <c r="E36" i="13"/>
  <c r="D77" i="2"/>
  <c r="D37" i="12"/>
  <c r="G12" i="1"/>
  <c r="H12" i="1" s="1"/>
  <c r="E12" i="1"/>
  <c r="F12" i="1" s="1"/>
  <c r="C29" i="11"/>
  <c r="E52" i="10"/>
  <c r="E51" i="10"/>
  <c r="E29" i="10"/>
  <c r="C35" i="14"/>
  <c r="E77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9"/>
  <c r="N36" i="13"/>
  <c r="E35" i="13"/>
  <c r="D76" i="2"/>
  <c r="D36" i="12"/>
  <c r="G13" i="1"/>
  <c r="H13" i="1" s="1"/>
  <c r="E13" i="1"/>
  <c r="F13" i="1" s="1"/>
  <c r="D35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M36" i="13"/>
  <c r="C34" i="14"/>
  <c r="E34" i="13"/>
  <c r="G14" i="1"/>
  <c r="H14" i="1" s="1"/>
  <c r="E14" i="1"/>
  <c r="F14" i="1" s="1"/>
  <c r="D75" i="9"/>
  <c r="E75" i="9"/>
  <c r="M35" i="13"/>
  <c r="D75" i="2"/>
  <c r="D34" i="12"/>
  <c r="C27" i="11"/>
  <c r="N28" i="10"/>
  <c r="E27" i="10"/>
  <c r="M34" i="13"/>
  <c r="C33" i="14"/>
  <c r="E33" i="13"/>
  <c r="G15" i="1"/>
  <c r="H15" i="1" s="1"/>
  <c r="E15" i="1"/>
  <c r="F15" i="1" s="1"/>
  <c r="C65" i="7" l="1"/>
  <c r="O30" i="10"/>
  <c r="O31" i="10"/>
  <c r="O29" i="10"/>
  <c r="N35" i="13"/>
  <c r="N27" i="10"/>
  <c r="N26" i="10"/>
  <c r="C71" i="5"/>
  <c r="C26" i="11"/>
  <c r="E26" i="10"/>
  <c r="E74" i="9"/>
  <c r="M33" i="13"/>
  <c r="C32" i="14"/>
  <c r="E32" i="13"/>
  <c r="D33" i="12"/>
  <c r="H16" i="1"/>
  <c r="G16" i="1"/>
  <c r="E16" i="1"/>
  <c r="F16" i="1" s="1"/>
  <c r="D73" i="2"/>
  <c r="N3" i="10"/>
  <c r="N4" i="10"/>
  <c r="O4" i="10" s="1"/>
  <c r="N5" i="10"/>
  <c r="N6" i="10"/>
  <c r="N7" i="10"/>
  <c r="O7" i="10" s="1"/>
  <c r="N8" i="10"/>
  <c r="O8" i="10" s="1"/>
  <c r="N9" i="10"/>
  <c r="N10" i="10"/>
  <c r="N11" i="10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N12" i="13"/>
  <c r="N28" i="13"/>
  <c r="M3" i="13"/>
  <c r="N3" i="13" s="1"/>
  <c r="M4" i="13"/>
  <c r="N4" i="13" s="1"/>
  <c r="M5" i="13"/>
  <c r="N5" i="13" s="1"/>
  <c r="M6" i="13"/>
  <c r="M7" i="13"/>
  <c r="M8" i="13"/>
  <c r="N8" i="13" s="1"/>
  <c r="M9" i="13"/>
  <c r="N9" i="13" s="1"/>
  <c r="M10" i="13"/>
  <c r="M11" i="13"/>
  <c r="M12" i="13"/>
  <c r="M13" i="13"/>
  <c r="N13" i="13" s="1"/>
  <c r="M14" i="13"/>
  <c r="M15" i="13"/>
  <c r="M16" i="13"/>
  <c r="N16" i="13" s="1"/>
  <c r="M17" i="13"/>
  <c r="N17" i="13" s="1"/>
  <c r="M18" i="13"/>
  <c r="M19" i="13"/>
  <c r="M20" i="13"/>
  <c r="N20" i="13" s="1"/>
  <c r="M21" i="13"/>
  <c r="N21" i="13" s="1"/>
  <c r="M22" i="13"/>
  <c r="M23" i="13"/>
  <c r="M24" i="13"/>
  <c r="N24" i="13" s="1"/>
  <c r="M25" i="13"/>
  <c r="N25" i="13" s="1"/>
  <c r="M26" i="13"/>
  <c r="M27" i="13"/>
  <c r="M28" i="13"/>
  <c r="M29" i="13"/>
  <c r="N29" i="13" s="1"/>
  <c r="M30" i="13"/>
  <c r="M31" i="13"/>
  <c r="M32" i="13"/>
  <c r="N32" i="13" s="1"/>
  <c r="M2" i="13"/>
  <c r="D32" i="12"/>
  <c r="D73" i="9"/>
  <c r="E73" i="9" s="1"/>
  <c r="D74" i="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B52" i="11"/>
  <c r="C70" i="5"/>
  <c r="C25" i="11"/>
  <c r="E25" i="10"/>
  <c r="G17" i="1"/>
  <c r="H17" i="1" s="1"/>
  <c r="E17" i="1"/>
  <c r="F17" i="1" s="1"/>
  <c r="E50" i="10"/>
  <c r="D21" i="12"/>
  <c r="D22" i="12"/>
  <c r="D23" i="12"/>
  <c r="D24" i="12"/>
  <c r="D25" i="12"/>
  <c r="D26" i="12"/>
  <c r="D27" i="12"/>
  <c r="D28" i="12"/>
  <c r="D29" i="12"/>
  <c r="D30" i="12"/>
  <c r="D31" i="12"/>
  <c r="C20" i="12"/>
  <c r="D20" i="12" s="1"/>
  <c r="D52" i="12" s="1"/>
  <c r="C24" i="11"/>
  <c r="E24" i="10"/>
  <c r="G18" i="1"/>
  <c r="H18" i="1" s="1"/>
  <c r="E18" i="1"/>
  <c r="F18" i="1" s="1"/>
  <c r="C68" i="5"/>
  <c r="E49" i="10"/>
  <c r="E48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47" i="10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19" i="1"/>
  <c r="H19" i="1" s="1"/>
  <c r="E19" i="1"/>
  <c r="F19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20" i="1"/>
  <c r="H20" i="1" s="1"/>
  <c r="E20" i="1"/>
  <c r="F20" i="1" s="1"/>
  <c r="G21" i="1"/>
  <c r="H21" i="1" s="1"/>
  <c r="E21" i="1"/>
  <c r="F21" i="1" s="1"/>
  <c r="G22" i="1"/>
  <c r="H22" i="1" s="1"/>
  <c r="E22" i="1"/>
  <c r="F22" i="1" s="1"/>
  <c r="D67" i="9"/>
  <c r="E67" i="9" s="1"/>
  <c r="D68" i="9"/>
  <c r="D69" i="9" s="1"/>
  <c r="D70" i="9" s="1"/>
  <c r="D71" i="9" s="1"/>
  <c r="D72" i="9" s="1"/>
  <c r="D74" i="9" s="1"/>
  <c r="D66" i="2"/>
  <c r="B31" i="4"/>
  <c r="G23" i="1"/>
  <c r="H23" i="1" s="1"/>
  <c r="E23" i="1"/>
  <c r="F23" i="1" s="1"/>
  <c r="G24" i="1"/>
  <c r="H24" i="1" s="1"/>
  <c r="E24" i="1"/>
  <c r="F24" i="1" s="1"/>
  <c r="G25" i="1"/>
  <c r="H25" i="1" s="1"/>
  <c r="E25" i="1"/>
  <c r="F25" i="1" s="1"/>
  <c r="D65" i="2"/>
  <c r="C63" i="5"/>
  <c r="C62" i="5"/>
  <c r="C61" i="5"/>
  <c r="D64" i="2"/>
  <c r="D63" i="2"/>
  <c r="G26" i="1"/>
  <c r="H26" i="1" s="1"/>
  <c r="E26" i="1"/>
  <c r="F26" i="1" s="1"/>
  <c r="D62" i="2"/>
  <c r="G27" i="1"/>
  <c r="H27" i="1" s="1"/>
  <c r="E27" i="1"/>
  <c r="F27" i="1" s="1"/>
  <c r="C60" i="5"/>
  <c r="C57" i="5"/>
  <c r="C59" i="5"/>
  <c r="C58" i="5"/>
  <c r="G28" i="1"/>
  <c r="H28" i="1" s="1"/>
  <c r="E28" i="1"/>
  <c r="F28" i="1" s="1"/>
  <c r="C36" i="7"/>
  <c r="D61" i="2"/>
  <c r="G29" i="1"/>
  <c r="H29" i="1" s="1"/>
  <c r="F29" i="1"/>
  <c r="E29" i="1"/>
  <c r="D59" i="2"/>
  <c r="G30" i="1"/>
  <c r="H30" i="1" s="1"/>
  <c r="E30" i="1"/>
  <c r="F30" i="1" s="1"/>
  <c r="C66" i="7" l="1"/>
  <c r="O3" i="10"/>
  <c r="O22" i="10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N30" i="13"/>
  <c r="N26" i="13"/>
  <c r="N22" i="13"/>
  <c r="N18" i="13"/>
  <c r="N14" i="13"/>
  <c r="N10" i="13"/>
  <c r="N6" i="13"/>
  <c r="N31" i="13"/>
  <c r="N27" i="13"/>
  <c r="N23" i="13"/>
  <c r="N19" i="13"/>
  <c r="N15" i="13"/>
  <c r="N11" i="13"/>
  <c r="N7" i="13"/>
  <c r="N33" i="13"/>
  <c r="N34" i="13"/>
  <c r="E76" i="9"/>
  <c r="E70" i="9"/>
  <c r="E71" i="9"/>
  <c r="E69" i="9"/>
  <c r="E72" i="9"/>
  <c r="E68" i="9"/>
  <c r="C64" i="5"/>
  <c r="C55" i="5"/>
  <c r="C56" i="5"/>
  <c r="G31" i="1"/>
  <c r="H31" i="1" s="1"/>
  <c r="E31" i="1"/>
  <c r="F31" i="1" s="1"/>
  <c r="R13" i="5"/>
  <c r="D58" i="2"/>
  <c r="C67" i="7" l="1"/>
  <c r="C65" i="5"/>
  <c r="C66" i="5" s="1"/>
  <c r="G32" i="1"/>
  <c r="H32" i="1" s="1"/>
  <c r="E32" i="1"/>
  <c r="F32" i="1" s="1"/>
  <c r="Q13" i="5"/>
  <c r="D57" i="2"/>
  <c r="D56" i="2"/>
  <c r="D55" i="2"/>
  <c r="D54" i="2"/>
  <c r="D53" i="2"/>
  <c r="D60" i="2"/>
  <c r="C68" i="7" l="1"/>
  <c r="E79" i="9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C69" i="7" l="1"/>
  <c r="R55" i="9"/>
  <c r="G33" i="1"/>
  <c r="H33" i="1" s="1"/>
  <c r="E33" i="1"/>
  <c r="F33" i="1" s="1"/>
  <c r="G34" i="1"/>
  <c r="H34" i="1" s="1"/>
  <c r="E34" i="1"/>
  <c r="F34" i="1" s="1"/>
  <c r="G35" i="1"/>
  <c r="H35" i="1" s="1"/>
  <c r="E35" i="1"/>
  <c r="F35" i="1" s="1"/>
  <c r="G36" i="1"/>
  <c r="H36" i="1" s="1"/>
  <c r="E36" i="1"/>
  <c r="F36" i="1" s="1"/>
  <c r="G37" i="1"/>
  <c r="H37" i="1" s="1"/>
  <c r="E37" i="1"/>
  <c r="F37" i="1" s="1"/>
  <c r="G38" i="1"/>
  <c r="H38" i="1" s="1"/>
  <c r="E38" i="1"/>
  <c r="F38" i="1" s="1"/>
  <c r="G39" i="1"/>
  <c r="H39" i="1" s="1"/>
  <c r="E39" i="1"/>
  <c r="F39" i="1" s="1"/>
  <c r="E40" i="1"/>
  <c r="F40" i="1"/>
  <c r="G40" i="1"/>
  <c r="H40" i="1"/>
  <c r="G41" i="1"/>
  <c r="H41" i="1" s="1"/>
  <c r="E41" i="1"/>
  <c r="F41" i="1" s="1"/>
  <c r="G42" i="1"/>
  <c r="H42" i="1" s="1"/>
  <c r="E42" i="1"/>
  <c r="F42" i="1" s="1"/>
  <c r="G43" i="1"/>
  <c r="H43" i="1" s="1"/>
  <c r="E43" i="1"/>
  <c r="F43" i="1" s="1"/>
  <c r="G44" i="1"/>
  <c r="H44" i="1" s="1"/>
  <c r="E44" i="1"/>
  <c r="F44" i="1" s="1"/>
  <c r="C70" i="7" l="1"/>
  <c r="G45" i="1"/>
  <c r="H45" i="1" s="1"/>
  <c r="E45" i="1"/>
  <c r="F45" i="1" s="1"/>
  <c r="E68" i="1"/>
  <c r="F68" i="1" s="1"/>
  <c r="G68" i="1"/>
  <c r="H68" i="1" s="1"/>
  <c r="G69" i="1"/>
  <c r="H69" i="1" s="1"/>
  <c r="E69" i="1"/>
  <c r="F69" i="1" s="1"/>
  <c r="G71" i="1"/>
  <c r="H71" i="1" s="1"/>
  <c r="E71" i="1"/>
  <c r="F71" i="1" s="1"/>
  <c r="G72" i="1"/>
  <c r="H72" i="1" s="1"/>
  <c r="E72" i="1"/>
  <c r="F72" i="1" s="1"/>
  <c r="G76" i="1"/>
  <c r="H76" i="1" s="1"/>
  <c r="E76" i="1"/>
  <c r="F76" i="1" s="1"/>
  <c r="E80" i="1"/>
  <c r="F80" i="1"/>
  <c r="G80" i="1"/>
  <c r="H80" i="1" s="1"/>
  <c r="E82" i="1"/>
  <c r="F82" i="1" s="1"/>
  <c r="G82" i="1"/>
  <c r="H82" i="1" s="1"/>
  <c r="G83" i="1"/>
  <c r="H83" i="1" s="1"/>
  <c r="E83" i="1"/>
  <c r="F83" i="1" s="1"/>
  <c r="G87" i="1"/>
  <c r="H87" i="1" s="1"/>
  <c r="E87" i="1"/>
  <c r="F87" i="1" s="1"/>
  <c r="G46" i="1"/>
  <c r="H46" i="1" s="1"/>
  <c r="G47" i="1"/>
  <c r="H47" i="1" s="1"/>
  <c r="F81" i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70" i="1"/>
  <c r="F70" i="1" s="1"/>
  <c r="E73" i="1"/>
  <c r="F73" i="1" s="1"/>
  <c r="E74" i="1"/>
  <c r="F74" i="1" s="1"/>
  <c r="E75" i="1"/>
  <c r="F75" i="1" s="1"/>
  <c r="E77" i="1"/>
  <c r="F77" i="1" s="1"/>
  <c r="E78" i="1"/>
  <c r="F78" i="1" s="1"/>
  <c r="E79" i="1"/>
  <c r="F79" i="1" s="1"/>
  <c r="E81" i="1"/>
  <c r="E84" i="1"/>
  <c r="F84" i="1" s="1"/>
  <c r="E85" i="1"/>
  <c r="F85" i="1" s="1"/>
  <c r="E86" i="1"/>
  <c r="F86" i="1" s="1"/>
  <c r="G50" i="1"/>
  <c r="H50" i="1" s="1"/>
  <c r="G60" i="1"/>
  <c r="H60" i="1" s="1"/>
  <c r="G63" i="1"/>
  <c r="H63" i="1" s="1"/>
  <c r="G78" i="1"/>
  <c r="H78" i="1" s="1"/>
  <c r="E46" i="1"/>
  <c r="F46" i="1" s="1"/>
  <c r="G48" i="1"/>
  <c r="H48" i="1" s="1"/>
  <c r="G49" i="1"/>
  <c r="H49" i="1" s="1"/>
  <c r="G51" i="1"/>
  <c r="H51" i="1" s="1"/>
  <c r="G52" i="1"/>
  <c r="H52" i="1" s="1"/>
  <c r="G77" i="1"/>
  <c r="H77" i="1" s="1"/>
  <c r="G79" i="1"/>
  <c r="H79" i="1" s="1"/>
  <c r="G81" i="1"/>
  <c r="H81" i="1" s="1"/>
  <c r="G84" i="1"/>
  <c r="H84" i="1" s="1"/>
  <c r="G85" i="1"/>
  <c r="H85" i="1" s="1"/>
  <c r="G86" i="1"/>
  <c r="H86" i="1" s="1"/>
  <c r="G75" i="1"/>
  <c r="H75" i="1" s="1"/>
  <c r="G74" i="1"/>
  <c r="H74" i="1" s="1"/>
  <c r="G73" i="1"/>
  <c r="H73" i="1" s="1"/>
  <c r="G70" i="1"/>
  <c r="H70" i="1" s="1"/>
  <c r="G55" i="1"/>
  <c r="H55" i="1" s="1"/>
  <c r="G56" i="1"/>
  <c r="H56" i="1" s="1"/>
  <c r="G57" i="1"/>
  <c r="H57" i="1" s="1"/>
  <c r="G58" i="1"/>
  <c r="H58" i="1" s="1"/>
  <c r="G59" i="1"/>
  <c r="H59" i="1" s="1"/>
  <c r="G61" i="1"/>
  <c r="H61" i="1" s="1"/>
  <c r="G62" i="1"/>
  <c r="H62" i="1" s="1"/>
  <c r="G64" i="1"/>
  <c r="H64" i="1" s="1"/>
  <c r="G65" i="1"/>
  <c r="H65" i="1" s="1"/>
  <c r="G66" i="1"/>
  <c r="H66" i="1" s="1"/>
  <c r="G67" i="1"/>
  <c r="H67" i="1" s="1"/>
  <c r="G54" i="1"/>
  <c r="H54" i="1" s="1"/>
  <c r="G53" i="1"/>
  <c r="H53" i="1" s="1"/>
  <c r="C71" i="7" l="1"/>
  <c r="R56" i="9"/>
  <c r="E80" i="9"/>
  <c r="D67" i="2"/>
  <c r="C72" i="7" l="1"/>
  <c r="E81" i="9"/>
  <c r="D68" i="2"/>
  <c r="C73" i="7" l="1"/>
  <c r="R57" i="9"/>
  <c r="C72" i="5"/>
  <c r="D69" i="2"/>
  <c r="C74" i="7" l="1"/>
  <c r="D70" i="2"/>
  <c r="C75" i="7" l="1"/>
  <c r="C74" i="5"/>
  <c r="D71" i="2"/>
  <c r="C76" i="7" l="1"/>
  <c r="D72" i="2"/>
  <c r="C77" i="7" l="1"/>
  <c r="R62" i="9"/>
  <c r="C78" i="7" l="1"/>
  <c r="C79" i="7" l="1"/>
  <c r="D87" i="9"/>
  <c r="E87" i="9" s="1"/>
  <c r="C80" i="7" l="1"/>
  <c r="D88" i="9"/>
  <c r="C81" i="7" l="1"/>
  <c r="B88" i="9"/>
  <c r="D89" i="9" s="1"/>
  <c r="C83" i="7" l="1"/>
  <c r="C82" i="7"/>
  <c r="B89" i="9" l="1"/>
  <c r="D80" i="2"/>
  <c r="D90" i="9" l="1"/>
  <c r="C83" i="5"/>
  <c r="B90" i="9" l="1"/>
  <c r="D91" i="9" s="1"/>
  <c r="C84" i="5"/>
  <c r="B91" i="9" l="1"/>
  <c r="D92" i="9" s="1"/>
  <c r="C85" i="5"/>
  <c r="B92" i="9" l="1"/>
  <c r="D93" i="9" s="1"/>
  <c r="C86" i="5"/>
  <c r="B93" i="9" l="1"/>
  <c r="D94" i="9" s="1"/>
  <c r="B86" i="5"/>
  <c r="C87" i="5" s="1"/>
  <c r="B94" i="9" l="1"/>
  <c r="D95" i="9" s="1"/>
  <c r="B87" i="5"/>
  <c r="C88" i="5" s="1"/>
  <c r="B95" i="9" l="1"/>
  <c r="D96" i="9" s="1"/>
  <c r="B88" i="5"/>
  <c r="C89" i="5" s="1"/>
  <c r="B96" i="9" l="1"/>
  <c r="D97" i="9" s="1"/>
  <c r="B89" i="5"/>
  <c r="C90" i="5" s="1"/>
  <c r="D87" i="2"/>
  <c r="B97" i="9" l="1"/>
  <c r="D98" i="9" s="1"/>
  <c r="B90" i="5"/>
  <c r="C91" i="5" s="1"/>
  <c r="D88" i="2"/>
  <c r="B98" i="9" l="1"/>
  <c r="D99" i="9" s="1"/>
  <c r="B91" i="5"/>
  <c r="C92" i="5" s="1"/>
  <c r="B88" i="2"/>
  <c r="D89" i="2" s="1"/>
  <c r="B99" i="9" l="1"/>
  <c r="D100" i="9" s="1"/>
  <c r="B92" i="5"/>
  <c r="C93" i="5" s="1"/>
  <c r="B89" i="2"/>
  <c r="D90" i="2" s="1"/>
  <c r="B100" i="9" l="1"/>
  <c r="D101" i="9" s="1"/>
  <c r="B93" i="5"/>
  <c r="C94" i="5" s="1"/>
  <c r="B90" i="2"/>
  <c r="D91" i="2" s="1"/>
  <c r="B101" i="9" l="1"/>
  <c r="D102" i="9" s="1"/>
  <c r="B94" i="5"/>
  <c r="C95" i="5" s="1"/>
  <c r="B91" i="2"/>
  <c r="D92" i="2" s="1"/>
  <c r="B102" i="9" l="1"/>
  <c r="D103" i="9" s="1"/>
  <c r="B95" i="5"/>
  <c r="C96" i="5" s="1"/>
  <c r="B92" i="2"/>
  <c r="D93" i="2" s="1"/>
  <c r="B103" i="9" l="1"/>
  <c r="D104" i="9" s="1"/>
  <c r="B96" i="5"/>
  <c r="C97" i="5" s="1"/>
  <c r="B93" i="2"/>
  <c r="D94" i="2" s="1"/>
  <c r="B104" i="9" l="1"/>
  <c r="D105" i="9" s="1"/>
  <c r="B105" i="9"/>
  <c r="D106" i="9" s="1"/>
  <c r="B97" i="5"/>
  <c r="C98" i="5" s="1"/>
  <c r="B94" i="2"/>
  <c r="D95" i="2" s="1"/>
  <c r="B106" i="9" l="1"/>
  <c r="D107" i="9" s="1"/>
  <c r="B107" i="9"/>
  <c r="D108" i="9" s="1"/>
  <c r="B98" i="5"/>
  <c r="C99" i="5" s="1"/>
  <c r="B95" i="2"/>
  <c r="D96" i="2" s="1"/>
  <c r="B108" i="9" l="1"/>
  <c r="B99" i="5"/>
  <c r="C100" i="5" s="1"/>
  <c r="B96" i="2"/>
  <c r="D97" i="2" s="1"/>
  <c r="D109" i="9" l="1"/>
  <c r="B109" i="9"/>
  <c r="B100" i="5"/>
  <c r="C101" i="5" s="1"/>
  <c r="B97" i="2"/>
  <c r="D98" i="2" s="1"/>
  <c r="D110" i="9" l="1"/>
  <c r="B101" i="5"/>
  <c r="C102" i="5" s="1"/>
  <c r="B98" i="2"/>
  <c r="D99" i="2" s="1"/>
  <c r="B110" i="9" l="1"/>
  <c r="D111" i="9" s="1"/>
  <c r="B102" i="5"/>
  <c r="C103" i="5" s="1"/>
  <c r="B99" i="2"/>
  <c r="D100" i="2" s="1"/>
  <c r="B111" i="9" l="1"/>
  <c r="D112" i="9" s="1"/>
  <c r="B103" i="5"/>
  <c r="C104" i="5" s="1"/>
  <c r="B100" i="2"/>
  <c r="D101" i="2" s="1"/>
  <c r="B112" i="9" l="1"/>
  <c r="D113" i="9" s="1"/>
  <c r="B113" i="9"/>
  <c r="D114" i="9" s="1"/>
  <c r="B104" i="5"/>
  <c r="C105" i="5" s="1"/>
  <c r="B101" i="2"/>
  <c r="D102" i="2" s="1"/>
  <c r="B105" i="5" l="1"/>
  <c r="C106" i="5" s="1"/>
  <c r="B102" i="2"/>
  <c r="D103" i="2" s="1"/>
  <c r="B114" i="9" l="1"/>
  <c r="D115" i="9" s="1"/>
  <c r="B106" i="5"/>
  <c r="C107" i="5" s="1"/>
  <c r="B103" i="2"/>
  <c r="D104" i="2" s="1"/>
  <c r="B115" i="9" l="1"/>
  <c r="D116" i="9" s="1"/>
  <c r="B107" i="5"/>
  <c r="C108" i="5" s="1"/>
  <c r="B104" i="2"/>
  <c r="D105" i="2" s="1"/>
  <c r="B116" i="9" l="1"/>
  <c r="D117" i="9" s="1"/>
  <c r="B108" i="5"/>
  <c r="C109" i="5" s="1"/>
  <c r="B105" i="2"/>
  <c r="D106" i="2" s="1"/>
  <c r="B117" i="9" l="1"/>
  <c r="D118" i="9" s="1"/>
  <c r="B109" i="5"/>
  <c r="C110" i="5" s="1"/>
  <c r="B106" i="2"/>
  <c r="D107" i="2" s="1"/>
  <c r="B118" i="9" l="1"/>
  <c r="D119" i="9" s="1"/>
  <c r="B110" i="5"/>
  <c r="C111" i="5" s="1"/>
  <c r="B107" i="2"/>
  <c r="D108" i="2" s="1"/>
  <c r="B119" i="9" l="1"/>
  <c r="D120" i="9" s="1"/>
  <c r="B111" i="5"/>
  <c r="C112" i="5" s="1"/>
  <c r="B108" i="2"/>
  <c r="D109" i="2" s="1"/>
  <c r="B120" i="9" l="1"/>
  <c r="D121" i="9" s="1"/>
  <c r="B112" i="5"/>
  <c r="C113" i="5" s="1"/>
  <c r="B109" i="2"/>
  <c r="D110" i="2" s="1"/>
  <c r="B121" i="9" l="1"/>
  <c r="D122" i="9" s="1"/>
  <c r="B113" i="5"/>
  <c r="C114" i="5" s="1"/>
  <c r="B110" i="2"/>
  <c r="D111" i="2" s="1"/>
  <c r="B122" i="9" l="1"/>
  <c r="D123" i="9" s="1"/>
  <c r="B114" i="5"/>
  <c r="C115" i="5" s="1"/>
  <c r="B111" i="2"/>
  <c r="D112" i="2" s="1"/>
  <c r="B123" i="9" l="1"/>
  <c r="D124" i="9" s="1"/>
  <c r="B115" i="5"/>
  <c r="C116" i="5" s="1"/>
  <c r="B112" i="2"/>
  <c r="D113" i="2" s="1"/>
  <c r="B124" i="9" l="1"/>
  <c r="D125" i="9" s="1"/>
  <c r="B116" i="5"/>
  <c r="C117" i="5" s="1"/>
  <c r="B113" i="2"/>
  <c r="D114" i="2" s="1"/>
  <c r="B125" i="9" l="1"/>
  <c r="D126" i="9" s="1"/>
  <c r="B117" i="5"/>
  <c r="C118" i="5" s="1"/>
  <c r="B114" i="2"/>
  <c r="D115" i="2" s="1"/>
  <c r="B126" i="9" l="1"/>
  <c r="D127" i="9" s="1"/>
  <c r="B118" i="5"/>
  <c r="C119" i="5" s="1"/>
  <c r="B115" i="2"/>
  <c r="D116" i="2" s="1"/>
  <c r="B127" i="9" l="1"/>
  <c r="D128" i="9" s="1"/>
  <c r="B119" i="5"/>
  <c r="C120" i="5" s="1"/>
  <c r="B116" i="2"/>
  <c r="D117" i="2" s="1"/>
  <c r="B128" i="9" l="1"/>
  <c r="D129" i="9" s="1"/>
  <c r="B120" i="5"/>
  <c r="C121" i="5" s="1"/>
  <c r="B117" i="2"/>
  <c r="D118" i="2" s="1"/>
  <c r="B129" i="9" l="1"/>
  <c r="D130" i="9" s="1"/>
  <c r="B121" i="5"/>
  <c r="C122" i="5" s="1"/>
  <c r="B118" i="2"/>
  <c r="D119" i="2" s="1"/>
  <c r="B130" i="9" l="1"/>
  <c r="D131" i="9" s="1"/>
  <c r="B122" i="5"/>
  <c r="C123" i="5" s="1"/>
  <c r="B119" i="2"/>
  <c r="D120" i="2" s="1"/>
  <c r="B131" i="9" l="1"/>
  <c r="D132" i="9" s="1"/>
  <c r="B123" i="5"/>
  <c r="C124" i="5" s="1"/>
  <c r="B120" i="2"/>
  <c r="D121" i="2" s="1"/>
  <c r="B132" i="9" l="1"/>
  <c r="D133" i="9" s="1"/>
  <c r="B124" i="5"/>
  <c r="C125" i="5" s="1"/>
  <c r="B121" i="2"/>
  <c r="D122" i="2" s="1"/>
  <c r="B133" i="9" l="1"/>
  <c r="B125" i="5"/>
  <c r="C126" i="5" s="1"/>
  <c r="B122" i="2"/>
  <c r="D123" i="2" s="1"/>
  <c r="B126" i="5" l="1"/>
  <c r="C127" i="5" s="1"/>
  <c r="B123" i="2"/>
  <c r="D124" i="2" s="1"/>
  <c r="B127" i="5" l="1"/>
  <c r="C128" i="5" s="1"/>
  <c r="B124" i="2"/>
  <c r="D125" i="2" s="1"/>
  <c r="B128" i="5" l="1"/>
  <c r="C129" i="5" s="1"/>
  <c r="B125" i="2"/>
  <c r="D126" i="2" s="1"/>
  <c r="B129" i="5" l="1"/>
  <c r="C130" i="5" s="1"/>
  <c r="B126" i="2"/>
  <c r="D127" i="2" s="1"/>
  <c r="B130" i="5" l="1"/>
  <c r="C131" i="5" s="1"/>
  <c r="B127" i="2"/>
  <c r="D128" i="2" s="1"/>
  <c r="B131" i="5" l="1"/>
  <c r="C132" i="5" s="1"/>
  <c r="B128" i="2"/>
  <c r="D129" i="2" s="1"/>
  <c r="B132" i="5" l="1"/>
  <c r="B129" i="2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<sst xmlns="http://schemas.openxmlformats.org/spreadsheetml/2006/main" count="614" uniqueCount="98">
  <si>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</si>
  <si>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</si>
  <si>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</si>
  <si>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</si>
  <si>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</si>
  <si>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</si>
  <si>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</si>
  <si>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</si>
  <si>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</si>
  <si>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</si>
  <si>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</si>
  <si>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</si>
  <si>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</si>
  <si>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</si>
  <si>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</si>
  <si>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</si>
  <si>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</si>
  <si>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</si>
  <si>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</si>
  <si>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</si>
  <si>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</si>
  <si>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</si>
  <si>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</si>
  <si>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</si>
  <si>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</si>
  <si>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</si>
  <si>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</si>
  <si>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</si>
  <si>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</si>
  <si>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</si>
  <si>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</si>
  <si>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</si>
  <si>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</si>
  <si>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</si>
  <si>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</si>
  <si>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</si>
  <si>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</si>
  <si>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</si>
  <si>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</si>
  <si>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</si>
  <si>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</si>
  <si>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</si>
  <si>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</si>
  <si>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</si>
  <si>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</si>
  <si>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</si>
  <si>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</si>
  <si>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</si>
  <si>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</si>
  <si>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</si>
  <si>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</si>
  <si>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</si>
  <si>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</si>
  <si>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</si>
  <si>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</si>
  <si>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</si>
  <si>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</si>
  <si>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</si>
  <si>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</si>
  <si>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</si>
  <si>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</si>
  <si>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</si>
  <si>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</si>
  <si>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</si>
  <si>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</si>
  <si>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</si>
  <si>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</si>
  <si>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</si>
  <si>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</si>
  <si>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</si>
  <si>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</si>
  <si>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</si>
  <si>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</si>
  <si>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</si>
  <si>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</si>
  <si>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</si>
  <si>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</si>
  <si>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</si>
  <si>
    <t>Mon 20</t>
  </si>
  <si>
    <t xml:space="preserve">Tues 21 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</si>
  <si>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</si>
  <si>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</si>
  <si>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</si>
  <si>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</si>
  <si>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</si>
  <si>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</si>
  <si>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</si>
  <si>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</si>
  <si>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</si>
  <si>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Fri 1 May</t>
  </si>
  <si>
    <t>Sat 2</t>
  </si>
  <si>
    <t>Sun 3</t>
  </si>
  <si>
    <t>Mon 4</t>
  </si>
  <si>
    <t>Tue 5</t>
  </si>
  <si>
    <t>Wed 6</t>
  </si>
  <si>
    <t>Thu 7</t>
  </si>
  <si>
    <t>Fri 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</si>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</sst>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/>
    <xf numFmtId="3" fontId="8" fillId="0" borderId="0" xfId="0" applyNumberFormat="1" applyFont="1"/>
    <xf numFmtId="3" fontId="8" fillId="0" borderId="0" xfId="0" applyNumberFormat="1" applyFont="1" applyFill="1"/>
    <xf numFmtId="164" fontId="8" fillId="0" borderId="0" xfId="2" applyNumberFormat="1" applyFont="1"/>
    <xf numFmtId="164" fontId="8" fillId="0" borderId="0" xfId="0" applyNumberFormat="1" applyFont="1"/>
    <xf numFmtId="43" fontId="0" fillId="0" borderId="0" xfId="0" applyNumberFormat="1"/>
    <xf numFmtId="3" fontId="9" fillId="0" borderId="0" xfId="0" applyNumberFormat="1" applyFont="1"/>
    <xf numFmtId="0" fontId="0" fillId="0" borderId="0" xfId="0" applyFill="1"/>
    <xf numFmtId="164" fontId="0" fillId="6" borderId="0" xfId="2" applyNumberFormat="1" applyFont="1" applyFill="1"/>
    <xf numFmtId="164" fontId="0" fillId="6" borderId="0" xfId="0" applyNumberFormat="1" applyFill="1"/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World!$A$6:$A$87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World!$B$6:$B$87</c:f>
              <c:numCache>
                <c:formatCode>_(* #,##0_);_(* \(#,##0\);_(* "-"??_);_(@_)</c:formatCode>
                <c:ptCount val="82"/>
                <c:pt idx="0">
                  <c:v>1846680</c:v>
                </c:pt>
                <c:pt idx="1">
                  <c:v>1771514</c:v>
                </c:pt>
                <c:pt idx="2">
                  <c:v>1691719</c:v>
                </c:pt>
                <c:pt idx="3">
                  <c:v>1595350</c:v>
                </c:pt>
                <c:pt idx="4">
                  <c:v>1511104</c:v>
                </c:pt>
                <c:pt idx="5">
                  <c:v>1426096</c:v>
                </c:pt>
                <c:pt idx="6">
                  <c:v>1345048</c:v>
                </c:pt>
                <c:pt idx="7">
                  <c:v>1272115</c:v>
                </c:pt>
                <c:pt idx="8">
                  <c:v>1197405</c:v>
                </c:pt>
                <c:pt idx="9">
                  <c:v>1095917</c:v>
                </c:pt>
                <c:pt idx="10">
                  <c:v>1013157</c:v>
                </c:pt>
                <c:pt idx="11">
                  <c:v>932605</c:v>
                </c:pt>
                <c:pt idx="12">
                  <c:v>857487</c:v>
                </c:pt>
                <c:pt idx="13">
                  <c:v>782365</c:v>
                </c:pt>
                <c:pt idx="14">
                  <c:v>720117</c:v>
                </c:pt>
                <c:pt idx="15">
                  <c:v>660706</c:v>
                </c:pt>
                <c:pt idx="16">
                  <c:v>593291</c:v>
                </c:pt>
                <c:pt idx="17">
                  <c:v>529591</c:v>
                </c:pt>
                <c:pt idx="18">
                  <c:v>467594</c:v>
                </c:pt>
                <c:pt idx="19">
                  <c:v>417966</c:v>
                </c:pt>
                <c:pt idx="20">
                  <c:v>336004</c:v>
                </c:pt>
                <c:pt idx="21">
                  <c:v>335957</c:v>
                </c:pt>
                <c:pt idx="22">
                  <c:v>304528</c:v>
                </c:pt>
                <c:pt idx="23">
                  <c:v>272167</c:v>
                </c:pt>
                <c:pt idx="24">
                  <c:v>242713</c:v>
                </c:pt>
                <c:pt idx="25">
                  <c:v>214915</c:v>
                </c:pt>
                <c:pt idx="26">
                  <c:v>197168</c:v>
                </c:pt>
                <c:pt idx="27">
                  <c:v>181546</c:v>
                </c:pt>
                <c:pt idx="28">
                  <c:v>162719</c:v>
                </c:pt>
                <c:pt idx="29">
                  <c:v>156099</c:v>
                </c:pt>
                <c:pt idx="30">
                  <c:v>144514</c:v>
                </c:pt>
                <c:pt idx="31">
                  <c:v>128343</c:v>
                </c:pt>
                <c:pt idx="32">
                  <c:v>125865</c:v>
                </c:pt>
                <c:pt idx="33">
                  <c:v>118582</c:v>
                </c:pt>
                <c:pt idx="34">
                  <c:v>113582</c:v>
                </c:pt>
                <c:pt idx="35">
                  <c:v>109835</c:v>
                </c:pt>
                <c:pt idx="36">
                  <c:v>105836</c:v>
                </c:pt>
                <c:pt idx="37">
                  <c:v>101800</c:v>
                </c:pt>
                <c:pt idx="38">
                  <c:v>97886</c:v>
                </c:pt>
                <c:pt idx="39">
                  <c:v>95124</c:v>
                </c:pt>
                <c:pt idx="40">
                  <c:v>92844</c:v>
                </c:pt>
                <c:pt idx="41">
                  <c:v>90309</c:v>
                </c:pt>
                <c:pt idx="42">
                  <c:v>88371</c:v>
                </c:pt>
                <c:pt idx="43">
                  <c:v>86013</c:v>
                </c:pt>
                <c:pt idx="44">
                  <c:v>84124</c:v>
                </c:pt>
                <c:pt idx="45">
                  <c:v>82756</c:v>
                </c:pt>
                <c:pt idx="46">
                  <c:v>81397</c:v>
                </c:pt>
                <c:pt idx="47">
                  <c:v>80415</c:v>
                </c:pt>
                <c:pt idx="48">
                  <c:v>79570</c:v>
                </c:pt>
                <c:pt idx="49">
                  <c:v>78985</c:v>
                </c:pt>
                <c:pt idx="50">
                  <c:v>78599</c:v>
                </c:pt>
                <c:pt idx="51">
                  <c:v>76843</c:v>
                </c:pt>
                <c:pt idx="52">
                  <c:v>76199</c:v>
                </c:pt>
                <c:pt idx="53">
                  <c:v>75641</c:v>
                </c:pt>
                <c:pt idx="54">
                  <c:v>75138</c:v>
                </c:pt>
                <c:pt idx="55">
                  <c:v>73260</c:v>
                </c:pt>
                <c:pt idx="56">
                  <c:v>71226</c:v>
                </c:pt>
                <c:pt idx="57">
                  <c:v>69032</c:v>
                </c:pt>
                <c:pt idx="58">
                  <c:v>66887</c:v>
                </c:pt>
                <c:pt idx="59">
                  <c:v>60370</c:v>
                </c:pt>
                <c:pt idx="60">
                  <c:v>45222</c:v>
                </c:pt>
                <c:pt idx="61">
                  <c:v>44803</c:v>
                </c:pt>
                <c:pt idx="62">
                  <c:v>42763</c:v>
                </c:pt>
                <c:pt idx="63">
                  <c:v>40151</c:v>
                </c:pt>
                <c:pt idx="64">
                  <c:v>37121</c:v>
                </c:pt>
                <c:pt idx="65">
                  <c:v>34392</c:v>
                </c:pt>
                <c:pt idx="66">
                  <c:v>30818</c:v>
                </c:pt>
                <c:pt idx="67">
                  <c:v>27636</c:v>
                </c:pt>
                <c:pt idx="68">
                  <c:v>23892</c:v>
                </c:pt>
                <c:pt idx="69">
                  <c:v>19881</c:v>
                </c:pt>
                <c:pt idx="70">
                  <c:v>16787</c:v>
                </c:pt>
                <c:pt idx="71">
                  <c:v>12038</c:v>
                </c:pt>
                <c:pt idx="72">
                  <c:v>9925</c:v>
                </c:pt>
                <c:pt idx="73">
                  <c:v>8235</c:v>
                </c:pt>
                <c:pt idx="74">
                  <c:v>6165</c:v>
                </c:pt>
                <c:pt idx="75">
                  <c:v>4690</c:v>
                </c:pt>
                <c:pt idx="76">
                  <c:v>2927</c:v>
                </c:pt>
                <c:pt idx="77">
                  <c:v>2118</c:v>
                </c:pt>
                <c:pt idx="78">
                  <c:v>1438</c:v>
                </c:pt>
                <c:pt idx="79">
                  <c:v>939</c:v>
                </c:pt>
                <c:pt idx="80">
                  <c:v>653</c:v>
                </c:pt>
                <c:pt idx="81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World!$A$6:$A$87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World!$C$6:$C$87</c:f>
              <c:numCache>
                <c:formatCode>_(* #,##0_);_(* \(#,##0\);_(* "-"??_);_(@_)</c:formatCode>
                <c:ptCount val="82"/>
                <c:pt idx="0">
                  <c:v>114090</c:v>
                </c:pt>
                <c:pt idx="1">
                  <c:v>108503</c:v>
                </c:pt>
                <c:pt idx="2">
                  <c:v>102525</c:v>
                </c:pt>
                <c:pt idx="3">
                  <c:v>95455</c:v>
                </c:pt>
                <c:pt idx="4">
                  <c:v>88338</c:v>
                </c:pt>
                <c:pt idx="5">
                  <c:v>81865</c:v>
                </c:pt>
                <c:pt idx="6">
                  <c:v>74565</c:v>
                </c:pt>
                <c:pt idx="7">
                  <c:v>69374</c:v>
                </c:pt>
                <c:pt idx="8">
                  <c:v>64606</c:v>
                </c:pt>
                <c:pt idx="9">
                  <c:v>58787</c:v>
                </c:pt>
                <c:pt idx="10">
                  <c:v>52983</c:v>
                </c:pt>
                <c:pt idx="11">
                  <c:v>46809</c:v>
                </c:pt>
                <c:pt idx="12">
                  <c:v>42107</c:v>
                </c:pt>
                <c:pt idx="13">
                  <c:v>37582</c:v>
                </c:pt>
                <c:pt idx="14">
                  <c:v>33925</c:v>
                </c:pt>
                <c:pt idx="15">
                  <c:v>30652</c:v>
                </c:pt>
                <c:pt idx="16">
                  <c:v>27198</c:v>
                </c:pt>
                <c:pt idx="17">
                  <c:v>23970</c:v>
                </c:pt>
                <c:pt idx="18">
                  <c:v>21181</c:v>
                </c:pt>
                <c:pt idx="19">
                  <c:v>18615</c:v>
                </c:pt>
                <c:pt idx="20">
                  <c:v>14643</c:v>
                </c:pt>
                <c:pt idx="21">
                  <c:v>14634</c:v>
                </c:pt>
                <c:pt idx="22">
                  <c:v>12973</c:v>
                </c:pt>
                <c:pt idx="23">
                  <c:v>11299</c:v>
                </c:pt>
                <c:pt idx="24">
                  <c:v>9867</c:v>
                </c:pt>
                <c:pt idx="25">
                  <c:v>8733</c:v>
                </c:pt>
                <c:pt idx="26">
                  <c:v>7905</c:v>
                </c:pt>
                <c:pt idx="27">
                  <c:v>7126</c:v>
                </c:pt>
                <c:pt idx="28">
                  <c:v>6066</c:v>
                </c:pt>
                <c:pt idx="29">
                  <c:v>5819</c:v>
                </c:pt>
                <c:pt idx="30">
                  <c:v>5397</c:v>
                </c:pt>
                <c:pt idx="31">
                  <c:v>4720</c:v>
                </c:pt>
                <c:pt idx="32">
                  <c:v>4615</c:v>
                </c:pt>
                <c:pt idx="33">
                  <c:v>4262</c:v>
                </c:pt>
                <c:pt idx="34">
                  <c:v>3996</c:v>
                </c:pt>
                <c:pt idx="35">
                  <c:v>3803</c:v>
                </c:pt>
                <c:pt idx="36">
                  <c:v>3558</c:v>
                </c:pt>
                <c:pt idx="37">
                  <c:v>3460</c:v>
                </c:pt>
                <c:pt idx="38">
                  <c:v>3348</c:v>
                </c:pt>
                <c:pt idx="39">
                  <c:v>3254</c:v>
                </c:pt>
                <c:pt idx="40">
                  <c:v>3160</c:v>
                </c:pt>
                <c:pt idx="41">
                  <c:v>3085</c:v>
                </c:pt>
                <c:pt idx="42">
                  <c:v>2996</c:v>
                </c:pt>
                <c:pt idx="43">
                  <c:v>2941</c:v>
                </c:pt>
                <c:pt idx="44">
                  <c:v>3872</c:v>
                </c:pt>
                <c:pt idx="45">
                  <c:v>2814</c:v>
                </c:pt>
                <c:pt idx="46">
                  <c:v>2770</c:v>
                </c:pt>
                <c:pt idx="47">
                  <c:v>2708</c:v>
                </c:pt>
                <c:pt idx="48">
                  <c:v>2629</c:v>
                </c:pt>
                <c:pt idx="49">
                  <c:v>2469</c:v>
                </c:pt>
                <c:pt idx="50">
                  <c:v>2458</c:v>
                </c:pt>
                <c:pt idx="51">
                  <c:v>2251</c:v>
                </c:pt>
                <c:pt idx="52">
                  <c:v>2247</c:v>
                </c:pt>
                <c:pt idx="53">
                  <c:v>2122</c:v>
                </c:pt>
                <c:pt idx="54">
                  <c:v>2007</c:v>
                </c:pt>
                <c:pt idx="55">
                  <c:v>1868</c:v>
                </c:pt>
                <c:pt idx="56">
                  <c:v>1770</c:v>
                </c:pt>
                <c:pt idx="57">
                  <c:v>1666</c:v>
                </c:pt>
                <c:pt idx="58">
                  <c:v>1523</c:v>
                </c:pt>
                <c:pt idx="59">
                  <c:v>1371</c:v>
                </c:pt>
                <c:pt idx="60">
                  <c:v>1118</c:v>
                </c:pt>
                <c:pt idx="61">
                  <c:v>1113</c:v>
                </c:pt>
                <c:pt idx="62">
                  <c:v>1013</c:v>
                </c:pt>
                <c:pt idx="63">
                  <c:v>906</c:v>
                </c:pt>
                <c:pt idx="64">
                  <c:v>806</c:v>
                </c:pt>
                <c:pt idx="65">
                  <c:v>719</c:v>
                </c:pt>
                <c:pt idx="66">
                  <c:v>634</c:v>
                </c:pt>
                <c:pt idx="67">
                  <c:v>564</c:v>
                </c:pt>
                <c:pt idx="68">
                  <c:v>492</c:v>
                </c:pt>
                <c:pt idx="69">
                  <c:v>426</c:v>
                </c:pt>
                <c:pt idx="70">
                  <c:v>362</c:v>
                </c:pt>
                <c:pt idx="71">
                  <c:v>259</c:v>
                </c:pt>
                <c:pt idx="72">
                  <c:v>213</c:v>
                </c:pt>
                <c:pt idx="73">
                  <c:v>171</c:v>
                </c:pt>
                <c:pt idx="74">
                  <c:v>133</c:v>
                </c:pt>
                <c:pt idx="75">
                  <c:v>106</c:v>
                </c:pt>
                <c:pt idx="76">
                  <c:v>82</c:v>
                </c:pt>
                <c:pt idx="77">
                  <c:v>56</c:v>
                </c:pt>
                <c:pt idx="78">
                  <c:v>42</c:v>
                </c:pt>
                <c:pt idx="79">
                  <c:v>26</c:v>
                </c:pt>
                <c:pt idx="80">
                  <c:v>18</c:v>
                </c:pt>
                <c:pt idx="8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World!$A$6:$A$87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World!$D$6:$D$87</c:f>
              <c:numCache>
                <c:formatCode>_(* #,##0_);_(* \(#,##0\);_(* "-"??_);_(@_)</c:formatCode>
                <c:ptCount val="82"/>
                <c:pt idx="0">
                  <c:v>421722</c:v>
                </c:pt>
                <c:pt idx="1">
                  <c:v>402110</c:v>
                </c:pt>
                <c:pt idx="2">
                  <c:v>376096</c:v>
                </c:pt>
                <c:pt idx="3">
                  <c:v>353975</c:v>
                </c:pt>
                <c:pt idx="4">
                  <c:v>328661</c:v>
                </c:pt>
                <c:pt idx="5">
                  <c:v>300054</c:v>
                </c:pt>
                <c:pt idx="6">
                  <c:v>276515</c:v>
                </c:pt>
                <c:pt idx="7">
                  <c:v>260012</c:v>
                </c:pt>
                <c:pt idx="8">
                  <c:v>246152</c:v>
                </c:pt>
                <c:pt idx="9">
                  <c:v>225796</c:v>
                </c:pt>
                <c:pt idx="10">
                  <c:v>210263</c:v>
                </c:pt>
                <c:pt idx="11">
                  <c:v>193177</c:v>
                </c:pt>
                <c:pt idx="12">
                  <c:v>178034</c:v>
                </c:pt>
                <c:pt idx="13">
                  <c:v>164566</c:v>
                </c:pt>
                <c:pt idx="14">
                  <c:v>149082</c:v>
                </c:pt>
                <c:pt idx="15">
                  <c:v>139415</c:v>
                </c:pt>
                <c:pt idx="16">
                  <c:v>130915</c:v>
                </c:pt>
                <c:pt idx="17">
                  <c:v>122150</c:v>
                </c:pt>
                <c:pt idx="18">
                  <c:v>113770</c:v>
                </c:pt>
                <c:pt idx="19">
                  <c:v>107705</c:v>
                </c:pt>
                <c:pt idx="20">
                  <c:v>98334</c:v>
                </c:pt>
                <c:pt idx="21">
                  <c:v>97882</c:v>
                </c:pt>
                <c:pt idx="22">
                  <c:v>91676</c:v>
                </c:pt>
                <c:pt idx="23">
                  <c:v>87403</c:v>
                </c:pt>
                <c:pt idx="24">
                  <c:v>84962</c:v>
                </c:pt>
                <c:pt idx="25">
                  <c:v>83313</c:v>
                </c:pt>
                <c:pt idx="26">
                  <c:v>80840</c:v>
                </c:pt>
                <c:pt idx="27">
                  <c:v>78088</c:v>
                </c:pt>
                <c:pt idx="28">
                  <c:v>75620</c:v>
                </c:pt>
                <c:pt idx="29">
                  <c:v>72624</c:v>
                </c:pt>
                <c:pt idx="30">
                  <c:v>70217</c:v>
                </c:pt>
                <c:pt idx="31">
                  <c:v>68324</c:v>
                </c:pt>
                <c:pt idx="32">
                  <c:v>67003</c:v>
                </c:pt>
                <c:pt idx="33">
                  <c:v>64404</c:v>
                </c:pt>
                <c:pt idx="34">
                  <c:v>62512</c:v>
                </c:pt>
                <c:pt idx="35">
                  <c:v>60695</c:v>
                </c:pt>
                <c:pt idx="36">
                  <c:v>58359</c:v>
                </c:pt>
                <c:pt idx="37">
                  <c:v>55866</c:v>
                </c:pt>
                <c:pt idx="38">
                  <c:v>53797</c:v>
                </c:pt>
                <c:pt idx="39">
                  <c:v>51171</c:v>
                </c:pt>
                <c:pt idx="40">
                  <c:v>48229</c:v>
                </c:pt>
                <c:pt idx="41">
                  <c:v>45602</c:v>
                </c:pt>
                <c:pt idx="42">
                  <c:v>42716</c:v>
                </c:pt>
                <c:pt idx="43">
                  <c:v>42716</c:v>
                </c:pt>
                <c:pt idx="44">
                  <c:v>36711</c:v>
                </c:pt>
                <c:pt idx="45">
                  <c:v>33277</c:v>
                </c:pt>
                <c:pt idx="46">
                  <c:v>30384</c:v>
                </c:pt>
                <c:pt idx="47">
                  <c:v>27905</c:v>
                </c:pt>
                <c:pt idx="48">
                  <c:v>25227</c:v>
                </c:pt>
                <c:pt idx="49">
                  <c:v>23394</c:v>
                </c:pt>
                <c:pt idx="50">
                  <c:v>22886</c:v>
                </c:pt>
                <c:pt idx="51">
                  <c:v>18890</c:v>
                </c:pt>
                <c:pt idx="52">
                  <c:v>18177</c:v>
                </c:pt>
                <c:pt idx="53">
                  <c:v>16121</c:v>
                </c:pt>
                <c:pt idx="54">
                  <c:v>14352</c:v>
                </c:pt>
                <c:pt idx="55">
                  <c:v>12583</c:v>
                </c:pt>
                <c:pt idx="56">
                  <c:v>10865</c:v>
                </c:pt>
                <c:pt idx="57">
                  <c:v>9395</c:v>
                </c:pt>
                <c:pt idx="58">
                  <c:v>8058</c:v>
                </c:pt>
                <c:pt idx="59">
                  <c:v>6295</c:v>
                </c:pt>
                <c:pt idx="60">
                  <c:v>5150</c:v>
                </c:pt>
                <c:pt idx="61">
                  <c:v>4683</c:v>
                </c:pt>
                <c:pt idx="62">
                  <c:v>3946</c:v>
                </c:pt>
                <c:pt idx="63">
                  <c:v>3244</c:v>
                </c:pt>
                <c:pt idx="64">
                  <c:v>2616</c:v>
                </c:pt>
                <c:pt idx="65">
                  <c:v>2011</c:v>
                </c:pt>
                <c:pt idx="66">
                  <c:v>1487</c:v>
                </c:pt>
                <c:pt idx="67">
                  <c:v>1124</c:v>
                </c:pt>
                <c:pt idx="68">
                  <c:v>852</c:v>
                </c:pt>
                <c:pt idx="69">
                  <c:v>623</c:v>
                </c:pt>
                <c:pt idx="70">
                  <c:v>472</c:v>
                </c:pt>
                <c:pt idx="71">
                  <c:v>284</c:v>
                </c:pt>
                <c:pt idx="72">
                  <c:v>222</c:v>
                </c:pt>
                <c:pt idx="73">
                  <c:v>143</c:v>
                </c:pt>
                <c:pt idx="74">
                  <c:v>126</c:v>
                </c:pt>
                <c:pt idx="75">
                  <c:v>79</c:v>
                </c:pt>
                <c:pt idx="76">
                  <c:v>61</c:v>
                </c:pt>
                <c:pt idx="77">
                  <c:v>52</c:v>
                </c:pt>
                <c:pt idx="78">
                  <c:v>39</c:v>
                </c:pt>
                <c:pt idx="79">
                  <c:v>34</c:v>
                </c:pt>
                <c:pt idx="80">
                  <c:v>30</c:v>
                </c:pt>
                <c:pt idx="8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World!$A$6:$A$87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World!$E$6:$E$87</c:f>
              <c:numCache>
                <c:formatCode>_(* #,##0_);_(* \(#,##0\);_(* "-"??_);_(@_)</c:formatCode>
                <c:ptCount val="82"/>
                <c:pt idx="0">
                  <c:v>1310868</c:v>
                </c:pt>
                <c:pt idx="1">
                  <c:v>1260901</c:v>
                </c:pt>
                <c:pt idx="2">
                  <c:v>1213098</c:v>
                </c:pt>
                <c:pt idx="3">
                  <c:v>1145920</c:v>
                </c:pt>
                <c:pt idx="4">
                  <c:v>1094105</c:v>
                </c:pt>
                <c:pt idx="5">
                  <c:v>1044177</c:v>
                </c:pt>
                <c:pt idx="6">
                  <c:v>993968</c:v>
                </c:pt>
                <c:pt idx="7">
                  <c:v>942729</c:v>
                </c:pt>
                <c:pt idx="8">
                  <c:v>886647</c:v>
                </c:pt>
                <c:pt idx="9">
                  <c:v>811334</c:v>
                </c:pt>
                <c:pt idx="10">
                  <c:v>749911</c:v>
                </c:pt>
                <c:pt idx="11">
                  <c:v>692619</c:v>
                </c:pt>
                <c:pt idx="12">
                  <c:v>637346</c:v>
                </c:pt>
                <c:pt idx="13">
                  <c:v>580217</c:v>
                </c:pt>
                <c:pt idx="14">
                  <c:v>537110</c:v>
                </c:pt>
                <c:pt idx="15">
                  <c:v>490639</c:v>
                </c:pt>
                <c:pt idx="16">
                  <c:v>435178</c:v>
                </c:pt>
                <c:pt idx="17">
                  <c:v>383471</c:v>
                </c:pt>
                <c:pt idx="18">
                  <c:v>332643</c:v>
                </c:pt>
                <c:pt idx="19">
                  <c:v>291646</c:v>
                </c:pt>
                <c:pt idx="20">
                  <c:v>223027</c:v>
                </c:pt>
                <c:pt idx="21">
                  <c:v>223441</c:v>
                </c:pt>
                <c:pt idx="22">
                  <c:v>199879</c:v>
                </c:pt>
                <c:pt idx="23">
                  <c:v>173465</c:v>
                </c:pt>
                <c:pt idx="24">
                  <c:v>147884</c:v>
                </c:pt>
                <c:pt idx="25">
                  <c:v>122869</c:v>
                </c:pt>
                <c:pt idx="26">
                  <c:v>108423</c:v>
                </c:pt>
                <c:pt idx="27">
                  <c:v>96332</c:v>
                </c:pt>
                <c:pt idx="28">
                  <c:v>81033</c:v>
                </c:pt>
                <c:pt idx="29">
                  <c:v>77656</c:v>
                </c:pt>
                <c:pt idx="30">
                  <c:v>68900</c:v>
                </c:pt>
                <c:pt idx="31">
                  <c:v>55299</c:v>
                </c:pt>
                <c:pt idx="32">
                  <c:v>54247</c:v>
                </c:pt>
                <c:pt idx="33">
                  <c:v>49916</c:v>
                </c:pt>
                <c:pt idx="34">
                  <c:v>47074</c:v>
                </c:pt>
                <c:pt idx="35">
                  <c:v>45337</c:v>
                </c:pt>
                <c:pt idx="36">
                  <c:v>43919</c:v>
                </c:pt>
                <c:pt idx="37">
                  <c:v>42474</c:v>
                </c:pt>
                <c:pt idx="38">
                  <c:v>40741</c:v>
                </c:pt>
                <c:pt idx="39">
                  <c:v>40699</c:v>
                </c:pt>
                <c:pt idx="40">
                  <c:v>41455</c:v>
                </c:pt>
                <c:pt idx="41">
                  <c:v>41622</c:v>
                </c:pt>
                <c:pt idx="42">
                  <c:v>42659</c:v>
                </c:pt>
                <c:pt idx="43">
                  <c:v>40356</c:v>
                </c:pt>
                <c:pt idx="44">
                  <c:v>43541</c:v>
                </c:pt>
                <c:pt idx="45">
                  <c:v>46665</c:v>
                </c:pt>
                <c:pt idx="46">
                  <c:v>48243</c:v>
                </c:pt>
                <c:pt idx="47">
                  <c:v>49802</c:v>
                </c:pt>
                <c:pt idx="48">
                  <c:v>51714</c:v>
                </c:pt>
                <c:pt idx="49">
                  <c:v>53122</c:v>
                </c:pt>
                <c:pt idx="50">
                  <c:v>53255</c:v>
                </c:pt>
                <c:pt idx="51">
                  <c:v>55702</c:v>
                </c:pt>
                <c:pt idx="52">
                  <c:v>55775</c:v>
                </c:pt>
                <c:pt idx="53">
                  <c:v>57398</c:v>
                </c:pt>
                <c:pt idx="54">
                  <c:v>58779</c:v>
                </c:pt>
                <c:pt idx="55">
                  <c:v>58809</c:v>
                </c:pt>
                <c:pt idx="56">
                  <c:v>58591</c:v>
                </c:pt>
                <c:pt idx="57">
                  <c:v>57971</c:v>
                </c:pt>
                <c:pt idx="58">
                  <c:v>57306</c:v>
                </c:pt>
                <c:pt idx="59">
                  <c:v>52704</c:v>
                </c:pt>
                <c:pt idx="60">
                  <c:v>38954</c:v>
                </c:pt>
                <c:pt idx="61">
                  <c:v>39007</c:v>
                </c:pt>
                <c:pt idx="62">
                  <c:v>37804</c:v>
                </c:pt>
                <c:pt idx="63">
                  <c:v>36001</c:v>
                </c:pt>
                <c:pt idx="64">
                  <c:v>33699</c:v>
                </c:pt>
                <c:pt idx="65">
                  <c:v>31662</c:v>
                </c:pt>
                <c:pt idx="66">
                  <c:v>28697</c:v>
                </c:pt>
                <c:pt idx="67">
                  <c:v>25948</c:v>
                </c:pt>
                <c:pt idx="68">
                  <c:v>22548</c:v>
                </c:pt>
                <c:pt idx="69">
                  <c:v>18832</c:v>
                </c:pt>
                <c:pt idx="70">
                  <c:v>15953</c:v>
                </c:pt>
                <c:pt idx="71">
                  <c:v>11495</c:v>
                </c:pt>
                <c:pt idx="72">
                  <c:v>9490</c:v>
                </c:pt>
                <c:pt idx="73">
                  <c:v>7921</c:v>
                </c:pt>
                <c:pt idx="74">
                  <c:v>5906</c:v>
                </c:pt>
                <c:pt idx="75">
                  <c:v>4505</c:v>
                </c:pt>
                <c:pt idx="76">
                  <c:v>2784</c:v>
                </c:pt>
                <c:pt idx="77">
                  <c:v>2010</c:v>
                </c:pt>
                <c:pt idx="78">
                  <c:v>1357</c:v>
                </c:pt>
                <c:pt idx="79">
                  <c:v>879</c:v>
                </c:pt>
                <c:pt idx="80">
                  <c:v>605</c:v>
                </c:pt>
                <c:pt idx="81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794108437096119"/>
                  <c:y val="6.95295902883156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0e</a:t>
                    </a:r>
                    <a:r>
                      <a:rPr lang="en-US" sz="1600" baseline="30000"/>
                      <a:t>0.1599x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145524108835638"/>
                  <c:y val="1.07703153190828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17.879x - 785077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'Nova Scotia'!$A$1:$A$32</c:f>
              <c:numCache>
                <c:formatCode>m/d/yy</c:formatCode>
                <c:ptCount val="32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</c:numCache>
            </c:numRef>
          </c:xVal>
          <c:yVal>
            <c:numRef>
              <c:f>'Nova Scotia'!$B$1:$B$32</c:f>
              <c:numCache>
                <c:formatCode>General</c:formatCode>
                <c:ptCount val="32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  <c:pt idx="22" formatCode="0">
                  <c:v>293</c:v>
                </c:pt>
                <c:pt idx="23" formatCode="0">
                  <c:v>310</c:v>
                </c:pt>
                <c:pt idx="24" formatCode="0">
                  <c:v>342</c:v>
                </c:pt>
                <c:pt idx="25" formatCode="0">
                  <c:v>373</c:v>
                </c:pt>
                <c:pt idx="26" formatCode="0">
                  <c:v>407</c:v>
                </c:pt>
                <c:pt idx="27" formatCode="0">
                  <c:v>428</c:v>
                </c:pt>
                <c:pt idx="28" formatCode="0">
                  <c:v>445</c:v>
                </c:pt>
                <c:pt idx="29" formatCode="0">
                  <c:v>474</c:v>
                </c:pt>
                <c:pt idx="30" formatCode="0">
                  <c:v>517</c:v>
                </c:pt>
                <c:pt idx="31" formatCode="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'Projections vs Actuals'!$A$4:$A$50</c:f>
              <c:numCache>
                <c:formatCode>m/d/yy</c:formatCode>
                <c:ptCount val="4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</c:numCache>
            </c:numRef>
          </c:xVal>
          <c:yVal>
            <c:numRef>
              <c:f>'Projections vs Actuals'!$B$4:$B$50</c:f>
              <c:numCache>
                <c:formatCode>#,##0</c:formatCode>
                <c:ptCount val="47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  <c:pt idx="36">
                  <c:v>3989125.8889351301</c:v>
                </c:pt>
                <c:pt idx="37">
                  <c:v>4786847.8765165694</c:v>
                </c:pt>
                <c:pt idx="38">
                  <c:v>5744093.6262424905</c:v>
                </c:pt>
                <c:pt idx="39">
                  <c:v>6892763.7640012214</c:v>
                </c:pt>
                <c:pt idx="40">
                  <c:v>8271138.2156573879</c:v>
                </c:pt>
                <c:pt idx="41">
                  <c:v>9925151.9020282421</c:v>
                </c:pt>
                <c:pt idx="42">
                  <c:v>11909925.53985575</c:v>
                </c:pt>
                <c:pt idx="43">
                  <c:v>14291602.563374516</c:v>
                </c:pt>
                <c:pt idx="44">
                  <c:v>17149553.382676046</c:v>
                </c:pt>
                <c:pt idx="45">
                  <c:v>20579020.436726391</c:v>
                </c:pt>
                <c:pt idx="46">
                  <c:v>24694292.188565403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972501528343797"/>
                  <c:y val="0.121228047851312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0.1305x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'Projections vs Actuals'!$A$4:$A$50</c:f>
              <c:numCache>
                <c:formatCode>m/d/yy</c:formatCode>
                <c:ptCount val="4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</c:numCache>
            </c:numRef>
          </c:xVal>
          <c:yVal>
            <c:numRef>
              <c:f>'Projections vs Actuals'!$C$4:$C$50</c:f>
              <c:numCache>
                <c:formatCode>#,##0</c:formatCode>
                <c:ptCount val="47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  <c:pt idx="36">
                  <c:v>1050828</c:v>
                </c:pt>
                <c:pt idx="37">
                  <c:v>1127951</c:v>
                </c:pt>
                <c:pt idx="38">
                  <c:v>1196651</c:v>
                </c:pt>
                <c:pt idx="39">
                  <c:v>1270204</c:v>
                </c:pt>
                <c:pt idx="40">
                  <c:v>1352949</c:v>
                </c:pt>
                <c:pt idx="41">
                  <c:v>1437947</c:v>
                </c:pt>
                <c:pt idx="42">
                  <c:v>1527540</c:v>
                </c:pt>
                <c:pt idx="43">
                  <c:v>1613106</c:v>
                </c:pt>
                <c:pt idx="44">
                  <c:v>1689487</c:v>
                </c:pt>
                <c:pt idx="45">
                  <c:v>1761167</c:v>
                </c:pt>
                <c:pt idx="46">
                  <c:v>1831171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883658351117325"/>
                  <c:y val="1.91944444444444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 baseline="0"/>
                      <a:t>y = 0e</a:t>
                    </a:r>
                    <a:r>
                      <a:rPr lang="en-US" sz="4400" baseline="30000"/>
                      <a:t>0.221x</a:t>
                    </a:r>
                    <a:endParaRPr lang="en-US" sz="4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USA!$A$2:$A$63</c:f>
              <c:numCache>
                <c:formatCode>m/d/yy</c:formatCode>
                <c:ptCount val="62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</c:numCache>
            </c:numRef>
          </c:xVal>
          <c:yVal>
            <c:numRef>
              <c:f>USA!$B$2:$B$63</c:f>
              <c:numCache>
                <c:formatCode>_(* #,##0_);_(* \(#,##0\);_(* "-"??_);_(@_)</c:formatCode>
                <c:ptCount val="6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  <c:pt idx="50">
                  <c:v>334125</c:v>
                </c:pt>
                <c:pt idx="51">
                  <c:v>366906</c:v>
                </c:pt>
                <c:pt idx="52">
                  <c:v>395739</c:v>
                </c:pt>
                <c:pt idx="53">
                  <c:v>427346</c:v>
                </c:pt>
                <c:pt idx="54">
                  <c:v>468566</c:v>
                </c:pt>
                <c:pt idx="55">
                  <c:v>502049</c:v>
                </c:pt>
                <c:pt idx="56">
                  <c:v>532879</c:v>
                </c:pt>
                <c:pt idx="57">
                  <c:v>560402</c:v>
                </c:pt>
                <c:pt idx="58">
                  <c:v>586748</c:v>
                </c:pt>
                <c:pt idx="59">
                  <c:v>613886</c:v>
                </c:pt>
                <c:pt idx="60">
                  <c:v>644089</c:v>
                </c:pt>
                <c:pt idx="61">
                  <c:v>677056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6228040244969378"/>
                  <c:y val="0.16162037037037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0.157x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USA!$A$35:$A$63</c:f>
              <c:numCache>
                <c:formatCode>m/d/yy</c:formatCode>
                <c:ptCount val="29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</c:numCache>
            </c:numRef>
          </c:xVal>
          <c:yVal>
            <c:numRef>
              <c:f>USA!$B$35:$B$63</c:f>
              <c:numCache>
                <c:formatCode>_(* #,##0_);_(* \(#,##0\);_(* "-"??_);_(@_)</c:formatCode>
                <c:ptCount val="29"/>
                <c:pt idx="0">
                  <c:v>13789</c:v>
                </c:pt>
                <c:pt idx="1">
                  <c:v>19383</c:v>
                </c:pt>
                <c:pt idx="2">
                  <c:v>25896</c:v>
                </c:pt>
                <c:pt idx="3">
                  <c:v>33546</c:v>
                </c:pt>
                <c:pt idx="4">
                  <c:v>43718</c:v>
                </c:pt>
                <c:pt idx="5">
                  <c:v>53655</c:v>
                </c:pt>
                <c:pt idx="6">
                  <c:v>65797</c:v>
                </c:pt>
                <c:pt idx="7">
                  <c:v>82150</c:v>
                </c:pt>
                <c:pt idx="8">
                  <c:v>100514</c:v>
                </c:pt>
                <c:pt idx="9">
                  <c:v>123351</c:v>
                </c:pt>
                <c:pt idx="10">
                  <c:v>142047</c:v>
                </c:pt>
                <c:pt idx="11">
                  <c:v>163479</c:v>
                </c:pt>
                <c:pt idx="12">
                  <c:v>187347</c:v>
                </c:pt>
                <c:pt idx="13">
                  <c:v>215081</c:v>
                </c:pt>
                <c:pt idx="14">
                  <c:v>244230</c:v>
                </c:pt>
                <c:pt idx="15">
                  <c:v>276965</c:v>
                </c:pt>
                <c:pt idx="16">
                  <c:v>311357</c:v>
                </c:pt>
                <c:pt idx="17">
                  <c:v>334125</c:v>
                </c:pt>
                <c:pt idx="18">
                  <c:v>366906</c:v>
                </c:pt>
                <c:pt idx="19">
                  <c:v>395739</c:v>
                </c:pt>
                <c:pt idx="20">
                  <c:v>427346</c:v>
                </c:pt>
                <c:pt idx="21">
                  <c:v>468566</c:v>
                </c:pt>
                <c:pt idx="22">
                  <c:v>502049</c:v>
                </c:pt>
                <c:pt idx="23">
                  <c:v>532879</c:v>
                </c:pt>
                <c:pt idx="24">
                  <c:v>560402</c:v>
                </c:pt>
                <c:pt idx="25">
                  <c:v>586748</c:v>
                </c:pt>
                <c:pt idx="26">
                  <c:v>613886</c:v>
                </c:pt>
                <c:pt idx="27">
                  <c:v>644089</c:v>
                </c:pt>
                <c:pt idx="28">
                  <c:v>677056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804E-817B-D744A8BB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9696"/>
        <c:axId val="720917232"/>
      </c:scatterChart>
      <c:valAx>
        <c:axId val="5748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7232"/>
        <c:crosses val="autoZero"/>
        <c:crossBetween val="midCat"/>
      </c:valAx>
      <c:valAx>
        <c:axId val="720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739120634729818"/>
                  <c:y val="6.690017513134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0.1308x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xVal>
          <c:yVal>
            <c:numRef>
              <c:f>Canada!$B$5:$B$83</c:f>
              <c:numCache>
                <c:formatCode>_(* #,##0_);_(* \(#,##0\);_(* "-"??_);_(@_)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  <c:pt idx="72">
                  <c:v>16667</c:v>
                </c:pt>
                <c:pt idx="73">
                  <c:v>17897</c:v>
                </c:pt>
                <c:pt idx="74">
                  <c:v>19291</c:v>
                </c:pt>
                <c:pt idx="75">
                  <c:v>20765</c:v>
                </c:pt>
                <c:pt idx="76">
                  <c:v>22148</c:v>
                </c:pt>
                <c:pt idx="77">
                  <c:v>23318</c:v>
                </c:pt>
                <c:pt idx="78">
                  <c:v>24383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Deaths'!$A$2:$A$87</c:f>
              <c:numCache>
                <c:formatCode>m/d/yy</c:formatCode>
                <c:ptCount val="8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xVal>
          <c:yVal>
            <c:numRef>
              <c:f>'Canada with Deaths'!$B$2:$B$87</c:f>
              <c:numCache>
                <c:formatCode>_(* #,##0_);_(* \(#,##0\);_(* "-"??_);_(@_)</c:formatCode>
                <c:ptCount val="86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  <c:pt idx="73">
                  <c:v>14018</c:v>
                </c:pt>
                <c:pt idx="74">
                  <c:v>15512</c:v>
                </c:pt>
                <c:pt idx="75">
                  <c:v>16667</c:v>
                </c:pt>
                <c:pt idx="76">
                  <c:v>17897</c:v>
                </c:pt>
                <c:pt idx="77">
                  <c:v>19291</c:v>
                </c:pt>
                <c:pt idx="78">
                  <c:v>20765</c:v>
                </c:pt>
                <c:pt idx="79">
                  <c:v>22148</c:v>
                </c:pt>
                <c:pt idx="80">
                  <c:v>23318</c:v>
                </c:pt>
                <c:pt idx="81">
                  <c:v>24383</c:v>
                </c:pt>
                <c:pt idx="82">
                  <c:v>25680</c:v>
                </c:pt>
                <c:pt idx="83">
                  <c:v>27063</c:v>
                </c:pt>
                <c:pt idx="84">
                  <c:v>28379</c:v>
                </c:pt>
                <c:pt idx="85">
                  <c:v>30106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Deaths'!$A$2:$A$87</c:f>
              <c:numCache>
                <c:formatCode>m/d/yy</c:formatCode>
                <c:ptCount val="8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xVal>
          <c:yVal>
            <c:numRef>
              <c:f>'Canada with Deaths'!$C$2:$C$87</c:f>
              <c:numCache>
                <c:formatCode>General</c:formatCode>
                <c:ptCount val="8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  <c:pt idx="73">
                  <c:v>249</c:v>
                </c:pt>
                <c:pt idx="74">
                  <c:v>307</c:v>
                </c:pt>
                <c:pt idx="75">
                  <c:v>359</c:v>
                </c:pt>
                <c:pt idx="76">
                  <c:v>421</c:v>
                </c:pt>
                <c:pt idx="77">
                  <c:v>476</c:v>
                </c:pt>
                <c:pt idx="78">
                  <c:v>544</c:v>
                </c:pt>
                <c:pt idx="79">
                  <c:v>621</c:v>
                </c:pt>
                <c:pt idx="80">
                  <c:v>709</c:v>
                </c:pt>
                <c:pt idx="81">
                  <c:v>764</c:v>
                </c:pt>
                <c:pt idx="82">
                  <c:v>833</c:v>
                </c:pt>
                <c:pt idx="83">
                  <c:v>980</c:v>
                </c:pt>
                <c:pt idx="84">
                  <c:v>1070</c:v>
                </c:pt>
                <c:pt idx="85">
                  <c:v>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Graph'!$A$1:$A$46</c:f>
              <c:numCache>
                <c:formatCode>m/d/yy</c:formatCode>
                <c:ptCount val="4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'Canada Exponents Graph'!$C$1:$C$46</c:f>
              <c:numCache>
                <c:formatCode>_(* #,##0_);_(* \(#,##0\);_(* "-"????_);_(@_)</c:formatCode>
                <c:ptCount val="46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  <c:pt idx="35">
                  <c:v>7.1800000000000006</c:v>
                </c:pt>
                <c:pt idx="36">
                  <c:v>7.12</c:v>
                </c:pt>
                <c:pt idx="37">
                  <c:v>7.5</c:v>
                </c:pt>
                <c:pt idx="38">
                  <c:v>7.37</c:v>
                </c:pt>
                <c:pt idx="39">
                  <c:v>6.45</c:v>
                </c:pt>
                <c:pt idx="40">
                  <c:v>5.1479999999999997</c:v>
                </c:pt>
                <c:pt idx="41">
                  <c:v>4.4649999999999999</c:v>
                </c:pt>
                <c:pt idx="42">
                  <c:v>5.181</c:v>
                </c:pt>
                <c:pt idx="43">
                  <c:v>5.2449999999999992</c:v>
                </c:pt>
                <c:pt idx="44">
                  <c:v>4.7489999999999997</c:v>
                </c:pt>
                <c:pt idx="45">
                  <c:v>5.9089999999999998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Ontario!$A$2:$A$84</c:f>
              <c:numCache>
                <c:formatCode>m/d/yy</c:formatCode>
                <c:ptCount val="8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</c:numCache>
            </c:numRef>
          </c:xVal>
          <c:yVal>
            <c:numRef>
              <c:f>Ontario!$B$2:$B$84</c:f>
              <c:numCache>
                <c:formatCode>_(* #,##0_);_(* \(#,##0\);_(* "-"??_);_(@_)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  <c:pt idx="70">
                  <c:v>3630</c:v>
                </c:pt>
                <c:pt idx="71">
                  <c:v>4038</c:v>
                </c:pt>
                <c:pt idx="72">
                  <c:v>4347</c:v>
                </c:pt>
                <c:pt idx="73">
                  <c:v>4726</c:v>
                </c:pt>
                <c:pt idx="74">
                  <c:v>5276</c:v>
                </c:pt>
                <c:pt idx="75">
                  <c:v>5759</c:v>
                </c:pt>
                <c:pt idx="76">
                  <c:v>6237</c:v>
                </c:pt>
                <c:pt idx="77">
                  <c:v>6648</c:v>
                </c:pt>
                <c:pt idx="78">
                  <c:v>7049</c:v>
                </c:pt>
                <c:pt idx="79">
                  <c:v>7470</c:v>
                </c:pt>
                <c:pt idx="80">
                  <c:v>7953</c:v>
                </c:pt>
                <c:pt idx="81">
                  <c:v>8447</c:v>
                </c:pt>
                <c:pt idx="82">
                  <c:v>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Graph'!$A$1:$A$40</c:f>
              <c:numCache>
                <c:formatCode>m/d/yy</c:formatCode>
                <c:ptCount val="4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</c:numCache>
            </c:numRef>
          </c:cat>
          <c:val>
            <c:numRef>
              <c:f>'Ontario Exponents Graph'!$C$1:$C$40</c:f>
              <c:numCache>
                <c:formatCode>_(* #,##0_);_(* \(#,##0\);_(* "-"??_);_(@_)</c:formatCode>
                <c:ptCount val="40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  <c:pt idx="29">
                  <c:v>7.3800000000000008</c:v>
                </c:pt>
                <c:pt idx="30">
                  <c:v>8.36</c:v>
                </c:pt>
                <c:pt idx="31">
                  <c:v>11.01</c:v>
                </c:pt>
                <c:pt idx="32">
                  <c:v>8.76</c:v>
                </c:pt>
                <c:pt idx="33">
                  <c:v>7.9799999999999995</c:v>
                </c:pt>
                <c:pt idx="34">
                  <c:v>6.38</c:v>
                </c:pt>
                <c:pt idx="35">
                  <c:v>5.86</c:v>
                </c:pt>
                <c:pt idx="36">
                  <c:v>5.8000000000000007</c:v>
                </c:pt>
                <c:pt idx="37">
                  <c:v>6.2700000000000005</c:v>
                </c:pt>
                <c:pt idx="38">
                  <c:v>6.03</c:v>
                </c:pt>
                <c:pt idx="39">
                  <c:v>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303894</xdr:colOff>
      <xdr:row>29</xdr:row>
      <xdr:rowOff>135769</xdr:rowOff>
    </xdr:from>
    <xdr:to>
      <xdr:col>18</xdr:col>
      <xdr:colOff>518583</xdr:colOff>
      <xdr:row>50</xdr:row>
      <xdr:rowOff>119440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97558</xdr:colOff>
      <xdr:row>12</xdr:row>
      <xdr:rowOff>83128</xdr:rowOff>
    </xdr:from>
    <xdr:to>
      <xdr:col>30</xdr:col>
      <xdr:colOff>544943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393700</xdr:colOff>
      <xdr:row>31</xdr:row>
      <xdr:rowOff>76200</xdr:rowOff>
    </xdr:from>
    <xdr:to>
      <xdr:col>53</xdr:col>
      <xdr:colOff>292100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463550</xdr:colOff>
      <xdr:row>41</xdr:row>
      <xdr:rowOff>0</xdr:rowOff>
    </xdr:from>
    <xdr:to>
      <xdr:col>59</xdr:col>
      <xdr:colOff>82550</xdr:colOff>
      <xdr:row>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CBDA-92CF-514C-B4A3-14DDCF1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51</xdr:row>
      <xdr:rowOff>6350</xdr:rowOff>
    </xdr:from>
    <xdr:to>
      <xdr:col>34</xdr:col>
      <xdr:colOff>736600</xdr:colOff>
      <xdr:row>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88900</xdr:colOff>
      <xdr:row>59</xdr:row>
      <xdr:rowOff>101600</xdr:rowOff>
    </xdr:from>
    <xdr:to>
      <xdr:col>55</xdr:col>
      <xdr:colOff>254000</xdr:colOff>
      <xdr:row>82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423331</xdr:colOff>
      <xdr:row>48</xdr:row>
      <xdr:rowOff>94545</xdr:rowOff>
    </xdr:from>
    <xdr:to>
      <xdr:col>36</xdr:col>
      <xdr:colOff>112889</xdr:colOff>
      <xdr:row>70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22</xdr:col>
      <xdr:colOff>736600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10</xdr:row>
      <xdr:rowOff>107950</xdr:rowOff>
    </xdr:from>
    <xdr:to>
      <xdr:col>22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87"/>
  <sheetViews>
    <sheetView zoomScale="120" zoomScaleNormal="120" workbookViewId="0">
      <pane ySplit="1" topLeftCell="A2" activePane="bottomLeft" state="frozen"/>
      <selection pane="bottomLeft" activeCell="J4" sqref="J3:J4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43937</v>
      </c>
      <c r="B2" s="50">
        <v>2152647</v>
      </c>
      <c r="C2" s="50">
        <v>143802</v>
      </c>
      <c r="D2" s="50">
        <v>542107</v>
      </c>
      <c r="E2" s="74">
        <f t="shared" ref="E2" si="0">B2-C2-D2</f>
        <v>1466738</v>
      </c>
      <c r="F2" s="75">
        <f t="shared" ref="F2" si="1">SUM(E2/B2)</f>
        <v>0.68136484988017076</v>
      </c>
      <c r="G2" s="76">
        <f t="shared" ref="G2" si="2">C2/B2*100</f>
        <v>6.6802406525547378</v>
      </c>
      <c r="H2" s="77">
        <f t="shared" ref="H2" si="3">100-G2</f>
        <v>93.319759347445256</v>
      </c>
    </row>
    <row r="3" spans="1:8" s="1" customFormat="1" x14ac:dyDescent="0.2">
      <c r="A3" s="10">
        <v>43936</v>
      </c>
      <c r="B3" s="50">
        <v>2056055</v>
      </c>
      <c r="C3" s="50">
        <v>134178</v>
      </c>
      <c r="D3" s="50">
        <v>511019</v>
      </c>
      <c r="E3" s="74">
        <f t="shared" ref="E3" si="4">B3-C3-D3</f>
        <v>1410858</v>
      </c>
      <c r="F3" s="75">
        <f t="shared" ref="F3" si="5">SUM(E3/B3)</f>
        <v>0.68619662411754545</v>
      </c>
      <c r="G3" s="76">
        <f t="shared" ref="G3" si="6">C3/B3*100</f>
        <v>6.5259927385210998</v>
      </c>
      <c r="H3" s="77">
        <f t="shared" ref="H3" si="7">100-G3</f>
        <v>93.474007261478903</v>
      </c>
    </row>
    <row r="4" spans="1:8" s="1" customFormat="1" x14ac:dyDescent="0.2">
      <c r="A4" s="10">
        <v>43935</v>
      </c>
      <c r="B4" s="50">
        <v>1973715</v>
      </c>
      <c r="C4" s="50">
        <v>125910</v>
      </c>
      <c r="D4" s="50">
        <v>474261</v>
      </c>
      <c r="E4" s="74">
        <f t="shared" ref="E4" si="8">B4-C4-D4</f>
        <v>1373544</v>
      </c>
      <c r="F4" s="75">
        <f t="shared" ref="F4" si="9">SUM(E4/B4)</f>
        <v>0.69591810367758267</v>
      </c>
      <c r="G4" s="76">
        <f t="shared" ref="G4" si="10">C4/B4*100</f>
        <v>6.3793404822884758</v>
      </c>
      <c r="H4" s="77">
        <f t="shared" ref="H4" si="11">100-G4</f>
        <v>93.62065951771153</v>
      </c>
    </row>
    <row r="5" spans="1:8" s="1" customFormat="1" x14ac:dyDescent="0.2">
      <c r="A5" s="10">
        <v>43934</v>
      </c>
      <c r="B5" s="50">
        <v>1917320</v>
      </c>
      <c r="C5" s="50">
        <v>119483</v>
      </c>
      <c r="D5" s="50">
        <v>448655</v>
      </c>
      <c r="E5" s="74">
        <f t="shared" ref="E5" si="12">B5-C5-D5</f>
        <v>1349182</v>
      </c>
      <c r="F5" s="75">
        <f t="shared" ref="F5" si="13">SUM(E5/B5)</f>
        <v>0.70368117998038926</v>
      </c>
      <c r="G5" s="76">
        <f t="shared" ref="G5" si="14">C5/B5*100</f>
        <v>6.2317714309557095</v>
      </c>
      <c r="H5" s="77">
        <f t="shared" ref="H5" si="15">100-G5</f>
        <v>93.768228569044297</v>
      </c>
    </row>
    <row r="6" spans="1:8" s="1" customFormat="1" x14ac:dyDescent="0.2">
      <c r="A6" s="10">
        <v>43933</v>
      </c>
      <c r="B6" s="50">
        <v>1846680</v>
      </c>
      <c r="C6" s="50">
        <v>114090</v>
      </c>
      <c r="D6" s="50">
        <v>421722</v>
      </c>
      <c r="E6" s="74">
        <f t="shared" ref="E6" si="16">B6-C6-D6</f>
        <v>1310868</v>
      </c>
      <c r="F6" s="75">
        <f t="shared" ref="F6" si="17">SUM(E6/B6)</f>
        <v>0.70985119241016315</v>
      </c>
      <c r="G6" s="76">
        <f t="shared" ref="G6" si="18">C6/B6*100</f>
        <v>6.1781142374423288</v>
      </c>
      <c r="H6" s="77">
        <f t="shared" ref="H6" si="19">100-G6</f>
        <v>93.82188576255767</v>
      </c>
    </row>
    <row r="7" spans="1:8" s="1" customFormat="1" x14ac:dyDescent="0.2">
      <c r="A7" s="10">
        <v>43932</v>
      </c>
      <c r="B7" s="50">
        <v>1771514</v>
      </c>
      <c r="C7" s="50">
        <v>108503</v>
      </c>
      <c r="D7" s="50">
        <v>402110</v>
      </c>
      <c r="E7" s="74">
        <f t="shared" ref="E7" si="20">B7-C7-D7</f>
        <v>1260901</v>
      </c>
      <c r="F7" s="75">
        <f t="shared" ref="F7" si="21">SUM(E7/B7)</f>
        <v>0.71176462618980152</v>
      </c>
      <c r="G7" s="76">
        <f t="shared" ref="G7" si="22">C7/B7*100</f>
        <v>6.1248739778517134</v>
      </c>
      <c r="H7" s="77">
        <f t="shared" ref="H7" si="23">100-G7</f>
        <v>93.875126022148294</v>
      </c>
    </row>
    <row r="8" spans="1:8" s="1" customFormat="1" x14ac:dyDescent="0.2">
      <c r="A8" s="10">
        <v>43931</v>
      </c>
      <c r="B8" s="50">
        <v>1691719</v>
      </c>
      <c r="C8" s="50">
        <v>102525</v>
      </c>
      <c r="D8" s="50">
        <v>376096</v>
      </c>
      <c r="E8" s="74">
        <f t="shared" ref="E8" si="24">B8-C8-D8</f>
        <v>1213098</v>
      </c>
      <c r="F8" s="75">
        <f t="shared" ref="F8" si="25">SUM(E8/B8)</f>
        <v>0.71708008244868093</v>
      </c>
      <c r="G8" s="76">
        <f t="shared" ref="G8" si="26">C8/B8*100</f>
        <v>6.0604036485964867</v>
      </c>
      <c r="H8" s="77">
        <f t="shared" ref="H8" si="27">100-G8</f>
        <v>93.939596351403509</v>
      </c>
    </row>
    <row r="9" spans="1:8" s="1" customFormat="1" x14ac:dyDescent="0.2">
      <c r="A9" s="10">
        <v>43930</v>
      </c>
      <c r="B9" s="50">
        <v>1595350</v>
      </c>
      <c r="C9" s="50">
        <v>95455</v>
      </c>
      <c r="D9" s="50">
        <v>353975</v>
      </c>
      <c r="E9" s="74">
        <f t="shared" ref="E9" si="28">B9-C9-D9</f>
        <v>1145920</v>
      </c>
      <c r="F9" s="75">
        <f t="shared" ref="F9" si="29">SUM(E9/B9)</f>
        <v>0.7182875231140502</v>
      </c>
      <c r="G9" s="76">
        <f t="shared" ref="G9" si="30">C9/B9*100</f>
        <v>5.9833265427649103</v>
      </c>
      <c r="H9" s="77">
        <f t="shared" ref="H9" si="31">100-G9</f>
        <v>94.016673457235086</v>
      </c>
    </row>
    <row r="10" spans="1:8" s="1" customFormat="1" x14ac:dyDescent="0.2">
      <c r="A10" s="10">
        <v>43929</v>
      </c>
      <c r="B10" s="50">
        <v>1511104</v>
      </c>
      <c r="C10" s="50">
        <v>88338</v>
      </c>
      <c r="D10" s="50">
        <v>328661</v>
      </c>
      <c r="E10" s="74">
        <f t="shared" ref="E10" si="32">B10-C10-D10</f>
        <v>1094105</v>
      </c>
      <c r="F10" s="75">
        <f t="shared" ref="F10" si="33">SUM(E10/B10)</f>
        <v>0.72404348079285075</v>
      </c>
      <c r="G10" s="76">
        <f t="shared" ref="G10" si="34">C10/B10*100</f>
        <v>5.8459245690567956</v>
      </c>
      <c r="H10" s="77">
        <f t="shared" ref="H10" si="35">100-G10</f>
        <v>94.154075430943209</v>
      </c>
    </row>
    <row r="11" spans="1:8" s="1" customFormat="1" x14ac:dyDescent="0.2">
      <c r="A11" s="10">
        <v>43928</v>
      </c>
      <c r="B11" s="50">
        <v>1426096</v>
      </c>
      <c r="C11" s="50">
        <v>81865</v>
      </c>
      <c r="D11" s="50">
        <v>300054</v>
      </c>
      <c r="E11" s="74">
        <f t="shared" ref="E11" si="36">B11-C11-D11</f>
        <v>1044177</v>
      </c>
      <c r="F11" s="75">
        <f t="shared" ref="F11" si="37">SUM(E11/B11)</f>
        <v>0.73219264341250523</v>
      </c>
      <c r="G11" s="76">
        <f t="shared" ref="G11" si="38">C11/B11*100</f>
        <v>5.7404971334328128</v>
      </c>
      <c r="H11" s="77">
        <f t="shared" ref="H11" si="39">100-G11</f>
        <v>94.259502866567189</v>
      </c>
    </row>
    <row r="12" spans="1:8" s="1" customFormat="1" x14ac:dyDescent="0.2">
      <c r="A12" s="10">
        <v>43927</v>
      </c>
      <c r="B12" s="50">
        <v>1345048</v>
      </c>
      <c r="C12" s="50">
        <v>74565</v>
      </c>
      <c r="D12" s="50">
        <v>276515</v>
      </c>
      <c r="E12" s="74">
        <f t="shared" ref="E12" si="40">B12-C12-D12</f>
        <v>993968</v>
      </c>
      <c r="F12" s="75">
        <f t="shared" ref="F12" si="41">SUM(E12/B12)</f>
        <v>0.73898329278955099</v>
      </c>
      <c r="G12" s="76">
        <f t="shared" ref="G12" si="42">C12/B12*100</f>
        <v>5.5436683300521619</v>
      </c>
      <c r="H12" s="77">
        <f t="shared" ref="H12" si="43">100-G12</f>
        <v>94.456331669947843</v>
      </c>
    </row>
    <row r="13" spans="1:8" s="1" customFormat="1" x14ac:dyDescent="0.2">
      <c r="A13" s="10">
        <v>43926</v>
      </c>
      <c r="B13" s="50">
        <v>1272115</v>
      </c>
      <c r="C13" s="50">
        <v>69374</v>
      </c>
      <c r="D13" s="50">
        <v>260012</v>
      </c>
      <c r="E13" s="74">
        <f t="shared" ref="E13" si="44">B13-C13-D13</f>
        <v>942729</v>
      </c>
      <c r="F13" s="75">
        <f t="shared" ref="F13" si="45">SUM(E13/B13)</f>
        <v>0.74107215149573746</v>
      </c>
      <c r="G13" s="76">
        <f t="shared" ref="G13" si="46">C13/B13*100</f>
        <v>5.4534377788171673</v>
      </c>
      <c r="H13" s="77">
        <f t="shared" ref="H13" si="47">100-G13</f>
        <v>94.546562221182839</v>
      </c>
    </row>
    <row r="14" spans="1:8" s="1" customFormat="1" x14ac:dyDescent="0.2">
      <c r="A14" s="10">
        <v>43925</v>
      </c>
      <c r="B14" s="50">
        <v>1197405</v>
      </c>
      <c r="C14" s="50">
        <v>64606</v>
      </c>
      <c r="D14" s="50">
        <v>246152</v>
      </c>
      <c r="E14" s="74">
        <f t="shared" ref="E14" si="48">B14-C14-D14</f>
        <v>886647</v>
      </c>
      <c r="F14" s="75">
        <f t="shared" ref="F14" si="49">SUM(E14/B14)</f>
        <v>0.74047377453743723</v>
      </c>
      <c r="G14" s="76">
        <f t="shared" ref="G14" si="50">C14/B14*100</f>
        <v>5.3955011044717534</v>
      </c>
      <c r="H14" s="77">
        <f t="shared" ref="H14" si="51">100-G14</f>
        <v>94.604498895528252</v>
      </c>
    </row>
    <row r="15" spans="1:8" s="1" customFormat="1" x14ac:dyDescent="0.2">
      <c r="A15" s="10">
        <v>43924</v>
      </c>
      <c r="B15" s="50">
        <v>1095917</v>
      </c>
      <c r="C15" s="50">
        <v>58787</v>
      </c>
      <c r="D15" s="50">
        <v>225796</v>
      </c>
      <c r="E15" s="74">
        <f t="shared" ref="E15" si="52">B15-C15-D15</f>
        <v>811334</v>
      </c>
      <c r="F15" s="75">
        <f t="shared" ref="F15" si="53">SUM(E15/B15)</f>
        <v>0.74032431288135869</v>
      </c>
      <c r="G15" s="76">
        <f t="shared" ref="G15" si="54">C15/B15*100</f>
        <v>5.3641836014953688</v>
      </c>
      <c r="H15" s="77">
        <f t="shared" ref="H15" si="55">100-G15</f>
        <v>94.63581639850463</v>
      </c>
    </row>
    <row r="16" spans="1:8" s="1" customFormat="1" x14ac:dyDescent="0.2">
      <c r="A16" s="10">
        <v>43923</v>
      </c>
      <c r="B16" s="50">
        <v>1013157</v>
      </c>
      <c r="C16" s="50">
        <v>52983</v>
      </c>
      <c r="D16" s="50">
        <v>210263</v>
      </c>
      <c r="E16" s="74">
        <f t="shared" ref="E16" si="56">B16-C16-D16</f>
        <v>749911</v>
      </c>
      <c r="F16" s="75">
        <f t="shared" ref="F16" si="57">SUM(E16/B16)</f>
        <v>0.74017254976277125</v>
      </c>
      <c r="G16" s="76">
        <f t="shared" ref="G16" si="58">C16/B16*100</f>
        <v>5.2294955273466996</v>
      </c>
      <c r="H16" s="77">
        <f t="shared" ref="H16" si="59">100-G16</f>
        <v>94.7705044726533</v>
      </c>
    </row>
    <row r="17" spans="1:8" s="1" customFormat="1" x14ac:dyDescent="0.2">
      <c r="A17" s="72">
        <v>43922</v>
      </c>
      <c r="B17" s="73">
        <v>932605</v>
      </c>
      <c r="C17" s="73">
        <v>46809</v>
      </c>
      <c r="D17" s="73">
        <v>193177</v>
      </c>
      <c r="E17" s="74">
        <f t="shared" ref="E17" si="60">B17-C17-D17</f>
        <v>692619</v>
      </c>
      <c r="F17" s="75">
        <f t="shared" ref="F17" si="61">SUM(E17/B17)</f>
        <v>0.74267133459503221</v>
      </c>
      <c r="G17" s="76">
        <f t="shared" ref="G17" si="62">C17/B17*100</f>
        <v>5.0191667426187934</v>
      </c>
      <c r="H17" s="77">
        <f t="shared" ref="H17" si="63">100-G17</f>
        <v>94.980833257381207</v>
      </c>
    </row>
    <row r="18" spans="1:8" s="1" customFormat="1" x14ac:dyDescent="0.2">
      <c r="A18" s="10">
        <v>43921</v>
      </c>
      <c r="B18" s="50">
        <v>857487</v>
      </c>
      <c r="C18" s="50">
        <v>42107</v>
      </c>
      <c r="D18" s="50">
        <v>178034</v>
      </c>
      <c r="E18" s="51">
        <f t="shared" ref="E18" si="64">B18-C18-D18</f>
        <v>637346</v>
      </c>
      <c r="F18" s="8">
        <f t="shared" ref="F18" si="65">SUM(E18/B18)</f>
        <v>0.74327190966160417</v>
      </c>
      <c r="G18" s="6">
        <f t="shared" ref="G18" si="66">C18/B18*100</f>
        <v>4.910511762860545</v>
      </c>
      <c r="H18" s="4">
        <f t="shared" ref="H18" si="67">100-G18</f>
        <v>95.089488237139449</v>
      </c>
    </row>
    <row r="19" spans="1:8" s="1" customFormat="1" x14ac:dyDescent="0.2">
      <c r="A19" s="10">
        <v>43920</v>
      </c>
      <c r="B19" s="50">
        <v>782365</v>
      </c>
      <c r="C19" s="50">
        <v>37582</v>
      </c>
      <c r="D19" s="50">
        <v>164566</v>
      </c>
      <c r="E19" s="51">
        <f t="shared" ref="E19" si="68">B19-C19-D19</f>
        <v>580217</v>
      </c>
      <c r="F19" s="8">
        <f t="shared" ref="F19" si="69">SUM(E19/B19)</f>
        <v>0.7416193209052041</v>
      </c>
      <c r="G19" s="6">
        <f t="shared" ref="G19" si="70">C19/B19*100</f>
        <v>4.8036402446428452</v>
      </c>
      <c r="H19" s="4">
        <f t="shared" ref="H19" si="71">100-G19</f>
        <v>95.19635975535715</v>
      </c>
    </row>
    <row r="20" spans="1:8" s="1" customFormat="1" x14ac:dyDescent="0.2">
      <c r="A20" s="10">
        <v>43919</v>
      </c>
      <c r="B20" s="50">
        <v>720117</v>
      </c>
      <c r="C20" s="50">
        <v>33925</v>
      </c>
      <c r="D20" s="50">
        <v>149082</v>
      </c>
      <c r="E20" s="51">
        <f t="shared" ref="E20" si="72">B20-C20-D20</f>
        <v>537110</v>
      </c>
      <c r="F20" s="8">
        <f t="shared" ref="F20" si="73">SUM(E20/B20)</f>
        <v>0.74586490806355077</v>
      </c>
      <c r="G20" s="6">
        <f t="shared" ref="G20" si="74">C20/B20*100</f>
        <v>4.7110400115536777</v>
      </c>
      <c r="H20" s="4">
        <f t="shared" ref="H20" si="75">100-G20</f>
        <v>95.288959988446322</v>
      </c>
    </row>
    <row r="21" spans="1:8" s="1" customFormat="1" x14ac:dyDescent="0.2">
      <c r="A21" s="10">
        <v>43918</v>
      </c>
      <c r="B21" s="50">
        <v>660706</v>
      </c>
      <c r="C21" s="50">
        <v>30652</v>
      </c>
      <c r="D21" s="50">
        <v>139415</v>
      </c>
      <c r="E21" s="51">
        <f t="shared" ref="E21" si="76">B21-C21-D21</f>
        <v>490639</v>
      </c>
      <c r="F21" s="8">
        <f t="shared" ref="F21" si="77">SUM(E21/B21)</f>
        <v>0.74259806933795058</v>
      </c>
      <c r="G21" s="6">
        <f t="shared" ref="G21" si="78">C21/B21*100</f>
        <v>4.6392798006980414</v>
      </c>
      <c r="H21" s="4">
        <f t="shared" ref="H21" si="79">100-G21</f>
        <v>95.360720199301966</v>
      </c>
    </row>
    <row r="22" spans="1:8" s="1" customFormat="1" x14ac:dyDescent="0.2">
      <c r="A22" s="10">
        <v>43917</v>
      </c>
      <c r="B22" s="50">
        <v>593291</v>
      </c>
      <c r="C22" s="50">
        <v>27198</v>
      </c>
      <c r="D22" s="50">
        <v>130915</v>
      </c>
      <c r="E22" s="51">
        <f t="shared" ref="E22" si="80">B22-C22-D22</f>
        <v>435178</v>
      </c>
      <c r="F22" s="8">
        <f t="shared" ref="F22" si="81">SUM(E22/B22)</f>
        <v>0.7334984012904292</v>
      </c>
      <c r="G22" s="6">
        <f t="shared" ref="G22" si="82">C22/B22*100</f>
        <v>4.5842596634703714</v>
      </c>
      <c r="H22" s="4">
        <f t="shared" ref="H22" si="83">100-G22</f>
        <v>95.415740336529623</v>
      </c>
    </row>
    <row r="23" spans="1:8" s="1" customFormat="1" x14ac:dyDescent="0.2">
      <c r="A23" s="10">
        <v>43916</v>
      </c>
      <c r="B23" s="50">
        <v>529591</v>
      </c>
      <c r="C23" s="50">
        <v>23970</v>
      </c>
      <c r="D23" s="50">
        <v>122150</v>
      </c>
      <c r="E23" s="51">
        <f t="shared" ref="E23" si="84">B23-C23-D23</f>
        <v>383471</v>
      </c>
      <c r="F23" s="8">
        <f t="shared" ref="F23" si="85">SUM(E23/B23)</f>
        <v>0.72408896676869505</v>
      </c>
      <c r="G23" s="6">
        <f t="shared" ref="G23" si="86">C23/B23*100</f>
        <v>4.5261343187478635</v>
      </c>
      <c r="H23" s="4">
        <f t="shared" ref="H23" si="87">100-G23</f>
        <v>95.473865681252136</v>
      </c>
    </row>
    <row r="24" spans="1:8" s="1" customFormat="1" x14ac:dyDescent="0.2">
      <c r="A24" s="10">
        <v>43915</v>
      </c>
      <c r="B24" s="50">
        <v>467594</v>
      </c>
      <c r="C24" s="50">
        <v>21181</v>
      </c>
      <c r="D24" s="50">
        <v>113770</v>
      </c>
      <c r="E24" s="51">
        <f t="shared" ref="E24" si="88">B24-C24-D24</f>
        <v>332643</v>
      </c>
      <c r="F24" s="8">
        <f t="shared" ref="F24" si="89">SUM(E24/B24)</f>
        <v>0.71139278947120788</v>
      </c>
      <c r="G24" s="6">
        <f t="shared" ref="G24" si="90">C24/B24*100</f>
        <v>4.5297843855994735</v>
      </c>
      <c r="H24" s="4">
        <f t="shared" ref="H24" si="91">100-G24</f>
        <v>95.47021561440053</v>
      </c>
    </row>
    <row r="25" spans="1:8" s="1" customFormat="1" x14ac:dyDescent="0.2">
      <c r="A25" s="10">
        <v>43914</v>
      </c>
      <c r="B25" s="50">
        <v>417966</v>
      </c>
      <c r="C25" s="50">
        <v>18615</v>
      </c>
      <c r="D25" s="50">
        <v>107705</v>
      </c>
      <c r="E25" s="51">
        <f t="shared" ref="E25" si="92">B25-C25-D25</f>
        <v>291646</v>
      </c>
      <c r="F25" s="8">
        <f t="shared" ref="F25" si="93">SUM(E25/B25)</f>
        <v>0.69777446012355071</v>
      </c>
      <c r="G25" s="6">
        <f t="shared" ref="G25" si="94">C25/B25*100</f>
        <v>4.4537115459152172</v>
      </c>
      <c r="H25" s="4">
        <f t="shared" ref="H25" si="95">100-G25</f>
        <v>95.546288454084788</v>
      </c>
    </row>
    <row r="26" spans="1:8" s="1" customFormat="1" x14ac:dyDescent="0.2">
      <c r="A26" s="10">
        <v>43913</v>
      </c>
      <c r="B26" s="50">
        <v>336004</v>
      </c>
      <c r="C26" s="50">
        <v>14643</v>
      </c>
      <c r="D26" s="50">
        <v>98334</v>
      </c>
      <c r="E26" s="51">
        <f t="shared" ref="E26" si="96">B26-C26-D26</f>
        <v>223027</v>
      </c>
      <c r="F26" s="8">
        <f t="shared" ref="F26" si="97">SUM(E26/B26)</f>
        <v>0.66376293139367393</v>
      </c>
      <c r="G26" s="6">
        <f t="shared" ref="G26" si="98">C26/B26*100</f>
        <v>4.3579838335257914</v>
      </c>
      <c r="H26" s="4">
        <f t="shared" ref="H26" si="99">100-G26</f>
        <v>95.642016166474207</v>
      </c>
    </row>
    <row r="27" spans="1:8" s="1" customFormat="1" x14ac:dyDescent="0.2">
      <c r="A27" s="10">
        <v>43912</v>
      </c>
      <c r="B27" s="50">
        <v>335957</v>
      </c>
      <c r="C27" s="50">
        <v>14634</v>
      </c>
      <c r="D27" s="50">
        <v>97882</v>
      </c>
      <c r="E27" s="51">
        <f t="shared" ref="E27" si="100">B27-C27-D27</f>
        <v>223441</v>
      </c>
      <c r="F27" s="8">
        <f t="shared" ref="F27" si="101">SUM(E27/B27)</f>
        <v>0.6650880916307742</v>
      </c>
      <c r="G27" s="6">
        <f t="shared" ref="G27" si="102">C27/B27*100</f>
        <v>4.3559145962132062</v>
      </c>
      <c r="H27" s="4">
        <f t="shared" ref="H27" si="103">100-G27</f>
        <v>95.644085403786789</v>
      </c>
    </row>
    <row r="28" spans="1:8" s="1" customFormat="1" x14ac:dyDescent="0.2">
      <c r="A28" s="10">
        <v>43911</v>
      </c>
      <c r="B28" s="50">
        <v>304528</v>
      </c>
      <c r="C28" s="50">
        <v>12973</v>
      </c>
      <c r="D28" s="50">
        <v>91676</v>
      </c>
      <c r="E28" s="51">
        <f t="shared" ref="E28" si="104">B28-C28-D28</f>
        <v>199879</v>
      </c>
      <c r="F28" s="8">
        <f t="shared" ref="F28" si="105">SUM(E28/B28)</f>
        <v>0.65635672253454524</v>
      </c>
      <c r="G28" s="6">
        <f t="shared" ref="G28" si="106">C28/B28*100</f>
        <v>4.2600352020175487</v>
      </c>
      <c r="H28" s="4">
        <f t="shared" ref="H28" si="107">100-G28</f>
        <v>95.739964797982452</v>
      </c>
    </row>
    <row r="29" spans="1:8" s="1" customFormat="1" x14ac:dyDescent="0.2">
      <c r="A29" s="10">
        <v>43910</v>
      </c>
      <c r="B29" s="50">
        <v>272167</v>
      </c>
      <c r="C29" s="50">
        <v>11299</v>
      </c>
      <c r="D29" s="50">
        <v>87403</v>
      </c>
      <c r="E29" s="51">
        <f t="shared" ref="E29" si="108">B29-C29-D29</f>
        <v>173465</v>
      </c>
      <c r="F29" s="8">
        <f t="shared" ref="F29" si="109">SUM(E29/B29)</f>
        <v>0.63734765787182135</v>
      </c>
      <c r="G29" s="6">
        <f t="shared" ref="G29" si="110">C29/B29*100</f>
        <v>4.1514952216837457</v>
      </c>
      <c r="H29" s="4">
        <f t="shared" ref="H29" si="111">100-G29</f>
        <v>95.848504778316254</v>
      </c>
    </row>
    <row r="30" spans="1:8" s="1" customFormat="1" x14ac:dyDescent="0.2">
      <c r="A30" s="10">
        <v>43909</v>
      </c>
      <c r="B30" s="50">
        <v>242713</v>
      </c>
      <c r="C30" s="50">
        <v>9867</v>
      </c>
      <c r="D30" s="50">
        <v>84962</v>
      </c>
      <c r="E30" s="51">
        <f t="shared" ref="E30" si="112">B30-C30-D30</f>
        <v>147884</v>
      </c>
      <c r="F30" s="8">
        <f t="shared" ref="F30" si="113">SUM(E30/B30)</f>
        <v>0.60929575259668822</v>
      </c>
      <c r="G30" s="6">
        <f t="shared" ref="G30" si="114">C30/B30*100</f>
        <v>4.0652952252248538</v>
      </c>
      <c r="H30" s="4">
        <f t="shared" ref="H30" si="115">100-G30</f>
        <v>95.934704774775142</v>
      </c>
    </row>
    <row r="31" spans="1:8" s="1" customFormat="1" x14ac:dyDescent="0.2">
      <c r="A31" s="10">
        <v>43908</v>
      </c>
      <c r="B31" s="50">
        <v>214915</v>
      </c>
      <c r="C31" s="50">
        <v>8733</v>
      </c>
      <c r="D31" s="50">
        <v>83313</v>
      </c>
      <c r="E31" s="51">
        <f t="shared" ref="E31" si="116">B31-C31-D31</f>
        <v>122869</v>
      </c>
      <c r="F31" s="8">
        <f t="shared" ref="F31" si="117">SUM(E31/B31)</f>
        <v>0.57170974571342159</v>
      </c>
      <c r="G31" s="6">
        <f t="shared" ref="G31" si="118">C31/B31*100</f>
        <v>4.0634669520508107</v>
      </c>
      <c r="H31" s="4">
        <f t="shared" ref="H31" si="119">100-G31</f>
        <v>95.936533047949183</v>
      </c>
    </row>
    <row r="32" spans="1:8" s="1" customFormat="1" x14ac:dyDescent="0.2">
      <c r="A32" s="10">
        <v>43907</v>
      </c>
      <c r="B32" s="50">
        <v>197168</v>
      </c>
      <c r="C32" s="50">
        <v>7905</v>
      </c>
      <c r="D32" s="50">
        <v>80840</v>
      </c>
      <c r="E32" s="51">
        <f t="shared" ref="E32" si="120">B32-C32-D32</f>
        <v>108423</v>
      </c>
      <c r="F32" s="8">
        <f t="shared" ref="F32" si="121">SUM(E32/B32)</f>
        <v>0.54990160675160271</v>
      </c>
      <c r="G32" s="6">
        <f t="shared" ref="G32" si="122">C32/B32*100</f>
        <v>4.0092712813438283</v>
      </c>
      <c r="H32" s="4">
        <f t="shared" ref="H32" si="123">100-G32</f>
        <v>95.990728718656172</v>
      </c>
    </row>
    <row r="33" spans="1:8" s="1" customFormat="1" x14ac:dyDescent="0.2">
      <c r="A33" s="10">
        <v>43906</v>
      </c>
      <c r="B33" s="50">
        <v>181546</v>
      </c>
      <c r="C33" s="50">
        <v>7126</v>
      </c>
      <c r="D33" s="50">
        <v>78088</v>
      </c>
      <c r="E33" s="51">
        <f t="shared" ref="E33:E46" si="124">B33-C33-D33</f>
        <v>96332</v>
      </c>
      <c r="F33" s="8">
        <f t="shared" ref="F33" si="125">SUM(E33/B33)</f>
        <v>0.53062033864695446</v>
      </c>
      <c r="G33" s="6">
        <f t="shared" ref="G33" si="126">C33/B33*100</f>
        <v>3.925175988454717</v>
      </c>
      <c r="H33" s="4">
        <f t="shared" ref="H33:H53" si="127">100-G33</f>
        <v>96.074824011545289</v>
      </c>
    </row>
    <row r="34" spans="1:8" s="1" customFormat="1" x14ac:dyDescent="0.2">
      <c r="A34" s="10">
        <v>43905</v>
      </c>
      <c r="B34" s="50">
        <v>162719</v>
      </c>
      <c r="C34" s="50">
        <v>6066</v>
      </c>
      <c r="D34" s="50">
        <v>75620</v>
      </c>
      <c r="E34" s="51">
        <f t="shared" si="124"/>
        <v>81033</v>
      </c>
      <c r="F34" s="8">
        <f t="shared" ref="F34" si="128">SUM(E34/B34)</f>
        <v>0.49799347341121813</v>
      </c>
      <c r="G34" s="6">
        <f t="shared" ref="G34" si="129">C34/B34*100</f>
        <v>3.7278990160952317</v>
      </c>
      <c r="H34" s="4">
        <f t="shared" si="127"/>
        <v>96.272100983904764</v>
      </c>
    </row>
    <row r="35" spans="1:8" s="1" customFormat="1" x14ac:dyDescent="0.2">
      <c r="A35" s="10">
        <v>43904</v>
      </c>
      <c r="B35" s="50">
        <v>156099</v>
      </c>
      <c r="C35" s="50">
        <v>5819</v>
      </c>
      <c r="D35" s="50">
        <v>72624</v>
      </c>
      <c r="E35" s="51">
        <f t="shared" si="124"/>
        <v>77656</v>
      </c>
      <c r="F35" s="8">
        <f t="shared" ref="F35" si="130">SUM(E35/B35)</f>
        <v>0.49747916386395813</v>
      </c>
      <c r="G35" s="6">
        <f t="shared" ref="G35" si="131">C35/B35*100</f>
        <v>3.7277625096893638</v>
      </c>
      <c r="H35" s="4">
        <f t="shared" si="127"/>
        <v>96.27223749031063</v>
      </c>
    </row>
    <row r="36" spans="1:8" s="1" customFormat="1" x14ac:dyDescent="0.2">
      <c r="A36" s="10">
        <v>43903</v>
      </c>
      <c r="B36" s="50">
        <v>144514</v>
      </c>
      <c r="C36" s="50">
        <v>5397</v>
      </c>
      <c r="D36" s="50">
        <v>70217</v>
      </c>
      <c r="E36" s="51">
        <f t="shared" si="124"/>
        <v>68900</v>
      </c>
      <c r="F36" s="8">
        <f t="shared" ref="F36" si="132">SUM(E36/B36)</f>
        <v>0.47677041670703185</v>
      </c>
      <c r="G36" s="6">
        <f t="shared" ref="G36" si="133">C36/B36*100</f>
        <v>3.7345862684584197</v>
      </c>
      <c r="H36" s="4">
        <f t="shared" si="127"/>
        <v>96.265413731541585</v>
      </c>
    </row>
    <row r="37" spans="1:8" s="1" customFormat="1" x14ac:dyDescent="0.2">
      <c r="A37" s="10">
        <v>43902</v>
      </c>
      <c r="B37" s="50">
        <v>128343</v>
      </c>
      <c r="C37" s="50">
        <v>4720</v>
      </c>
      <c r="D37" s="50">
        <v>68324</v>
      </c>
      <c r="E37" s="51">
        <f t="shared" si="124"/>
        <v>55299</v>
      </c>
      <c r="F37" s="8">
        <f t="shared" ref="F37" si="134">SUM(E37/B37)</f>
        <v>0.43086884364554356</v>
      </c>
      <c r="G37" s="6">
        <f t="shared" ref="G37" si="135">C37/B37*100</f>
        <v>3.6776450605019364</v>
      </c>
      <c r="H37" s="4">
        <f t="shared" si="127"/>
        <v>96.322354939498069</v>
      </c>
    </row>
    <row r="38" spans="1:8" s="1" customFormat="1" x14ac:dyDescent="0.2">
      <c r="A38" s="10">
        <v>43901</v>
      </c>
      <c r="B38" s="50">
        <v>125865</v>
      </c>
      <c r="C38" s="50">
        <v>4615</v>
      </c>
      <c r="D38" s="50">
        <v>67003</v>
      </c>
      <c r="E38" s="51">
        <f t="shared" si="124"/>
        <v>54247</v>
      </c>
      <c r="F38" s="8">
        <f t="shared" ref="F38" si="136">SUM(E38/B38)</f>
        <v>0.43099352480832637</v>
      </c>
      <c r="G38" s="6">
        <f t="shared" ref="G38" si="137">C38/B38*100</f>
        <v>3.6666269415643744</v>
      </c>
      <c r="H38" s="4">
        <f t="shared" si="127"/>
        <v>96.333373058435626</v>
      </c>
    </row>
    <row r="39" spans="1:8" s="1" customFormat="1" x14ac:dyDescent="0.2">
      <c r="A39" s="10">
        <v>43900</v>
      </c>
      <c r="B39" s="50">
        <v>118582</v>
      </c>
      <c r="C39" s="50">
        <v>4262</v>
      </c>
      <c r="D39" s="50">
        <v>64404</v>
      </c>
      <c r="E39" s="51">
        <f t="shared" si="124"/>
        <v>49916</v>
      </c>
      <c r="F39" s="8">
        <f t="shared" ref="F39" si="138">SUM(E39/B39)</f>
        <v>0.42094078359278814</v>
      </c>
      <c r="G39" s="6">
        <f t="shared" ref="G39" si="139">C39/B39*100</f>
        <v>3.5941373901603955</v>
      </c>
      <c r="H39" s="4">
        <f t="shared" si="127"/>
        <v>96.405862609839602</v>
      </c>
    </row>
    <row r="40" spans="1:8" s="1" customFormat="1" x14ac:dyDescent="0.2">
      <c r="A40" s="10">
        <v>43899</v>
      </c>
      <c r="B40" s="50">
        <v>113582</v>
      </c>
      <c r="C40" s="50">
        <v>3996</v>
      </c>
      <c r="D40" s="50">
        <v>62512</v>
      </c>
      <c r="E40" s="51">
        <f t="shared" si="124"/>
        <v>47074</v>
      </c>
      <c r="F40" s="8">
        <f t="shared" ref="F40" si="140">SUM(E40/B40)</f>
        <v>0.4144494726277051</v>
      </c>
      <c r="G40" s="6">
        <f t="shared" ref="G40" si="141">C40/B40*100</f>
        <v>3.518163089221884</v>
      </c>
      <c r="H40" s="4">
        <f t="shared" si="127"/>
        <v>96.481836910778114</v>
      </c>
    </row>
    <row r="41" spans="1:8" s="1" customFormat="1" x14ac:dyDescent="0.2">
      <c r="A41" s="10">
        <v>43898</v>
      </c>
      <c r="B41" s="50">
        <v>109835</v>
      </c>
      <c r="C41" s="50">
        <v>3803</v>
      </c>
      <c r="D41" s="50">
        <v>60695</v>
      </c>
      <c r="E41" s="51">
        <f t="shared" si="124"/>
        <v>45337</v>
      </c>
      <c r="F41" s="8">
        <f t="shared" ref="F41:F42" si="142">SUM(E41/B41)</f>
        <v>0.41277370601356578</v>
      </c>
      <c r="G41" s="6">
        <f t="shared" ref="G41" si="143">C41/B41*100</f>
        <v>3.4624664269130969</v>
      </c>
      <c r="H41" s="4">
        <f t="shared" si="127"/>
        <v>96.537533573086904</v>
      </c>
    </row>
    <row r="42" spans="1:8" s="1" customFormat="1" x14ac:dyDescent="0.2">
      <c r="A42" s="10">
        <v>43897</v>
      </c>
      <c r="B42" s="50">
        <v>105836</v>
      </c>
      <c r="C42" s="50">
        <v>3558</v>
      </c>
      <c r="D42" s="50">
        <v>58359</v>
      </c>
      <c r="E42" s="51">
        <f t="shared" si="124"/>
        <v>43919</v>
      </c>
      <c r="F42" s="8">
        <f t="shared" si="142"/>
        <v>0.41497222117237992</v>
      </c>
      <c r="G42" s="6">
        <f t="shared" ref="G42" si="144">C42/B42*100</f>
        <v>3.3618050568804563</v>
      </c>
      <c r="H42" s="4">
        <f t="shared" si="127"/>
        <v>96.638194943119544</v>
      </c>
    </row>
    <row r="43" spans="1:8" s="1" customFormat="1" x14ac:dyDescent="0.2">
      <c r="A43" s="10">
        <v>43896</v>
      </c>
      <c r="B43" s="50">
        <v>101800</v>
      </c>
      <c r="C43" s="50">
        <v>3460</v>
      </c>
      <c r="D43" s="50">
        <v>55866</v>
      </c>
      <c r="E43" s="51">
        <f t="shared" si="124"/>
        <v>42474</v>
      </c>
      <c r="F43" s="8">
        <f t="shared" ref="F43" si="145">SUM(E43/B43)</f>
        <v>0.41722986247544203</v>
      </c>
      <c r="G43" s="6">
        <f t="shared" ref="G43" si="146">C43/B43*100</f>
        <v>3.398821218074656</v>
      </c>
      <c r="H43" s="4">
        <f t="shared" si="127"/>
        <v>96.601178781925341</v>
      </c>
    </row>
    <row r="44" spans="1:8" s="1" customFormat="1" x14ac:dyDescent="0.2">
      <c r="A44" s="10">
        <v>43895</v>
      </c>
      <c r="B44" s="50">
        <v>97886</v>
      </c>
      <c r="C44" s="50">
        <v>3348</v>
      </c>
      <c r="D44" s="50">
        <v>53797</v>
      </c>
      <c r="E44" s="51">
        <f t="shared" si="124"/>
        <v>40741</v>
      </c>
      <c r="F44" s="8">
        <f t="shared" ref="F44" si="147">SUM(E44/B44)</f>
        <v>0.41620865087959463</v>
      </c>
      <c r="G44" s="6">
        <f t="shared" ref="G44" si="148">C44/B44*100</f>
        <v>3.4203052530494658</v>
      </c>
      <c r="H44" s="4">
        <f t="shared" si="127"/>
        <v>96.579694746950537</v>
      </c>
    </row>
    <row r="45" spans="1:8" x14ac:dyDescent="0.2">
      <c r="A45" s="5">
        <v>43894</v>
      </c>
      <c r="B45" s="51">
        <v>95124</v>
      </c>
      <c r="C45" s="51">
        <v>3254</v>
      </c>
      <c r="D45" s="51">
        <v>51171</v>
      </c>
      <c r="E45" s="51">
        <f t="shared" si="124"/>
        <v>40699</v>
      </c>
      <c r="F45" s="8">
        <f t="shared" ref="F45:F87" si="149">SUM(E45/B45)</f>
        <v>0.42785206677599763</v>
      </c>
      <c r="G45" s="6">
        <f t="shared" ref="G45:G87" si="150">C45/B45*100</f>
        <v>3.4207981161431396</v>
      </c>
      <c r="H45" s="4">
        <f t="shared" si="127"/>
        <v>96.579201883856854</v>
      </c>
    </row>
    <row r="46" spans="1:8" x14ac:dyDescent="0.2">
      <c r="A46" s="5">
        <v>43893</v>
      </c>
      <c r="B46" s="51">
        <v>92844</v>
      </c>
      <c r="C46" s="51">
        <v>3160</v>
      </c>
      <c r="D46" s="51">
        <v>48229</v>
      </c>
      <c r="E46" s="51">
        <f t="shared" si="124"/>
        <v>41455</v>
      </c>
      <c r="F46" s="8">
        <f t="shared" si="149"/>
        <v>0.44650165869630781</v>
      </c>
      <c r="G46" s="6">
        <f t="shared" si="150"/>
        <v>3.4035586575330665</v>
      </c>
      <c r="H46" s="4">
        <f t="shared" si="127"/>
        <v>96.596441342466932</v>
      </c>
    </row>
    <row r="47" spans="1:8" x14ac:dyDescent="0.2">
      <c r="A47" s="5">
        <v>43892</v>
      </c>
      <c r="B47" s="51">
        <v>90309</v>
      </c>
      <c r="C47" s="51">
        <v>3085</v>
      </c>
      <c r="D47" s="51">
        <v>45602</v>
      </c>
      <c r="E47" s="51">
        <f t="shared" ref="E47:E86" si="151">B47-C47-D47</f>
        <v>41622</v>
      </c>
      <c r="F47" s="7">
        <f t="shared" si="149"/>
        <v>0.46088429724612162</v>
      </c>
      <c r="G47" s="6">
        <f t="shared" si="150"/>
        <v>3.4160493417045918</v>
      </c>
      <c r="H47" s="4">
        <f t="shared" si="127"/>
        <v>96.583950658295407</v>
      </c>
    </row>
    <row r="48" spans="1:8" x14ac:dyDescent="0.2">
      <c r="A48" s="5">
        <v>43891</v>
      </c>
      <c r="B48" s="51">
        <v>88371</v>
      </c>
      <c r="C48" s="51">
        <v>2996</v>
      </c>
      <c r="D48" s="51">
        <v>42716</v>
      </c>
      <c r="E48" s="51">
        <f t="shared" si="151"/>
        <v>42659</v>
      </c>
      <c r="F48" s="7">
        <f t="shared" si="149"/>
        <v>0.48272623371920653</v>
      </c>
      <c r="G48" s="4">
        <f t="shared" si="150"/>
        <v>3.3902524583856697</v>
      </c>
      <c r="H48" s="4">
        <f t="shared" si="127"/>
        <v>96.609747541614325</v>
      </c>
    </row>
    <row r="49" spans="1:8" x14ac:dyDescent="0.2">
      <c r="A49" s="5">
        <v>43890</v>
      </c>
      <c r="B49" s="51">
        <v>86013</v>
      </c>
      <c r="C49" s="51">
        <v>2941</v>
      </c>
      <c r="D49" s="51">
        <v>42716</v>
      </c>
      <c r="E49" s="51">
        <f t="shared" si="151"/>
        <v>40356</v>
      </c>
      <c r="F49" s="7">
        <f t="shared" si="149"/>
        <v>0.46918489065606361</v>
      </c>
      <c r="G49" s="4">
        <f t="shared" si="150"/>
        <v>3.4192505784009395</v>
      </c>
      <c r="H49" s="4">
        <f t="shared" si="127"/>
        <v>96.580749421599066</v>
      </c>
    </row>
    <row r="50" spans="1:8" x14ac:dyDescent="0.2">
      <c r="A50" s="5">
        <v>43889</v>
      </c>
      <c r="B50" s="51">
        <v>84124</v>
      </c>
      <c r="C50" s="51">
        <v>3872</v>
      </c>
      <c r="D50" s="51">
        <v>36711</v>
      </c>
      <c r="E50" s="51">
        <f t="shared" si="151"/>
        <v>43541</v>
      </c>
      <c r="F50" s="7">
        <f t="shared" si="149"/>
        <v>0.51758118967238842</v>
      </c>
      <c r="G50" s="4">
        <f t="shared" si="150"/>
        <v>4.6027293043602295</v>
      </c>
      <c r="H50" s="4">
        <f t="shared" si="127"/>
        <v>95.397270695639776</v>
      </c>
    </row>
    <row r="51" spans="1:8" x14ac:dyDescent="0.2">
      <c r="A51" s="5">
        <v>43888</v>
      </c>
      <c r="B51" s="51">
        <v>82756</v>
      </c>
      <c r="C51" s="51">
        <v>2814</v>
      </c>
      <c r="D51" s="51">
        <v>33277</v>
      </c>
      <c r="E51" s="51">
        <f t="shared" si="151"/>
        <v>46665</v>
      </c>
      <c r="F51" s="7">
        <f t="shared" si="149"/>
        <v>0.56388660640920296</v>
      </c>
      <c r="G51" s="4">
        <f t="shared" si="150"/>
        <v>3.4003576779931364</v>
      </c>
      <c r="H51" s="4">
        <f t="shared" si="127"/>
        <v>96.599642322006858</v>
      </c>
    </row>
    <row r="52" spans="1:8" x14ac:dyDescent="0.2">
      <c r="A52" s="5">
        <v>43887</v>
      </c>
      <c r="B52" s="51">
        <v>81397</v>
      </c>
      <c r="C52" s="51">
        <v>2770</v>
      </c>
      <c r="D52" s="51">
        <v>30384</v>
      </c>
      <c r="E52" s="51">
        <f t="shared" si="151"/>
        <v>48243</v>
      </c>
      <c r="F52" s="7">
        <f t="shared" si="149"/>
        <v>0.59268769119255005</v>
      </c>
      <c r="G52" s="4">
        <f t="shared" si="150"/>
        <v>3.4030738233595836</v>
      </c>
      <c r="H52" s="4">
        <f t="shared" si="127"/>
        <v>96.596926176640423</v>
      </c>
    </row>
    <row r="53" spans="1:8" x14ac:dyDescent="0.2">
      <c r="A53" s="5">
        <v>43886</v>
      </c>
      <c r="B53" s="51">
        <v>80415</v>
      </c>
      <c r="C53" s="51">
        <v>2708</v>
      </c>
      <c r="D53" s="51">
        <v>27905</v>
      </c>
      <c r="E53" s="51">
        <f t="shared" si="151"/>
        <v>49802</v>
      </c>
      <c r="F53" s="7">
        <f t="shared" si="149"/>
        <v>0.61931231735372749</v>
      </c>
      <c r="G53" s="4">
        <f t="shared" si="150"/>
        <v>3.3675309332835912</v>
      </c>
      <c r="H53" s="4">
        <f t="shared" si="127"/>
        <v>96.632469066716411</v>
      </c>
    </row>
    <row r="54" spans="1:8" x14ac:dyDescent="0.2">
      <c r="A54" s="5">
        <v>43885</v>
      </c>
      <c r="B54" s="51">
        <v>79570</v>
      </c>
      <c r="C54" s="51">
        <v>2629</v>
      </c>
      <c r="D54" s="51">
        <v>25227</v>
      </c>
      <c r="E54" s="51">
        <f t="shared" si="151"/>
        <v>51714</v>
      </c>
      <c r="F54" s="7">
        <f t="shared" si="149"/>
        <v>0.64991831092120145</v>
      </c>
      <c r="G54" s="4">
        <f t="shared" si="150"/>
        <v>3.3040090486364209</v>
      </c>
      <c r="H54" s="4">
        <f t="shared" ref="H54:H87" si="152">100-G54</f>
        <v>96.695990951363584</v>
      </c>
    </row>
    <row r="55" spans="1:8" x14ac:dyDescent="0.2">
      <c r="A55" s="5">
        <v>43884</v>
      </c>
      <c r="B55" s="51">
        <v>78985</v>
      </c>
      <c r="C55" s="51">
        <v>2469</v>
      </c>
      <c r="D55" s="51">
        <v>23394</v>
      </c>
      <c r="E55" s="51">
        <f t="shared" si="151"/>
        <v>53122</v>
      </c>
      <c r="F55" s="7">
        <f t="shared" si="149"/>
        <v>0.67255808064822431</v>
      </c>
      <c r="G55" s="4">
        <f t="shared" si="150"/>
        <v>3.1259099829081469</v>
      </c>
      <c r="H55" s="4">
        <f t="shared" si="152"/>
        <v>96.874090017091859</v>
      </c>
    </row>
    <row r="56" spans="1:8" x14ac:dyDescent="0.2">
      <c r="A56" s="5">
        <v>43883</v>
      </c>
      <c r="B56" s="51">
        <v>78599</v>
      </c>
      <c r="C56" s="51">
        <v>2458</v>
      </c>
      <c r="D56" s="51">
        <v>22886</v>
      </c>
      <c r="E56" s="51">
        <f t="shared" si="151"/>
        <v>53255</v>
      </c>
      <c r="F56" s="7">
        <f t="shared" si="149"/>
        <v>0.67755314953116452</v>
      </c>
      <c r="G56" s="4">
        <f t="shared" si="150"/>
        <v>3.1272662502067456</v>
      </c>
      <c r="H56" s="4">
        <f t="shared" si="152"/>
        <v>96.872733749793255</v>
      </c>
    </row>
    <row r="57" spans="1:8" x14ac:dyDescent="0.2">
      <c r="A57" s="5">
        <v>43882</v>
      </c>
      <c r="B57" s="51">
        <v>76843</v>
      </c>
      <c r="C57" s="51">
        <v>2251</v>
      </c>
      <c r="D57" s="51">
        <v>18890</v>
      </c>
      <c r="E57" s="51">
        <f t="shared" si="151"/>
        <v>55702</v>
      </c>
      <c r="F57" s="7">
        <f t="shared" si="149"/>
        <v>0.72488060070533422</v>
      </c>
      <c r="G57" s="4">
        <f t="shared" si="150"/>
        <v>2.9293494527803441</v>
      </c>
      <c r="H57" s="4">
        <f t="shared" si="152"/>
        <v>97.070650547219657</v>
      </c>
    </row>
    <row r="58" spans="1:8" x14ac:dyDescent="0.2">
      <c r="A58" s="5">
        <v>43881</v>
      </c>
      <c r="B58" s="51">
        <v>76199</v>
      </c>
      <c r="C58" s="51">
        <v>2247</v>
      </c>
      <c r="D58" s="51">
        <v>18177</v>
      </c>
      <c r="E58" s="51">
        <f t="shared" si="151"/>
        <v>55775</v>
      </c>
      <c r="F58" s="7">
        <f t="shared" si="149"/>
        <v>0.73196498641714458</v>
      </c>
      <c r="G58" s="4">
        <f t="shared" si="150"/>
        <v>2.9488575965563855</v>
      </c>
      <c r="H58" s="4">
        <f t="shared" si="152"/>
        <v>97.05114240344362</v>
      </c>
    </row>
    <row r="59" spans="1:8" x14ac:dyDescent="0.2">
      <c r="A59" s="5">
        <v>43880</v>
      </c>
      <c r="B59" s="51">
        <v>75641</v>
      </c>
      <c r="C59" s="51">
        <v>2122</v>
      </c>
      <c r="D59" s="51">
        <v>16121</v>
      </c>
      <c r="E59" s="51">
        <f t="shared" si="151"/>
        <v>57398</v>
      </c>
      <c r="F59" s="7">
        <f t="shared" si="149"/>
        <v>0.75882127417670309</v>
      </c>
      <c r="G59" s="4">
        <f t="shared" si="150"/>
        <v>2.8053568831718247</v>
      </c>
      <c r="H59" s="4">
        <f t="shared" si="152"/>
        <v>97.194643116828175</v>
      </c>
    </row>
    <row r="60" spans="1:8" x14ac:dyDescent="0.2">
      <c r="A60" s="5">
        <v>43879</v>
      </c>
      <c r="B60" s="51">
        <v>75138</v>
      </c>
      <c r="C60" s="51">
        <v>2007</v>
      </c>
      <c r="D60" s="51">
        <v>14352</v>
      </c>
      <c r="E60" s="51">
        <f t="shared" si="151"/>
        <v>58779</v>
      </c>
      <c r="F60" s="7">
        <f t="shared" si="149"/>
        <v>0.78228060368921182</v>
      </c>
      <c r="G60" s="4">
        <f t="shared" si="150"/>
        <v>2.6710852032260637</v>
      </c>
      <c r="H60" s="4">
        <f t="shared" si="152"/>
        <v>97.32891479677393</v>
      </c>
    </row>
    <row r="61" spans="1:8" x14ac:dyDescent="0.2">
      <c r="A61" s="5">
        <v>43878</v>
      </c>
      <c r="B61" s="51">
        <v>73260</v>
      </c>
      <c r="C61" s="51">
        <v>1868</v>
      </c>
      <c r="D61" s="51">
        <v>12583</v>
      </c>
      <c r="E61" s="51">
        <f t="shared" si="151"/>
        <v>58809</v>
      </c>
      <c r="F61" s="7">
        <f t="shared" si="149"/>
        <v>0.80274365274365278</v>
      </c>
      <c r="G61" s="4">
        <f t="shared" si="150"/>
        <v>2.54982254982255</v>
      </c>
      <c r="H61" s="4">
        <f t="shared" si="152"/>
        <v>97.450177450177449</v>
      </c>
    </row>
    <row r="62" spans="1:8" x14ac:dyDescent="0.2">
      <c r="A62" s="5">
        <v>43877</v>
      </c>
      <c r="B62" s="51">
        <v>71226</v>
      </c>
      <c r="C62" s="51">
        <v>1770</v>
      </c>
      <c r="D62" s="51">
        <v>10865</v>
      </c>
      <c r="E62" s="51">
        <f t="shared" si="151"/>
        <v>58591</v>
      </c>
      <c r="F62" s="7">
        <f t="shared" si="149"/>
        <v>0.82260691320585178</v>
      </c>
      <c r="G62" s="4">
        <f t="shared" si="150"/>
        <v>2.4850475949793616</v>
      </c>
      <c r="H62" s="4">
        <f t="shared" si="152"/>
        <v>97.514952405020637</v>
      </c>
    </row>
    <row r="63" spans="1:8" x14ac:dyDescent="0.2">
      <c r="A63" s="5">
        <v>43876</v>
      </c>
      <c r="B63" s="51">
        <v>69032</v>
      </c>
      <c r="C63" s="51">
        <v>1666</v>
      </c>
      <c r="D63" s="51">
        <v>9395</v>
      </c>
      <c r="E63" s="51">
        <f t="shared" si="151"/>
        <v>57971</v>
      </c>
      <c r="F63" s="7">
        <f t="shared" si="149"/>
        <v>0.83976996175686636</v>
      </c>
      <c r="G63" s="4">
        <f t="shared" si="150"/>
        <v>2.4133735079383474</v>
      </c>
      <c r="H63" s="4">
        <f t="shared" si="152"/>
        <v>97.586626492061654</v>
      </c>
    </row>
    <row r="64" spans="1:8" x14ac:dyDescent="0.2">
      <c r="A64" s="5">
        <v>43875</v>
      </c>
      <c r="B64" s="51">
        <v>66887</v>
      </c>
      <c r="C64" s="51">
        <v>1523</v>
      </c>
      <c r="D64" s="51">
        <v>8058</v>
      </c>
      <c r="E64" s="51">
        <f t="shared" si="151"/>
        <v>57306</v>
      </c>
      <c r="F64" s="7">
        <f t="shared" si="149"/>
        <v>0.85675841344356896</v>
      </c>
      <c r="G64" s="4">
        <f t="shared" si="150"/>
        <v>2.2769745989504688</v>
      </c>
      <c r="H64" s="4">
        <f t="shared" si="152"/>
        <v>97.723025401049526</v>
      </c>
    </row>
    <row r="65" spans="1:8" x14ac:dyDescent="0.2">
      <c r="A65" s="5">
        <v>43874</v>
      </c>
      <c r="B65" s="51">
        <v>60370</v>
      </c>
      <c r="C65" s="51">
        <v>1371</v>
      </c>
      <c r="D65" s="51">
        <v>6295</v>
      </c>
      <c r="E65" s="51">
        <f t="shared" si="151"/>
        <v>52704</v>
      </c>
      <c r="F65" s="7">
        <f t="shared" si="149"/>
        <v>0.87301639887361271</v>
      </c>
      <c r="G65" s="4">
        <f t="shared" si="150"/>
        <v>2.2709955275799238</v>
      </c>
      <c r="H65" s="4">
        <f t="shared" si="152"/>
        <v>97.729004472420073</v>
      </c>
    </row>
    <row r="66" spans="1:8" x14ac:dyDescent="0.2">
      <c r="A66" s="5">
        <v>43873</v>
      </c>
      <c r="B66" s="51">
        <v>45222</v>
      </c>
      <c r="C66" s="51">
        <v>1118</v>
      </c>
      <c r="D66" s="51">
        <v>5150</v>
      </c>
      <c r="E66" s="51">
        <f t="shared" si="151"/>
        <v>38954</v>
      </c>
      <c r="F66" s="7">
        <f t="shared" si="149"/>
        <v>0.86139489628941668</v>
      </c>
      <c r="G66" s="4">
        <f t="shared" si="150"/>
        <v>2.4722480208747957</v>
      </c>
      <c r="H66" s="4">
        <f t="shared" si="152"/>
        <v>97.527751979125199</v>
      </c>
    </row>
    <row r="67" spans="1:8" x14ac:dyDescent="0.2">
      <c r="A67" s="5">
        <v>43872</v>
      </c>
      <c r="B67" s="51">
        <v>44803</v>
      </c>
      <c r="C67" s="51">
        <v>1113</v>
      </c>
      <c r="D67" s="51">
        <v>4683</v>
      </c>
      <c r="E67" s="51">
        <f t="shared" si="151"/>
        <v>39007</v>
      </c>
      <c r="F67" s="7">
        <f t="shared" si="149"/>
        <v>0.87063366292435773</v>
      </c>
      <c r="G67" s="4">
        <f t="shared" si="150"/>
        <v>2.4842086467424056</v>
      </c>
      <c r="H67" s="4">
        <f t="shared" si="152"/>
        <v>97.515791353257598</v>
      </c>
    </row>
    <row r="68" spans="1:8" x14ac:dyDescent="0.2">
      <c r="A68" s="5">
        <v>43871</v>
      </c>
      <c r="B68" s="51">
        <v>42763</v>
      </c>
      <c r="C68" s="51">
        <v>1013</v>
      </c>
      <c r="D68" s="51">
        <v>3946</v>
      </c>
      <c r="E68" s="51">
        <f t="shared" si="151"/>
        <v>37804</v>
      </c>
      <c r="F68" s="7">
        <f t="shared" si="149"/>
        <v>0.88403526413020606</v>
      </c>
      <c r="G68" s="4">
        <f t="shared" si="150"/>
        <v>2.368870285059514</v>
      </c>
      <c r="H68" s="4">
        <f t="shared" si="152"/>
        <v>97.631129714940485</v>
      </c>
    </row>
    <row r="69" spans="1:8" x14ac:dyDescent="0.2">
      <c r="A69" s="5">
        <v>43870</v>
      </c>
      <c r="B69" s="51">
        <v>40151</v>
      </c>
      <c r="C69" s="51">
        <v>906</v>
      </c>
      <c r="D69" s="51">
        <v>3244</v>
      </c>
      <c r="E69" s="51">
        <f t="shared" ref="E69" si="153">B69-C69-D69</f>
        <v>36001</v>
      </c>
      <c r="F69" s="7">
        <f t="shared" si="149"/>
        <v>0.89664018330801221</v>
      </c>
      <c r="G69" s="4">
        <f t="shared" si="150"/>
        <v>2.2564817812756841</v>
      </c>
      <c r="H69" s="4">
        <f t="shared" si="152"/>
        <v>97.743518218724319</v>
      </c>
    </row>
    <row r="70" spans="1:8" x14ac:dyDescent="0.2">
      <c r="A70" s="5">
        <v>43869</v>
      </c>
      <c r="B70" s="51">
        <v>37121</v>
      </c>
      <c r="C70" s="51">
        <v>806</v>
      </c>
      <c r="D70" s="51">
        <v>2616</v>
      </c>
      <c r="E70" s="51">
        <f t="shared" si="151"/>
        <v>33699</v>
      </c>
      <c r="F70" s="7">
        <f t="shared" si="149"/>
        <v>0.9078149834325584</v>
      </c>
      <c r="G70" s="4">
        <f t="shared" si="150"/>
        <v>2.1712777134236685</v>
      </c>
      <c r="H70" s="4">
        <f t="shared" si="152"/>
        <v>97.828722286576337</v>
      </c>
    </row>
    <row r="71" spans="1:8" x14ac:dyDescent="0.2">
      <c r="A71" s="5">
        <v>43868</v>
      </c>
      <c r="B71" s="51">
        <v>34392</v>
      </c>
      <c r="C71" s="51">
        <v>719</v>
      </c>
      <c r="D71" s="51">
        <v>2011</v>
      </c>
      <c r="E71" s="51">
        <f t="shared" si="151"/>
        <v>31662</v>
      </c>
      <c r="F71" s="7">
        <f t="shared" si="149"/>
        <v>0.92062107466852761</v>
      </c>
      <c r="G71" s="4">
        <f t="shared" si="150"/>
        <v>2.0906024656896953</v>
      </c>
      <c r="H71" s="4">
        <f t="shared" si="152"/>
        <v>97.909397534310301</v>
      </c>
    </row>
    <row r="72" spans="1:8" x14ac:dyDescent="0.2">
      <c r="A72" s="5">
        <v>43867</v>
      </c>
      <c r="B72" s="51">
        <v>30818</v>
      </c>
      <c r="C72" s="51">
        <v>634</v>
      </c>
      <c r="D72" s="51">
        <v>1487</v>
      </c>
      <c r="E72" s="51">
        <f t="shared" ref="E72" si="154">B72-C72-D72</f>
        <v>28697</v>
      </c>
      <c r="F72" s="7">
        <f t="shared" si="149"/>
        <v>0.93117658511259649</v>
      </c>
      <c r="G72" s="4">
        <f t="shared" si="150"/>
        <v>2.0572392757479392</v>
      </c>
      <c r="H72" s="4">
        <f t="shared" si="152"/>
        <v>97.942760724252054</v>
      </c>
    </row>
    <row r="73" spans="1:8" x14ac:dyDescent="0.2">
      <c r="A73" s="5">
        <v>43866</v>
      </c>
      <c r="B73" s="51">
        <v>27636</v>
      </c>
      <c r="C73" s="51">
        <v>564</v>
      </c>
      <c r="D73" s="51">
        <v>1124</v>
      </c>
      <c r="E73" s="51">
        <f t="shared" si="151"/>
        <v>25948</v>
      </c>
      <c r="F73" s="7">
        <f t="shared" si="149"/>
        <v>0.93892024895064408</v>
      </c>
      <c r="G73" s="4">
        <f t="shared" si="150"/>
        <v>2.0408163265306123</v>
      </c>
      <c r="H73" s="4">
        <f t="shared" si="152"/>
        <v>97.959183673469383</v>
      </c>
    </row>
    <row r="74" spans="1:8" x14ac:dyDescent="0.2">
      <c r="A74" s="5">
        <v>43865</v>
      </c>
      <c r="B74" s="51">
        <v>23892</v>
      </c>
      <c r="C74" s="51">
        <v>492</v>
      </c>
      <c r="D74" s="51">
        <v>852</v>
      </c>
      <c r="E74" s="51">
        <f t="shared" si="151"/>
        <v>22548</v>
      </c>
      <c r="F74" s="7">
        <f t="shared" si="149"/>
        <v>0.94374686087393267</v>
      </c>
      <c r="G74" s="4">
        <f t="shared" si="150"/>
        <v>2.0592667001506779</v>
      </c>
      <c r="H74" s="4">
        <f t="shared" si="152"/>
        <v>97.940733299849327</v>
      </c>
    </row>
    <row r="75" spans="1:8" x14ac:dyDescent="0.2">
      <c r="A75" s="5">
        <v>43864</v>
      </c>
      <c r="B75" s="51">
        <v>19881</v>
      </c>
      <c r="C75" s="51">
        <v>426</v>
      </c>
      <c r="D75" s="51">
        <v>623</v>
      </c>
      <c r="E75" s="51">
        <f t="shared" si="151"/>
        <v>18832</v>
      </c>
      <c r="F75" s="7">
        <f t="shared" si="149"/>
        <v>0.94723605452442028</v>
      </c>
      <c r="G75" s="4">
        <f t="shared" si="150"/>
        <v>2.142749358684171</v>
      </c>
      <c r="H75" s="4">
        <f t="shared" si="152"/>
        <v>97.857250641315829</v>
      </c>
    </row>
    <row r="76" spans="1:8" x14ac:dyDescent="0.2">
      <c r="A76" s="5">
        <v>43863</v>
      </c>
      <c r="B76" s="51">
        <v>16787</v>
      </c>
      <c r="C76" s="51">
        <v>362</v>
      </c>
      <c r="D76" s="51">
        <v>472</v>
      </c>
      <c r="E76" s="51">
        <f t="shared" ref="E76" si="155">B76-C76-D76</f>
        <v>15953</v>
      </c>
      <c r="F76" s="7">
        <f t="shared" si="149"/>
        <v>0.9503186989932686</v>
      </c>
      <c r="G76" s="4">
        <f t="shared" si="150"/>
        <v>2.1564305712753917</v>
      </c>
      <c r="H76" s="4">
        <f t="shared" si="152"/>
        <v>97.843569428724606</v>
      </c>
    </row>
    <row r="77" spans="1:8" x14ac:dyDescent="0.2">
      <c r="A77" s="5">
        <v>43862</v>
      </c>
      <c r="B77" s="51">
        <v>12038</v>
      </c>
      <c r="C77" s="51">
        <v>259</v>
      </c>
      <c r="D77" s="51">
        <v>284</v>
      </c>
      <c r="E77" s="51">
        <f t="shared" si="151"/>
        <v>11495</v>
      </c>
      <c r="F77" s="7">
        <f t="shared" si="149"/>
        <v>0.95489283934208335</v>
      </c>
      <c r="G77" s="4">
        <f t="shared" si="150"/>
        <v>2.1515201860774216</v>
      </c>
      <c r="H77" s="4">
        <f t="shared" si="152"/>
        <v>97.84847981392258</v>
      </c>
    </row>
    <row r="78" spans="1:8" x14ac:dyDescent="0.2">
      <c r="A78" s="5">
        <v>43861</v>
      </c>
      <c r="B78" s="51">
        <v>9925</v>
      </c>
      <c r="C78" s="51">
        <v>213</v>
      </c>
      <c r="D78" s="51">
        <v>222</v>
      </c>
      <c r="E78" s="51">
        <f t="shared" si="151"/>
        <v>9490</v>
      </c>
      <c r="F78" s="7">
        <f t="shared" si="149"/>
        <v>0.95617128463476075</v>
      </c>
      <c r="G78" s="4">
        <f t="shared" si="150"/>
        <v>2.1460957178841311</v>
      </c>
      <c r="H78" s="4">
        <f t="shared" si="152"/>
        <v>97.853904282115863</v>
      </c>
    </row>
    <row r="79" spans="1:8" x14ac:dyDescent="0.2">
      <c r="A79" s="5">
        <v>43860</v>
      </c>
      <c r="B79" s="51">
        <v>8235</v>
      </c>
      <c r="C79" s="51">
        <v>171</v>
      </c>
      <c r="D79" s="51">
        <v>143</v>
      </c>
      <c r="E79" s="51">
        <f t="shared" si="151"/>
        <v>7921</v>
      </c>
      <c r="F79" s="7">
        <f t="shared" si="149"/>
        <v>0.96187006678809961</v>
      </c>
      <c r="G79" s="4">
        <f t="shared" si="150"/>
        <v>2.0765027322404372</v>
      </c>
      <c r="H79" s="4">
        <f t="shared" si="152"/>
        <v>97.923497267759558</v>
      </c>
    </row>
    <row r="80" spans="1:8" x14ac:dyDescent="0.2">
      <c r="A80" s="5">
        <v>43859</v>
      </c>
      <c r="B80" s="51">
        <v>6165</v>
      </c>
      <c r="C80" s="51">
        <v>133</v>
      </c>
      <c r="D80" s="51">
        <v>126</v>
      </c>
      <c r="E80" s="51">
        <f t="shared" si="151"/>
        <v>5906</v>
      </c>
      <c r="F80" s="7">
        <f t="shared" si="149"/>
        <v>0.9579886455798865</v>
      </c>
      <c r="G80" s="4">
        <f t="shared" si="150"/>
        <v>2.1573398215733985</v>
      </c>
      <c r="H80" s="4">
        <f t="shared" si="152"/>
        <v>97.842660178426598</v>
      </c>
    </row>
    <row r="81" spans="1:8" x14ac:dyDescent="0.2">
      <c r="A81" s="5">
        <v>43858</v>
      </c>
      <c r="B81" s="51">
        <v>4690</v>
      </c>
      <c r="C81" s="51">
        <v>106</v>
      </c>
      <c r="D81" s="51">
        <v>79</v>
      </c>
      <c r="E81" s="51">
        <f t="shared" si="151"/>
        <v>4505</v>
      </c>
      <c r="F81" s="7">
        <f t="shared" si="149"/>
        <v>0.96055437100213215</v>
      </c>
      <c r="G81" s="4">
        <f t="shared" si="150"/>
        <v>2.2601279317697229</v>
      </c>
      <c r="H81" s="4">
        <f t="shared" si="152"/>
        <v>97.739872068230284</v>
      </c>
    </row>
    <row r="82" spans="1:8" x14ac:dyDescent="0.2">
      <c r="A82" s="5">
        <v>43857</v>
      </c>
      <c r="B82" s="51">
        <v>2927</v>
      </c>
      <c r="C82" s="51">
        <v>82</v>
      </c>
      <c r="D82" s="51">
        <v>61</v>
      </c>
      <c r="E82" s="51">
        <f t="shared" si="151"/>
        <v>2784</v>
      </c>
      <c r="F82" s="7">
        <f t="shared" si="149"/>
        <v>0.95114451656986676</v>
      </c>
      <c r="G82" s="4">
        <f t="shared" si="150"/>
        <v>2.8015032456440041</v>
      </c>
      <c r="H82" s="4">
        <f t="shared" si="152"/>
        <v>97.198496754356</v>
      </c>
    </row>
    <row r="83" spans="1:8" x14ac:dyDescent="0.2">
      <c r="A83" s="5">
        <v>43856</v>
      </c>
      <c r="B83" s="51">
        <v>2118</v>
      </c>
      <c r="C83" s="51">
        <v>56</v>
      </c>
      <c r="D83" s="51">
        <v>52</v>
      </c>
      <c r="E83" s="51">
        <f t="shared" ref="E83" si="156">B83-C83-D83</f>
        <v>2010</v>
      </c>
      <c r="F83" s="7">
        <f t="shared" si="149"/>
        <v>0.94900849858356939</v>
      </c>
      <c r="G83" s="4">
        <f t="shared" si="150"/>
        <v>2.644003777148253</v>
      </c>
      <c r="H83" s="4">
        <f t="shared" si="152"/>
        <v>97.355996222851743</v>
      </c>
    </row>
    <row r="84" spans="1:8" x14ac:dyDescent="0.2">
      <c r="A84" s="5">
        <v>43855</v>
      </c>
      <c r="B84" s="51">
        <v>1438</v>
      </c>
      <c r="C84" s="51">
        <v>42</v>
      </c>
      <c r="D84" s="51">
        <v>39</v>
      </c>
      <c r="E84" s="51">
        <f t="shared" si="151"/>
        <v>1357</v>
      </c>
      <c r="F84" s="7">
        <f t="shared" si="149"/>
        <v>0.94367176634214189</v>
      </c>
      <c r="G84" s="4">
        <f t="shared" si="150"/>
        <v>2.9207232267037551</v>
      </c>
      <c r="H84" s="4">
        <f t="shared" si="152"/>
        <v>97.079276773296243</v>
      </c>
    </row>
    <row r="85" spans="1:8" x14ac:dyDescent="0.2">
      <c r="A85" s="5">
        <v>43854</v>
      </c>
      <c r="B85" s="51">
        <v>939</v>
      </c>
      <c r="C85" s="51">
        <v>26</v>
      </c>
      <c r="D85" s="51">
        <v>34</v>
      </c>
      <c r="E85" s="51">
        <f t="shared" si="151"/>
        <v>879</v>
      </c>
      <c r="F85" s="7">
        <f t="shared" si="149"/>
        <v>0.93610223642172519</v>
      </c>
      <c r="G85" s="4">
        <f t="shared" si="150"/>
        <v>2.7689030883919061</v>
      </c>
      <c r="H85" s="4">
        <f t="shared" si="152"/>
        <v>97.231096911608091</v>
      </c>
    </row>
    <row r="86" spans="1:8" x14ac:dyDescent="0.2">
      <c r="A86" s="5">
        <v>43853</v>
      </c>
      <c r="B86" s="51">
        <v>653</v>
      </c>
      <c r="C86" s="51">
        <v>18</v>
      </c>
      <c r="D86" s="51">
        <v>30</v>
      </c>
      <c r="E86" s="51">
        <f t="shared" si="151"/>
        <v>605</v>
      </c>
      <c r="F86" s="7">
        <f t="shared" si="149"/>
        <v>0.9264931087289433</v>
      </c>
      <c r="G86" s="4">
        <f t="shared" si="150"/>
        <v>2.7565084226646248</v>
      </c>
      <c r="H86" s="4">
        <f t="shared" si="152"/>
        <v>97.243491577335377</v>
      </c>
    </row>
    <row r="87" spans="1:8" x14ac:dyDescent="0.2">
      <c r="A87" s="5">
        <v>43852</v>
      </c>
      <c r="B87" s="51">
        <v>555</v>
      </c>
      <c r="C87" s="51">
        <v>17</v>
      </c>
      <c r="D87" s="51">
        <v>28</v>
      </c>
      <c r="E87" s="51">
        <f t="shared" ref="E87" si="157">B87-C87-D87</f>
        <v>510</v>
      </c>
      <c r="F87" s="7">
        <f t="shared" si="149"/>
        <v>0.91891891891891897</v>
      </c>
      <c r="G87" s="4">
        <f t="shared" si="150"/>
        <v>3.0630630630630629</v>
      </c>
      <c r="H87" s="4">
        <f t="shared" si="152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53"/>
  <sheetViews>
    <sheetView topLeftCell="A8" zoomScaleNormal="100" workbookViewId="0">
      <selection activeCell="J45" sqref="J45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40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>N11/N10</f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F26" s="67">
        <f>AVERAGE(C35:C38)</f>
        <v>6.0775000000000003E-2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C29" s="67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>
        <v>43926</v>
      </c>
      <c r="B30" s="20">
        <v>4038</v>
      </c>
      <c r="C30" s="67">
        <v>7.3800000000000004E-2</v>
      </c>
      <c r="D30" t="s">
        <v>74</v>
      </c>
      <c r="E30" s="16">
        <f t="shared" si="0"/>
        <v>4347.276338374737</v>
      </c>
      <c r="L30" s="11">
        <v>43926</v>
      </c>
      <c r="M30" s="20">
        <v>4038</v>
      </c>
      <c r="N30" s="45">
        <f t="shared" ref="N30" si="5">M30-M29</f>
        <v>408</v>
      </c>
      <c r="O30" s="43">
        <f t="shared" ref="O30" si="6">N30/N29</f>
        <v>1.0880000000000001</v>
      </c>
    </row>
    <row r="31" spans="1:15" x14ac:dyDescent="0.2">
      <c r="A31" s="11">
        <v>43927</v>
      </c>
      <c r="B31" s="20">
        <v>4347</v>
      </c>
      <c r="C31" s="67">
        <v>8.3599999999999994E-2</v>
      </c>
      <c r="D31" t="s">
        <v>74</v>
      </c>
      <c r="E31" s="16">
        <f t="shared" si="0"/>
        <v>4726.0320104498105</v>
      </c>
      <c r="L31" s="11">
        <v>43927</v>
      </c>
      <c r="M31" s="20">
        <v>4347</v>
      </c>
      <c r="N31" s="45">
        <f t="shared" ref="N31" si="7">M31-M30</f>
        <v>309</v>
      </c>
      <c r="O31" s="43">
        <f t="shared" ref="O31" si="8">N31/N30</f>
        <v>0.75735294117647056</v>
      </c>
    </row>
    <row r="32" spans="1:15" x14ac:dyDescent="0.2">
      <c r="A32" s="11">
        <v>43928</v>
      </c>
      <c r="B32" s="20">
        <v>4726</v>
      </c>
      <c r="C32" s="67">
        <v>0.1101</v>
      </c>
      <c r="D32" t="s">
        <v>74</v>
      </c>
      <c r="E32" s="16">
        <f t="shared" si="0"/>
        <v>5276.057740383254</v>
      </c>
      <c r="L32" s="11">
        <v>43928</v>
      </c>
      <c r="M32" s="20">
        <v>4726</v>
      </c>
      <c r="N32" s="45">
        <f t="shared" ref="N32" si="9">M32-M31</f>
        <v>379</v>
      </c>
      <c r="O32" s="43">
        <f t="shared" ref="O32" si="10">N32/N31</f>
        <v>1.2265372168284789</v>
      </c>
    </row>
    <row r="33" spans="1:15" x14ac:dyDescent="0.2">
      <c r="A33" s="11">
        <v>43929</v>
      </c>
      <c r="B33" s="20">
        <v>5276</v>
      </c>
      <c r="C33" s="67">
        <v>8.7599999999999997E-2</v>
      </c>
      <c r="D33" t="s">
        <v>74</v>
      </c>
      <c r="E33" s="16">
        <f t="shared" si="0"/>
        <v>5759.02526093294</v>
      </c>
      <c r="L33" s="11">
        <v>43929</v>
      </c>
      <c r="M33" s="20">
        <v>5276</v>
      </c>
      <c r="N33" s="45">
        <f t="shared" ref="N33" si="11">M33-M32</f>
        <v>550</v>
      </c>
      <c r="O33" s="43">
        <f t="shared" ref="O33" si="12">N33/N32</f>
        <v>1.4511873350923483</v>
      </c>
    </row>
    <row r="34" spans="1:15" x14ac:dyDescent="0.2">
      <c r="A34" s="11">
        <v>43930</v>
      </c>
      <c r="B34" s="20">
        <v>5759</v>
      </c>
      <c r="C34" s="67">
        <v>7.9799999999999996E-2</v>
      </c>
      <c r="D34" t="s">
        <v>74</v>
      </c>
      <c r="E34" s="16">
        <f t="shared" si="0"/>
        <v>6237.4026174602241</v>
      </c>
      <c r="L34" s="11">
        <v>43930</v>
      </c>
      <c r="M34" s="20">
        <v>5759</v>
      </c>
      <c r="N34" s="45">
        <f t="shared" ref="N34" si="13">M34-M33</f>
        <v>483</v>
      </c>
      <c r="O34" s="43">
        <f t="shared" ref="O34" si="14">N34/N33</f>
        <v>0.87818181818181817</v>
      </c>
    </row>
    <row r="35" spans="1:15" x14ac:dyDescent="0.2">
      <c r="A35" s="11">
        <v>43931</v>
      </c>
      <c r="B35" s="20">
        <v>6237</v>
      </c>
      <c r="C35" s="67">
        <v>6.3799999999999996E-2</v>
      </c>
      <c r="D35" t="s">
        <v>74</v>
      </c>
      <c r="E35" s="16">
        <f t="shared" si="0"/>
        <v>6647.8885803927942</v>
      </c>
      <c r="L35" s="11">
        <v>43931</v>
      </c>
      <c r="M35" s="20">
        <v>6237</v>
      </c>
      <c r="N35" s="45">
        <f t="shared" ref="N35" si="15">M35-M34</f>
        <v>478</v>
      </c>
      <c r="O35" s="43">
        <f t="shared" ref="O35" si="16">N35/N34</f>
        <v>0.98964803312629401</v>
      </c>
    </row>
    <row r="36" spans="1:15" x14ac:dyDescent="0.2">
      <c r="A36" s="11">
        <v>43932</v>
      </c>
      <c r="B36" s="20">
        <v>6648</v>
      </c>
      <c r="C36" s="67">
        <v>5.8599999999999999E-2</v>
      </c>
      <c r="D36" t="s">
        <v>74</v>
      </c>
      <c r="E36" s="16">
        <f t="shared" si="0"/>
        <v>7049.2135510078906</v>
      </c>
      <c r="L36" s="11">
        <v>43932</v>
      </c>
      <c r="M36" s="20">
        <v>6648</v>
      </c>
      <c r="N36" s="45">
        <f t="shared" ref="N36" si="17">M36-M35</f>
        <v>411</v>
      </c>
      <c r="O36" s="43">
        <f t="shared" ref="O36" si="18">N36/N35</f>
        <v>0.85983263598326365</v>
      </c>
    </row>
    <row r="37" spans="1:15" x14ac:dyDescent="0.2">
      <c r="A37" s="11">
        <v>43933</v>
      </c>
      <c r="B37" s="20">
        <v>7049</v>
      </c>
      <c r="C37" s="67">
        <v>5.8000000000000003E-2</v>
      </c>
      <c r="D37" t="s">
        <v>74</v>
      </c>
      <c r="E37" s="16">
        <f t="shared" si="0"/>
        <v>7469.9310047618173</v>
      </c>
      <c r="L37" s="11">
        <v>43933</v>
      </c>
      <c r="M37" s="20">
        <v>7049</v>
      </c>
      <c r="N37" s="45">
        <f t="shared" ref="N37:N39" si="19">M37-M36</f>
        <v>401</v>
      </c>
      <c r="O37" s="43">
        <f t="shared" ref="O37:O38" si="20">N37/N36</f>
        <v>0.97566909975669103</v>
      </c>
    </row>
    <row r="38" spans="1:15" x14ac:dyDescent="0.2">
      <c r="A38" s="11">
        <v>43934</v>
      </c>
      <c r="B38" s="20">
        <v>7470</v>
      </c>
      <c r="C38" s="67">
        <v>6.2700000000000006E-2</v>
      </c>
      <c r="D38" t="s">
        <v>74</v>
      </c>
      <c r="E38" s="16">
        <f t="shared" si="0"/>
        <v>7953.3641218841085</v>
      </c>
      <c r="L38" s="11">
        <v>43934</v>
      </c>
      <c r="M38" s="20">
        <v>7470</v>
      </c>
      <c r="N38" s="45">
        <f t="shared" si="19"/>
        <v>421</v>
      </c>
      <c r="O38" s="43">
        <f t="shared" si="20"/>
        <v>1.0498753117206983</v>
      </c>
    </row>
    <row r="39" spans="1:15" x14ac:dyDescent="0.2">
      <c r="A39" s="11">
        <v>43935</v>
      </c>
      <c r="B39" s="20">
        <v>7953</v>
      </c>
      <c r="C39" s="67">
        <v>6.0299999999999999E-2</v>
      </c>
      <c r="D39" t="s">
        <v>74</v>
      </c>
      <c r="E39" s="16">
        <f t="shared" si="0"/>
        <v>8447.3198705450232</v>
      </c>
      <c r="L39" s="11">
        <v>43935</v>
      </c>
      <c r="M39" s="20">
        <v>7953</v>
      </c>
      <c r="N39" s="45">
        <f t="shared" si="19"/>
        <v>483</v>
      </c>
      <c r="O39" s="43">
        <f>N39/N38</f>
        <v>1.1472684085510689</v>
      </c>
    </row>
    <row r="40" spans="1:15" x14ac:dyDescent="0.2">
      <c r="A40" s="11">
        <v>43936</v>
      </c>
      <c r="B40" s="20">
        <v>8447</v>
      </c>
      <c r="C40" s="67">
        <v>5.91E-2</v>
      </c>
      <c r="D40" t="s">
        <v>74</v>
      </c>
      <c r="E40" s="16">
        <f t="shared" si="0"/>
        <v>8961.2645401813134</v>
      </c>
      <c r="L40" s="11">
        <v>43936</v>
      </c>
      <c r="M40" s="20">
        <v>8447</v>
      </c>
      <c r="N40" s="45">
        <f t="shared" ref="N40" si="21">M40-M39</f>
        <v>494</v>
      </c>
      <c r="O40" s="43">
        <f>N40/N39</f>
        <v>1.0227743271221532</v>
      </c>
    </row>
    <row r="41" spans="1:15" x14ac:dyDescent="0.2">
      <c r="A41" s="11">
        <v>43937</v>
      </c>
      <c r="B41" s="20">
        <v>8961</v>
      </c>
      <c r="D41" t="s">
        <v>74</v>
      </c>
      <c r="E41" s="16"/>
      <c r="L41" s="11">
        <v>43937</v>
      </c>
      <c r="M41" s="20">
        <v>8961</v>
      </c>
      <c r="N41" s="45">
        <f t="shared" ref="N41" si="22">M41-M40</f>
        <v>514</v>
      </c>
      <c r="O41" s="43">
        <f>N41/N40</f>
        <v>1.0404858299595141</v>
      </c>
    </row>
    <row r="42" spans="1:15" x14ac:dyDescent="0.2">
      <c r="A42" s="11"/>
      <c r="B42" s="20"/>
      <c r="D42"/>
      <c r="E42" s="16"/>
      <c r="L42" s="11"/>
      <c r="M42" s="20"/>
      <c r="N42" s="45"/>
      <c r="O42" s="43"/>
    </row>
    <row r="43" spans="1:15" x14ac:dyDescent="0.2">
      <c r="A43" s="11"/>
      <c r="B43" s="20"/>
      <c r="D43"/>
      <c r="E43" s="16"/>
      <c r="L43" s="11"/>
      <c r="M43" s="20"/>
      <c r="N43" s="45"/>
      <c r="O43" s="43"/>
    </row>
    <row r="44" spans="1:15" x14ac:dyDescent="0.2">
      <c r="A44" s="11"/>
      <c r="B44" s="20"/>
      <c r="D44"/>
      <c r="E44" s="16"/>
      <c r="L44" s="11"/>
      <c r="M44" s="20"/>
      <c r="N44" s="45"/>
      <c r="O44" s="43"/>
    </row>
    <row r="45" spans="1:15" x14ac:dyDescent="0.2">
      <c r="A45" s="11"/>
      <c r="B45" s="20"/>
      <c r="E45" s="16"/>
    </row>
    <row r="46" spans="1:15" x14ac:dyDescent="0.2">
      <c r="A46" s="11"/>
      <c r="B46" s="20"/>
      <c r="C46" s="67" t="s">
        <v>12</v>
      </c>
      <c r="E46" s="16" t="s">
        <v>11</v>
      </c>
    </row>
    <row r="47" spans="1:15" x14ac:dyDescent="0.2">
      <c r="A47" s="11">
        <v>43934</v>
      </c>
      <c r="B47" s="20">
        <v>7470</v>
      </c>
      <c r="C47" s="68">
        <v>5.8000000000000003E-2</v>
      </c>
      <c r="D47" t="s">
        <v>74</v>
      </c>
      <c r="E47" s="16">
        <f t="shared" ref="E47:E53" si="23">B47*EXP(C47)</f>
        <v>7916.0710179558482</v>
      </c>
      <c r="N47" t="s">
        <v>12</v>
      </c>
      <c r="O47" s="42">
        <f>AVERAGE(O2:O41)</f>
        <v>1.306566060878249</v>
      </c>
    </row>
    <row r="48" spans="1:15" x14ac:dyDescent="0.2">
      <c r="A48" s="11">
        <v>43934</v>
      </c>
      <c r="B48" s="20">
        <v>7470</v>
      </c>
      <c r="C48" s="67">
        <v>0.06</v>
      </c>
      <c r="D48" t="s">
        <v>74</v>
      </c>
      <c r="E48" s="16">
        <f t="shared" si="23"/>
        <v>7931.9190026938368</v>
      </c>
    </row>
    <row r="49" spans="1:5" x14ac:dyDescent="0.2">
      <c r="A49" s="11">
        <v>43934</v>
      </c>
      <c r="B49" s="20">
        <v>7470</v>
      </c>
      <c r="C49" s="67">
        <v>7.0000000000000007E-2</v>
      </c>
      <c r="D49" t="s">
        <v>74</v>
      </c>
      <c r="E49" s="16">
        <f t="shared" si="23"/>
        <v>8011.636113968998</v>
      </c>
    </row>
    <row r="50" spans="1:5" x14ac:dyDescent="0.2">
      <c r="A50" s="11">
        <v>43934</v>
      </c>
      <c r="B50" s="20">
        <v>7470</v>
      </c>
      <c r="C50" s="67">
        <v>0.08</v>
      </c>
      <c r="D50" t="s">
        <v>74</v>
      </c>
      <c r="E50" s="16">
        <f t="shared" si="23"/>
        <v>8092.1543955319412</v>
      </c>
    </row>
    <row r="51" spans="1:5" x14ac:dyDescent="0.2">
      <c r="A51" s="11">
        <v>43934</v>
      </c>
      <c r="B51" s="20">
        <v>7470</v>
      </c>
      <c r="C51" s="67">
        <v>0.06</v>
      </c>
      <c r="D51" t="s">
        <v>74</v>
      </c>
      <c r="E51" s="16">
        <f t="shared" si="23"/>
        <v>7931.9190026938368</v>
      </c>
    </row>
    <row r="52" spans="1:5" x14ac:dyDescent="0.2">
      <c r="A52" s="11">
        <v>43934</v>
      </c>
      <c r="B52" s="20">
        <v>7470</v>
      </c>
      <c r="C52" s="67">
        <v>0.1</v>
      </c>
      <c r="D52" t="s">
        <v>74</v>
      </c>
      <c r="E52" s="16">
        <f t="shared" si="23"/>
        <v>8255.6267580250878</v>
      </c>
    </row>
    <row r="53" spans="1:5" x14ac:dyDescent="0.2">
      <c r="A53" s="11">
        <v>43934</v>
      </c>
      <c r="B53" s="20">
        <v>7470</v>
      </c>
      <c r="C53" s="67">
        <v>0.11</v>
      </c>
      <c r="D53" t="s">
        <v>74</v>
      </c>
      <c r="E53" s="16">
        <f t="shared" si="23"/>
        <v>8338.5971863277682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52"/>
  <sheetViews>
    <sheetView topLeftCell="A27" workbookViewId="0">
      <selection activeCell="C40" sqref="C40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40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>
        <v>43925</v>
      </c>
      <c r="B29" s="67">
        <v>0.1065</v>
      </c>
      <c r="C29" s="45">
        <f t="shared" si="0"/>
        <v>10.65</v>
      </c>
    </row>
    <row r="30" spans="1:3" x14ac:dyDescent="0.2">
      <c r="A30" s="11">
        <v>43926</v>
      </c>
      <c r="B30" s="70">
        <v>7.3800000000000004E-2</v>
      </c>
      <c r="C30" s="45">
        <f t="shared" si="0"/>
        <v>7.3800000000000008</v>
      </c>
    </row>
    <row r="31" spans="1:3" x14ac:dyDescent="0.2">
      <c r="A31" s="11">
        <v>43927</v>
      </c>
      <c r="B31" s="70">
        <v>8.3599999999999994E-2</v>
      </c>
      <c r="C31" s="45">
        <f t="shared" si="0"/>
        <v>8.36</v>
      </c>
    </row>
    <row r="32" spans="1:3" x14ac:dyDescent="0.2">
      <c r="A32" s="11">
        <v>43928</v>
      </c>
      <c r="B32" s="70">
        <v>0.1101</v>
      </c>
      <c r="C32" s="45">
        <f t="shared" si="0"/>
        <v>11.01</v>
      </c>
    </row>
    <row r="33" spans="1:3" x14ac:dyDescent="0.2">
      <c r="A33" s="11">
        <v>43929</v>
      </c>
      <c r="B33" s="70">
        <v>8.7599999999999997E-2</v>
      </c>
      <c r="C33" s="45">
        <f t="shared" si="0"/>
        <v>8.76</v>
      </c>
    </row>
    <row r="34" spans="1:3" x14ac:dyDescent="0.2">
      <c r="A34" s="11">
        <v>43930</v>
      </c>
      <c r="B34" s="70">
        <v>7.9799999999999996E-2</v>
      </c>
      <c r="C34" s="45">
        <f t="shared" si="0"/>
        <v>7.9799999999999995</v>
      </c>
    </row>
    <row r="35" spans="1:3" x14ac:dyDescent="0.2">
      <c r="A35" s="11">
        <v>43931</v>
      </c>
      <c r="B35" s="67">
        <v>6.3799999999999996E-2</v>
      </c>
      <c r="C35" s="45">
        <f t="shared" si="0"/>
        <v>6.38</v>
      </c>
    </row>
    <row r="36" spans="1:3" x14ac:dyDescent="0.2">
      <c r="A36" s="11">
        <v>43932</v>
      </c>
      <c r="B36" s="70">
        <v>5.8599999999999999E-2</v>
      </c>
      <c r="C36" s="45">
        <f t="shared" si="0"/>
        <v>5.86</v>
      </c>
    </row>
    <row r="37" spans="1:3" x14ac:dyDescent="0.2">
      <c r="A37" s="11">
        <v>43933</v>
      </c>
      <c r="B37" s="67">
        <v>5.8000000000000003E-2</v>
      </c>
      <c r="C37" s="45">
        <f t="shared" si="0"/>
        <v>5.8000000000000007</v>
      </c>
    </row>
    <row r="38" spans="1:3" x14ac:dyDescent="0.2">
      <c r="A38" s="11">
        <v>43934</v>
      </c>
      <c r="B38" s="67">
        <v>6.2700000000000006E-2</v>
      </c>
      <c r="C38" s="45">
        <f t="shared" si="0"/>
        <v>6.2700000000000005</v>
      </c>
    </row>
    <row r="39" spans="1:3" x14ac:dyDescent="0.2">
      <c r="A39" s="11">
        <v>43935</v>
      </c>
      <c r="B39" s="67">
        <v>6.0299999999999999E-2</v>
      </c>
      <c r="C39" s="45">
        <f t="shared" si="0"/>
        <v>6.03</v>
      </c>
    </row>
    <row r="40" spans="1:3" x14ac:dyDescent="0.2">
      <c r="A40" s="11">
        <v>43936</v>
      </c>
      <c r="B40" s="67">
        <v>5.91E-2</v>
      </c>
      <c r="C40" s="45">
        <f t="shared" si="0"/>
        <v>5.91</v>
      </c>
    </row>
    <row r="41" spans="1:3" x14ac:dyDescent="0.2">
      <c r="A41" s="11">
        <v>43937</v>
      </c>
      <c r="B41" s="70"/>
    </row>
    <row r="42" spans="1:3" x14ac:dyDescent="0.2">
      <c r="A42" s="11"/>
      <c r="B42" s="70"/>
    </row>
    <row r="43" spans="1:3" x14ac:dyDescent="0.2">
      <c r="A43" s="11"/>
      <c r="B43" s="70"/>
    </row>
    <row r="44" spans="1:3" x14ac:dyDescent="0.2">
      <c r="A44" s="11"/>
      <c r="B44" s="70"/>
    </row>
    <row r="45" spans="1:3" x14ac:dyDescent="0.2">
      <c r="A45" s="11"/>
      <c r="B45" s="70"/>
    </row>
    <row r="46" spans="1:3" x14ac:dyDescent="0.2">
      <c r="A46" s="11"/>
      <c r="B46" s="70"/>
    </row>
    <row r="47" spans="1:3" x14ac:dyDescent="0.2">
      <c r="A47" s="11"/>
      <c r="B47" s="70"/>
    </row>
    <row r="48" spans="1:3" x14ac:dyDescent="0.2">
      <c r="A48" s="11"/>
      <c r="B48" s="70"/>
    </row>
    <row r="49" spans="1:2" x14ac:dyDescent="0.2">
      <c r="A49" s="11"/>
      <c r="B49" s="70"/>
    </row>
    <row r="50" spans="1:2" x14ac:dyDescent="0.2">
      <c r="A50" s="11"/>
    </row>
    <row r="51" spans="1:2" x14ac:dyDescent="0.2">
      <c r="A51" s="11"/>
      <c r="B51" s="66" t="s">
        <v>12</v>
      </c>
    </row>
    <row r="52" spans="1:2" x14ac:dyDescent="0.2">
      <c r="A52" s="11">
        <v>43922</v>
      </c>
      <c r="B52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J68"/>
  <sheetViews>
    <sheetView topLeftCell="A9" workbookViewId="0">
      <selection activeCell="B33" sqref="B33"/>
    </sheetView>
  </sheetViews>
  <sheetFormatPr baseColWidth="10" defaultRowHeight="16" x14ac:dyDescent="0.2"/>
  <cols>
    <col min="2" max="2" width="14.6640625" bestFit="1" customWidth="1"/>
    <col min="9" max="9" width="12.1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10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10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10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10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10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10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10" x14ac:dyDescent="0.2">
      <c r="A23" s="11">
        <v>43927</v>
      </c>
      <c r="B23" s="29">
        <v>293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  <c r="I23" s="11">
        <v>43927</v>
      </c>
    </row>
    <row r="24" spans="1:10" x14ac:dyDescent="0.2">
      <c r="A24" s="11">
        <v>43928</v>
      </c>
      <c r="B24" s="29">
        <v>310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  <c r="I24">
        <v>360</v>
      </c>
    </row>
    <row r="25" spans="1:10" x14ac:dyDescent="0.2">
      <c r="A25" s="11">
        <v>43929</v>
      </c>
      <c r="B25" s="29">
        <v>342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  <c r="I25" s="34">
        <v>544</v>
      </c>
    </row>
    <row r="26" spans="1:10" x14ac:dyDescent="0.2">
      <c r="A26" s="11">
        <v>43930</v>
      </c>
      <c r="B26" s="29">
        <v>373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  <c r="I26" s="34">
        <v>822</v>
      </c>
    </row>
    <row r="27" spans="1:10" x14ac:dyDescent="0.2">
      <c r="A27" s="11">
        <v>43931</v>
      </c>
      <c r="B27" s="29">
        <v>407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  <c r="I27" s="34">
        <v>1242</v>
      </c>
    </row>
    <row r="28" spans="1:10" x14ac:dyDescent="0.2">
      <c r="A28" s="11">
        <v>43932</v>
      </c>
      <c r="B28" s="29">
        <v>428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  <c r="I28" s="34">
        <v>1877</v>
      </c>
    </row>
    <row r="29" spans="1:10" x14ac:dyDescent="0.2">
      <c r="A29" s="11">
        <v>43933</v>
      </c>
      <c r="B29" s="29">
        <v>445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  <c r="I29" s="34">
        <v>2835</v>
      </c>
    </row>
    <row r="30" spans="1:10" x14ac:dyDescent="0.2">
      <c r="A30" s="11">
        <v>43934</v>
      </c>
      <c r="B30" s="29">
        <v>474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  <c r="I30" s="34">
        <v>4285</v>
      </c>
    </row>
    <row r="31" spans="1:10" x14ac:dyDescent="0.2">
      <c r="A31" s="11">
        <v>43935</v>
      </c>
      <c r="B31" s="29">
        <v>517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  <c r="I31" s="34">
        <v>6474</v>
      </c>
      <c r="J31" s="11">
        <v>43935</v>
      </c>
    </row>
    <row r="32" spans="1:10" x14ac:dyDescent="0.2">
      <c r="A32" s="11">
        <v>43936</v>
      </c>
      <c r="B32" s="29">
        <v>549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  <c r="I32" s="34">
        <v>9783</v>
      </c>
      <c r="J32">
        <v>607</v>
      </c>
    </row>
    <row r="33" spans="1:10" x14ac:dyDescent="0.2">
      <c r="A33" s="11">
        <v>43937</v>
      </c>
      <c r="B33" s="29">
        <v>579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  <c r="I33" s="34">
        <v>14782</v>
      </c>
      <c r="J33" s="34">
        <v>712</v>
      </c>
    </row>
    <row r="34" spans="1:10" x14ac:dyDescent="0.2">
      <c r="A34" s="11">
        <v>43938</v>
      </c>
      <c r="B34" s="44">
        <f t="shared" ref="B33:B68" si="0">B33*EXP(0.1599)</f>
        <v>679.39485142202841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  <c r="I34" s="34">
        <v>22336</v>
      </c>
      <c r="J34" s="34">
        <v>835</v>
      </c>
    </row>
    <row r="35" spans="1:10" x14ac:dyDescent="0.2">
      <c r="A35" s="11">
        <v>43939</v>
      </c>
      <c r="B35" s="44">
        <f t="shared" si="0"/>
        <v>797.19752010148545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  <c r="I35" s="34">
        <v>33751</v>
      </c>
      <c r="J35" s="34">
        <v>980</v>
      </c>
    </row>
    <row r="36" spans="1:10" x14ac:dyDescent="0.2">
      <c r="A36" s="11">
        <v>43940</v>
      </c>
      <c r="B36" s="44">
        <f t="shared" si="0"/>
        <v>935.42640884863249</v>
      </c>
      <c r="I36" s="34">
        <v>51000</v>
      </c>
      <c r="J36" s="34">
        <v>1150</v>
      </c>
    </row>
    <row r="37" spans="1:10" x14ac:dyDescent="0.2">
      <c r="A37" s="11">
        <v>43941</v>
      </c>
      <c r="B37" s="44">
        <f t="shared" si="0"/>
        <v>1097.6232919792026</v>
      </c>
      <c r="I37" s="34">
        <v>77063</v>
      </c>
      <c r="J37" s="34">
        <v>1349</v>
      </c>
    </row>
    <row r="38" spans="1:10" x14ac:dyDescent="0.2">
      <c r="A38" s="11">
        <v>43942</v>
      </c>
      <c r="B38" s="44">
        <f t="shared" si="0"/>
        <v>1287.9440645450225</v>
      </c>
      <c r="I38" s="34">
        <v>116445</v>
      </c>
      <c r="J38" s="34">
        <v>1583</v>
      </c>
    </row>
    <row r="39" spans="1:10" x14ac:dyDescent="0.2">
      <c r="A39" s="11">
        <v>43943</v>
      </c>
      <c r="B39" s="44">
        <f t="shared" si="0"/>
        <v>1511.265226893694</v>
      </c>
      <c r="I39" s="34">
        <v>175953</v>
      </c>
      <c r="J39" s="34">
        <v>1858</v>
      </c>
    </row>
    <row r="40" spans="1:10" x14ac:dyDescent="0.2">
      <c r="A40" s="11">
        <v>43944</v>
      </c>
      <c r="B40" s="44">
        <f t="shared" si="0"/>
        <v>1773.3088329615186</v>
      </c>
      <c r="I40" s="34">
        <v>265873</v>
      </c>
      <c r="J40" s="34">
        <v>2180</v>
      </c>
    </row>
    <row r="41" spans="1:10" x14ac:dyDescent="0.2">
      <c r="A41" s="11">
        <v>43945</v>
      </c>
      <c r="B41" s="44">
        <f t="shared" si="0"/>
        <v>2080.7891037914706</v>
      </c>
      <c r="I41" s="34">
        <v>401745</v>
      </c>
      <c r="J41" s="34">
        <v>2558</v>
      </c>
    </row>
    <row r="42" spans="1:10" x14ac:dyDescent="0.2">
      <c r="A42" s="11">
        <v>43946</v>
      </c>
      <c r="B42" s="44">
        <f t="shared" si="0"/>
        <v>2441.5844628859791</v>
      </c>
      <c r="I42" s="34">
        <v>607054</v>
      </c>
      <c r="J42" s="34">
        <v>3002</v>
      </c>
    </row>
    <row r="43" spans="1:10" x14ac:dyDescent="0.2">
      <c r="A43" s="11">
        <v>43947</v>
      </c>
      <c r="B43" s="44">
        <f t="shared" si="0"/>
        <v>2864.9394013760843</v>
      </c>
      <c r="I43" s="34">
        <v>917284</v>
      </c>
      <c r="J43" s="34">
        <v>3522</v>
      </c>
    </row>
    <row r="44" spans="1:10" x14ac:dyDescent="0.2">
      <c r="A44" s="11">
        <v>43948</v>
      </c>
      <c r="B44" s="44">
        <f t="shared" si="0"/>
        <v>3361.7013453040067</v>
      </c>
      <c r="I44" s="34">
        <v>1386056</v>
      </c>
      <c r="J44" s="34">
        <v>4133</v>
      </c>
    </row>
    <row r="45" spans="1:10" x14ac:dyDescent="0.2">
      <c r="A45" s="11">
        <v>43949</v>
      </c>
      <c r="B45" s="44">
        <f t="shared" si="0"/>
        <v>3944.5985941589788</v>
      </c>
      <c r="I45" s="34">
        <v>2094389</v>
      </c>
      <c r="J45" s="34">
        <v>4850</v>
      </c>
    </row>
    <row r="46" spans="1:10" x14ac:dyDescent="0.2">
      <c r="A46" s="11">
        <v>43950</v>
      </c>
      <c r="B46" s="44">
        <f t="shared" si="0"/>
        <v>4628.5664521557537</v>
      </c>
      <c r="I46" s="34">
        <v>3164712</v>
      </c>
      <c r="J46" s="34">
        <v>5690</v>
      </c>
    </row>
    <row r="47" spans="1:10" x14ac:dyDescent="0.2">
      <c r="A47" s="11">
        <v>43951</v>
      </c>
      <c r="B47" s="44">
        <f t="shared" si="0"/>
        <v>5431.12990856536</v>
      </c>
      <c r="I47" s="34">
        <v>4782015</v>
      </c>
      <c r="J47" s="34">
        <v>6677</v>
      </c>
    </row>
    <row r="48" spans="1:10" x14ac:dyDescent="0.2">
      <c r="A48" s="11">
        <v>43952</v>
      </c>
      <c r="B48" s="44">
        <f t="shared" si="0"/>
        <v>6372.8526723376472</v>
      </c>
      <c r="I48" s="34">
        <v>7225830</v>
      </c>
      <c r="J48" s="34">
        <v>7835</v>
      </c>
    </row>
    <row r="49" spans="1:10" x14ac:dyDescent="0.2">
      <c r="A49" s="11">
        <v>43953</v>
      </c>
      <c r="B49" s="44">
        <f t="shared" si="0"/>
        <v>7477.8640664202285</v>
      </c>
      <c r="I49" s="34">
        <v>10918538</v>
      </c>
      <c r="J49" s="34">
        <v>9193</v>
      </c>
    </row>
    <row r="50" spans="1:10" x14ac:dyDescent="0.2">
      <c r="A50" s="11">
        <v>43954</v>
      </c>
      <c r="B50" s="44">
        <f t="shared" si="0"/>
        <v>8774.4772821410988</v>
      </c>
      <c r="I50" s="34">
        <v>16498378</v>
      </c>
      <c r="J50" s="34">
        <v>10787</v>
      </c>
    </row>
    <row r="51" spans="1:10" x14ac:dyDescent="0.2">
      <c r="A51" s="11">
        <v>43955</v>
      </c>
      <c r="B51" s="44">
        <f t="shared" si="0"/>
        <v>10295.914834898473</v>
      </c>
      <c r="I51" s="34">
        <v>24929755</v>
      </c>
      <c r="J51" s="34">
        <v>12658</v>
      </c>
    </row>
    <row r="52" spans="1:10" x14ac:dyDescent="0.2">
      <c r="A52" s="11">
        <v>43956</v>
      </c>
      <c r="B52" s="44">
        <f t="shared" si="0"/>
        <v>12081.159809170476</v>
      </c>
      <c r="I52" s="34">
        <v>37669926</v>
      </c>
      <c r="J52" s="34">
        <v>14853</v>
      </c>
    </row>
    <row r="53" spans="1:10" x14ac:dyDescent="0.2">
      <c r="A53" s="11">
        <v>43957</v>
      </c>
      <c r="B53" s="44">
        <f t="shared" si="0"/>
        <v>14175.954703898371</v>
      </c>
      <c r="I53" s="34">
        <v>56920870</v>
      </c>
      <c r="J53" s="34">
        <v>17428</v>
      </c>
    </row>
    <row r="54" spans="1:10" x14ac:dyDescent="0.2">
      <c r="A54" s="11">
        <v>43958</v>
      </c>
      <c r="B54" s="44">
        <f t="shared" si="0"/>
        <v>16633.973471192468</v>
      </c>
      <c r="I54" s="34">
        <v>86009869</v>
      </c>
      <c r="J54" s="34">
        <v>20450</v>
      </c>
    </row>
    <row r="55" spans="1:10" x14ac:dyDescent="0.2">
      <c r="A55" s="11">
        <v>43959</v>
      </c>
      <c r="B55" s="44">
        <f t="shared" si="0"/>
        <v>19518.196778961606</v>
      </c>
      <c r="I55" s="34">
        <v>129964593</v>
      </c>
      <c r="J55" s="34">
        <v>23996</v>
      </c>
    </row>
    <row r="56" spans="1:10" x14ac:dyDescent="0.2">
      <c r="A56" s="11">
        <v>43960</v>
      </c>
      <c r="B56" s="44">
        <f t="shared" si="0"/>
        <v>22902.525735178817</v>
      </c>
      <c r="I56" s="34">
        <v>196382061</v>
      </c>
      <c r="J56" s="34">
        <v>28157</v>
      </c>
    </row>
    <row r="57" spans="1:10" x14ac:dyDescent="0.2">
      <c r="A57" s="11">
        <v>43961</v>
      </c>
      <c r="B57" s="44">
        <f t="shared" si="0"/>
        <v>26873.675421487038</v>
      </c>
      <c r="I57" s="34">
        <v>296741696</v>
      </c>
      <c r="J57" s="34">
        <v>33039</v>
      </c>
    </row>
    <row r="58" spans="1:10" x14ac:dyDescent="0.2">
      <c r="A58" s="11">
        <v>43962</v>
      </c>
      <c r="B58" s="44">
        <f t="shared" si="0"/>
        <v>31533.396753272889</v>
      </c>
      <c r="I58" s="34">
        <v>448389400</v>
      </c>
      <c r="J58" s="34">
        <v>38768</v>
      </c>
    </row>
    <row r="59" spans="1:10" x14ac:dyDescent="0.2">
      <c r="A59" s="11">
        <v>43963</v>
      </c>
      <c r="B59" s="44">
        <f t="shared" si="0"/>
        <v>37001.083595892414</v>
      </c>
      <c r="I59" s="34">
        <v>677535569</v>
      </c>
      <c r="J59" s="34">
        <v>45490</v>
      </c>
    </row>
    <row r="60" spans="1:10" x14ac:dyDescent="0.2">
      <c r="A60" s="11">
        <v>43964</v>
      </c>
      <c r="B60" s="44">
        <f t="shared" si="0"/>
        <v>43416.831937971292</v>
      </c>
      <c r="I60" s="34">
        <v>1023785234</v>
      </c>
      <c r="J60" s="34">
        <v>53377</v>
      </c>
    </row>
    <row r="61" spans="1:10" x14ac:dyDescent="0.2">
      <c r="A61" s="11">
        <v>43965</v>
      </c>
      <c r="B61" s="44">
        <f t="shared" si="0"/>
        <v>50945.029505549537</v>
      </c>
      <c r="I61" s="34">
        <v>1546983293</v>
      </c>
      <c r="J61" s="34">
        <v>62633</v>
      </c>
    </row>
    <row r="62" spans="1:10" x14ac:dyDescent="0.2">
      <c r="A62" s="11">
        <v>43966</v>
      </c>
      <c r="B62" s="44">
        <f t="shared" si="0"/>
        <v>59778.567792078895</v>
      </c>
      <c r="I62" s="34">
        <v>2337557947</v>
      </c>
      <c r="J62" s="34">
        <v>73493</v>
      </c>
    </row>
    <row r="63" spans="1:10" x14ac:dyDescent="0.2">
      <c r="A63" s="11">
        <v>43967</v>
      </c>
      <c r="B63" s="44">
        <f t="shared" si="0"/>
        <v>70143.784427152146</v>
      </c>
      <c r="I63" s="34">
        <v>3532150075</v>
      </c>
      <c r="J63" s="34">
        <v>86236</v>
      </c>
    </row>
    <row r="64" spans="1:10" x14ac:dyDescent="0.2">
      <c r="A64" s="11">
        <v>43968</v>
      </c>
      <c r="B64" s="44">
        <f t="shared" si="0"/>
        <v>82306.262519972064</v>
      </c>
      <c r="I64" s="34">
        <v>5337229895</v>
      </c>
      <c r="J64" s="34">
        <v>101189</v>
      </c>
    </row>
    <row r="65" spans="1:10" x14ac:dyDescent="0.2">
      <c r="A65" s="11">
        <v>43969</v>
      </c>
      <c r="B65" s="44">
        <f t="shared" si="0"/>
        <v>96577.635571431587</v>
      </c>
      <c r="I65" s="34">
        <v>8064782736</v>
      </c>
      <c r="J65" s="34">
        <v>118734</v>
      </c>
    </row>
    <row r="66" spans="1:10" x14ac:dyDescent="0.2">
      <c r="A66" s="11">
        <v>43970</v>
      </c>
      <c r="B66" s="44">
        <f t="shared" si="0"/>
        <v>113323.57231389217</v>
      </c>
      <c r="I66" s="34">
        <v>12186231783</v>
      </c>
      <c r="J66" s="34">
        <v>139322</v>
      </c>
    </row>
    <row r="67" spans="1:10" x14ac:dyDescent="0.2">
      <c r="A67" s="11">
        <v>43971</v>
      </c>
      <c r="B67" s="44">
        <f t="shared" si="0"/>
        <v>132973.14607048404</v>
      </c>
      <c r="I67" s="34">
        <v>18413917638</v>
      </c>
      <c r="J67" s="34">
        <v>163479</v>
      </c>
    </row>
    <row r="68" spans="1:10" x14ac:dyDescent="0.2">
      <c r="A68" s="11">
        <v>43972</v>
      </c>
      <c r="B68" s="44">
        <f t="shared" si="0"/>
        <v>156029.82870064973</v>
      </c>
      <c r="I68" s="34">
        <v>27824217430</v>
      </c>
      <c r="J68" s="34">
        <v>191826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BE28"/>
  <sheetViews>
    <sheetView topLeftCell="O1" workbookViewId="0">
      <selection activeCell="AI1" sqref="AI1"/>
    </sheetView>
  </sheetViews>
  <sheetFormatPr baseColWidth="10" defaultRowHeight="16" x14ac:dyDescent="0.2"/>
  <cols>
    <col min="1" max="16384" width="10.83203125" style="1"/>
  </cols>
  <sheetData>
    <row r="1" spans="1:57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37" t="s">
        <v>62</v>
      </c>
      <c r="AB1" s="37" t="s">
        <v>63</v>
      </c>
      <c r="AC1" s="37" t="s">
        <v>64</v>
      </c>
      <c r="AD1" s="37" t="s">
        <v>65</v>
      </c>
      <c r="AE1" s="37" t="s">
        <v>66</v>
      </c>
      <c r="AF1" s="88" t="s">
        <v>67</v>
      </c>
      <c r="AG1" s="37" t="s">
        <v>68</v>
      </c>
      <c r="AH1" s="37" t="s">
        <v>69</v>
      </c>
      <c r="AI1" s="1" t="s">
        <v>70</v>
      </c>
      <c r="AJ1" s="1" t="s">
        <v>21</v>
      </c>
      <c r="AK1" s="1" t="s">
        <v>22</v>
      </c>
      <c r="AL1" s="1" t="s">
        <v>71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  <c r="AW1" s="1" t="s">
        <v>88</v>
      </c>
      <c r="AX1" s="1" t="s">
        <v>89</v>
      </c>
      <c r="AY1" s="1" t="s">
        <v>90</v>
      </c>
      <c r="AZ1" s="1" t="s">
        <v>91</v>
      </c>
      <c r="BA1" s="1" t="s">
        <v>92</v>
      </c>
      <c r="BB1" s="1" t="s">
        <v>93</v>
      </c>
      <c r="BC1" s="1" t="s">
        <v>94</v>
      </c>
      <c r="BD1" s="1" t="s">
        <v>95</v>
      </c>
      <c r="BE1" s="1" t="s">
        <v>96</v>
      </c>
    </row>
    <row r="2" spans="1:57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57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57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57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57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57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57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57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57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57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57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57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57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57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57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48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48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48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48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48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  <row r="22" spans="19:48" x14ac:dyDescent="0.2">
      <c r="Y22" s="40" t="s">
        <v>38</v>
      </c>
      <c r="Z22" s="40" t="s">
        <v>39</v>
      </c>
      <c r="AA22" s="40" t="s">
        <v>39</v>
      </c>
      <c r="AB22" s="40" t="s">
        <v>40</v>
      </c>
      <c r="AC22" s="40" t="s">
        <v>41</v>
      </c>
      <c r="AD22" s="56" t="s">
        <v>43</v>
      </c>
      <c r="AE22" s="57" t="s">
        <v>44</v>
      </c>
      <c r="AF22" s="57" t="s">
        <v>45</v>
      </c>
      <c r="AG22" s="57" t="s">
        <v>46</v>
      </c>
      <c r="AH22" s="57" t="s">
        <v>47</v>
      </c>
      <c r="AI22" s="57" t="s">
        <v>48</v>
      </c>
      <c r="AJ22" s="57" t="s">
        <v>49</v>
      </c>
      <c r="AK22" s="57" t="s">
        <v>50</v>
      </c>
      <c r="AL22" s="57" t="s">
        <v>51</v>
      </c>
    </row>
    <row r="23" spans="19:48" x14ac:dyDescent="0.2">
      <c r="Z23" s="40" t="s">
        <v>38</v>
      </c>
      <c r="AA23" s="40" t="s">
        <v>39</v>
      </c>
      <c r="AB23" s="40" t="s">
        <v>39</v>
      </c>
      <c r="AC23" s="40" t="s">
        <v>40</v>
      </c>
      <c r="AD23" s="40" t="s">
        <v>41</v>
      </c>
      <c r="AE23" s="56" t="s">
        <v>43</v>
      </c>
      <c r="AF23" s="57" t="s">
        <v>44</v>
      </c>
      <c r="AG23" s="57" t="s">
        <v>45</v>
      </c>
      <c r="AH23" s="57" t="s">
        <v>46</v>
      </c>
      <c r="AI23" s="57" t="s">
        <v>47</v>
      </c>
      <c r="AJ23" s="57" t="s">
        <v>48</v>
      </c>
      <c r="AK23" s="57" t="s">
        <v>49</v>
      </c>
      <c r="AL23" s="57" t="s">
        <v>50</v>
      </c>
      <c r="AM23" s="57" t="s">
        <v>51</v>
      </c>
    </row>
    <row r="24" spans="19:48" x14ac:dyDescent="0.2">
      <c r="AB24" s="40" t="s">
        <v>38</v>
      </c>
      <c r="AC24" s="40" t="s">
        <v>39</v>
      </c>
      <c r="AD24" s="40" t="s">
        <v>39</v>
      </c>
      <c r="AE24" s="40" t="s">
        <v>40</v>
      </c>
      <c r="AF24" s="40" t="s">
        <v>41</v>
      </c>
      <c r="AG24" s="56" t="s">
        <v>43</v>
      </c>
      <c r="AH24" s="57" t="s">
        <v>44</v>
      </c>
      <c r="AI24" s="57" t="s">
        <v>45</v>
      </c>
      <c r="AJ24" s="57" t="s">
        <v>46</v>
      </c>
      <c r="AK24" s="57" t="s">
        <v>47</v>
      </c>
      <c r="AL24" s="57" t="s">
        <v>48</v>
      </c>
      <c r="AM24" s="57" t="s">
        <v>49</v>
      </c>
      <c r="AN24" s="57" t="s">
        <v>50</v>
      </c>
      <c r="AO24" s="57" t="s">
        <v>51</v>
      </c>
    </row>
    <row r="25" spans="19:48" x14ac:dyDescent="0.2">
      <c r="AD25" s="40" t="s">
        <v>38</v>
      </c>
      <c r="AE25" s="40" t="s">
        <v>39</v>
      </c>
      <c r="AF25" s="40" t="s">
        <v>39</v>
      </c>
      <c r="AG25" s="40" t="s">
        <v>40</v>
      </c>
      <c r="AH25" s="40" t="s">
        <v>41</v>
      </c>
      <c r="AI25" s="56" t="s">
        <v>43</v>
      </c>
      <c r="AJ25" s="57" t="s">
        <v>44</v>
      </c>
      <c r="AK25" s="57" t="s">
        <v>45</v>
      </c>
      <c r="AL25" s="57" t="s">
        <v>46</v>
      </c>
      <c r="AM25" s="57" t="s">
        <v>47</v>
      </c>
      <c r="AN25" s="57" t="s">
        <v>48</v>
      </c>
      <c r="AO25" s="57" t="s">
        <v>49</v>
      </c>
      <c r="AP25" s="57" t="s">
        <v>50</v>
      </c>
      <c r="AQ25" s="57" t="s">
        <v>51</v>
      </c>
    </row>
    <row r="26" spans="19:48" x14ac:dyDescent="0.2">
      <c r="AE26" s="40" t="s">
        <v>38</v>
      </c>
      <c r="AF26" s="40" t="s">
        <v>39</v>
      </c>
      <c r="AG26" s="40" t="s">
        <v>39</v>
      </c>
      <c r="AH26" s="40" t="s">
        <v>40</v>
      </c>
      <c r="AI26" s="40" t="s">
        <v>41</v>
      </c>
      <c r="AJ26" s="56" t="s">
        <v>43</v>
      </c>
      <c r="AK26" s="57" t="s">
        <v>44</v>
      </c>
      <c r="AL26" s="57" t="s">
        <v>45</v>
      </c>
      <c r="AM26" s="57" t="s">
        <v>46</v>
      </c>
      <c r="AN26" s="57" t="s">
        <v>47</v>
      </c>
      <c r="AO26" s="57" t="s">
        <v>48</v>
      </c>
      <c r="AP26" s="57" t="s">
        <v>49</v>
      </c>
      <c r="AQ26" s="57" t="s">
        <v>50</v>
      </c>
      <c r="AR26" s="57" t="s">
        <v>51</v>
      </c>
    </row>
    <row r="27" spans="19:48" x14ac:dyDescent="0.2">
      <c r="AH27" s="40" t="s">
        <v>38</v>
      </c>
      <c r="AI27" s="40" t="s">
        <v>39</v>
      </c>
      <c r="AJ27" s="40" t="s">
        <v>39</v>
      </c>
      <c r="AK27" s="40" t="s">
        <v>40</v>
      </c>
      <c r="AL27" s="40" t="s">
        <v>41</v>
      </c>
      <c r="AM27" s="56" t="s">
        <v>43</v>
      </c>
      <c r="AN27" s="57" t="s">
        <v>44</v>
      </c>
      <c r="AO27" s="57" t="s">
        <v>45</v>
      </c>
      <c r="AP27" s="57" t="s">
        <v>46</v>
      </c>
      <c r="AQ27" s="57" t="s">
        <v>47</v>
      </c>
      <c r="AR27" s="57" t="s">
        <v>48</v>
      </c>
      <c r="AS27" s="57" t="s">
        <v>49</v>
      </c>
      <c r="AT27" s="57" t="s">
        <v>50</v>
      </c>
      <c r="AU27" s="57" t="s">
        <v>51</v>
      </c>
    </row>
    <row r="28" spans="19:48" x14ac:dyDescent="0.2">
      <c r="AI28" s="40" t="s">
        <v>38</v>
      </c>
      <c r="AJ28" s="40" t="s">
        <v>39</v>
      </c>
      <c r="AK28" s="40" t="s">
        <v>39</v>
      </c>
      <c r="AL28" s="40" t="s">
        <v>40</v>
      </c>
      <c r="AM28" s="40" t="s">
        <v>41</v>
      </c>
      <c r="AN28" s="56" t="s">
        <v>43</v>
      </c>
      <c r="AO28" s="57" t="s">
        <v>44</v>
      </c>
      <c r="AP28" s="57" t="s">
        <v>45</v>
      </c>
      <c r="AQ28" s="57" t="s">
        <v>46</v>
      </c>
      <c r="AR28" s="57" t="s">
        <v>47</v>
      </c>
      <c r="AS28" s="57" t="s">
        <v>48</v>
      </c>
      <c r="AT28" s="57" t="s">
        <v>49</v>
      </c>
      <c r="AU28" s="57" t="s">
        <v>50</v>
      </c>
      <c r="AV28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AI125"/>
  <sheetViews>
    <sheetView topLeftCell="A52" zoomScaleNormal="110" workbookViewId="0">
      <selection activeCell="T77" sqref="T77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hidden="1" customWidth="1"/>
    <col min="5" max="8" width="13" hidden="1" customWidth="1"/>
    <col min="9" max="9" width="12.6640625" hidden="1" customWidth="1"/>
    <col min="10" max="10" width="13.83203125" hidden="1" customWidth="1"/>
    <col min="11" max="19" width="12.6640625" hidden="1" customWidth="1"/>
    <col min="20" max="22" width="12.6640625" bestFit="1" customWidth="1"/>
    <col min="23" max="34" width="11.1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89" t="s">
        <v>19</v>
      </c>
      <c r="E2" s="89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32" x14ac:dyDescent="0.2">
      <c r="A17" s="11">
        <v>43903</v>
      </c>
      <c r="B17" s="14">
        <v>60229</v>
      </c>
      <c r="C17" s="14">
        <v>51767</v>
      </c>
    </row>
    <row r="18" spans="1:32" x14ac:dyDescent="0.2">
      <c r="A18" s="11">
        <v>43904</v>
      </c>
      <c r="B18" s="14">
        <v>72274</v>
      </c>
      <c r="C18" s="14">
        <v>61518</v>
      </c>
      <c r="AF18" s="42"/>
    </row>
    <row r="19" spans="1:32" x14ac:dyDescent="0.2">
      <c r="A19" s="11">
        <v>43905</v>
      </c>
      <c r="B19" s="14">
        <v>86729</v>
      </c>
      <c r="C19" s="14">
        <v>72469</v>
      </c>
    </row>
    <row r="20" spans="1:32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32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32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32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32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32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32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32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32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32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32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32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32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32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32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32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32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32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32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32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32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32" x14ac:dyDescent="0.2">
      <c r="A41" s="11">
        <v>43927</v>
      </c>
      <c r="B41" s="14">
        <f t="shared" si="0"/>
        <v>4786847.8765165694</v>
      </c>
      <c r="C41" s="19">
        <v>1127951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  <c r="Y41" s="11">
        <v>43927</v>
      </c>
    </row>
    <row r="42" spans="1:32" x14ac:dyDescent="0.2">
      <c r="A42" s="11">
        <v>43928</v>
      </c>
      <c r="B42" s="14">
        <f t="shared" si="0"/>
        <v>5744093.6262424905</v>
      </c>
      <c r="C42" s="19">
        <v>1196651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60">
        <v>1462253</v>
      </c>
      <c r="Y42" s="14">
        <v>1330564</v>
      </c>
      <c r="Z42" s="11">
        <v>43928</v>
      </c>
    </row>
    <row r="43" spans="1:32" x14ac:dyDescent="0.2">
      <c r="A43" s="11">
        <v>43929</v>
      </c>
      <c r="B43" s="14">
        <f t="shared" si="0"/>
        <v>6892763.7640012214</v>
      </c>
      <c r="C43" s="19">
        <v>1270204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60">
        <v>1724916</v>
      </c>
      <c r="Y43" s="24">
        <v>1569572</v>
      </c>
      <c r="Z43" s="14">
        <v>1411604</v>
      </c>
      <c r="AA43" s="11">
        <v>43929</v>
      </c>
    </row>
    <row r="44" spans="1:32" x14ac:dyDescent="0.2">
      <c r="A44" s="11">
        <v>43930</v>
      </c>
      <c r="B44" s="14">
        <f t="shared" si="0"/>
        <v>8271138.2156573879</v>
      </c>
      <c r="C44" s="19">
        <v>1352949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60">
        <v>2034761</v>
      </c>
      <c r="Y44" s="24">
        <v>1851512</v>
      </c>
      <c r="Z44" s="24">
        <v>1665169</v>
      </c>
      <c r="AA44" s="14">
        <v>1498370</v>
      </c>
      <c r="AB44" s="11">
        <v>43930</v>
      </c>
    </row>
    <row r="45" spans="1:32" x14ac:dyDescent="0.2">
      <c r="A45" s="11">
        <v>43931</v>
      </c>
      <c r="B45" s="14">
        <f t="shared" si="0"/>
        <v>9925151.9020282421</v>
      </c>
      <c r="C45" s="19">
        <v>1437947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60">
        <v>2400263</v>
      </c>
      <c r="Y45" s="24">
        <v>2184098</v>
      </c>
      <c r="Z45" s="24">
        <v>1964282</v>
      </c>
      <c r="AA45" s="24">
        <v>1767520</v>
      </c>
      <c r="AB45" s="14">
        <v>1595978</v>
      </c>
      <c r="AC45" s="11">
        <v>43931</v>
      </c>
    </row>
    <row r="46" spans="1:32" x14ac:dyDescent="0.2">
      <c r="A46" s="11">
        <v>43932</v>
      </c>
      <c r="B46" s="14">
        <f t="shared" si="0"/>
        <v>11909925.53985575</v>
      </c>
      <c r="C46" s="19">
        <v>1527540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60">
        <v>2831420</v>
      </c>
      <c r="Y46" s="24">
        <v>2576425</v>
      </c>
      <c r="Z46" s="24">
        <v>2317124</v>
      </c>
      <c r="AA46" s="24">
        <v>2085018</v>
      </c>
      <c r="AB46" s="24">
        <v>1882662</v>
      </c>
      <c r="AC46" s="14">
        <v>1651884</v>
      </c>
      <c r="AD46" s="11">
        <v>43932</v>
      </c>
    </row>
    <row r="47" spans="1:32" x14ac:dyDescent="0.2">
      <c r="A47" s="11">
        <v>43933</v>
      </c>
      <c r="B47" s="14">
        <f t="shared" si="0"/>
        <v>14291602.563374516</v>
      </c>
      <c r="C47" s="19">
        <v>1613106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60">
        <v>3340025</v>
      </c>
      <c r="Y47" s="24">
        <v>3039225</v>
      </c>
      <c r="Z47" s="24">
        <v>2733347</v>
      </c>
      <c r="AA47" s="24">
        <v>2459548</v>
      </c>
      <c r="AB47" s="24">
        <v>2220843</v>
      </c>
      <c r="AC47" s="24">
        <v>1897650</v>
      </c>
      <c r="AD47" s="14">
        <v>1754807</v>
      </c>
      <c r="AE47" s="11">
        <v>43933</v>
      </c>
    </row>
    <row r="48" spans="1:32" x14ac:dyDescent="0.2">
      <c r="A48" s="11">
        <v>43934</v>
      </c>
      <c r="B48" s="14">
        <f t="shared" si="0"/>
        <v>17149553.382676046</v>
      </c>
      <c r="C48" s="19">
        <v>1689487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60">
        <v>3939991</v>
      </c>
      <c r="Y48" s="24">
        <v>3585159</v>
      </c>
      <c r="Z48" s="24">
        <v>3224335</v>
      </c>
      <c r="AA48" s="24">
        <v>2901354</v>
      </c>
      <c r="AB48" s="24">
        <v>2619770</v>
      </c>
      <c r="AC48" s="24">
        <v>2179982</v>
      </c>
      <c r="AD48" s="24">
        <v>2015886</v>
      </c>
      <c r="AE48" s="14">
        <v>1853103</v>
      </c>
      <c r="AF48" s="11">
        <v>43934</v>
      </c>
    </row>
    <row r="49" spans="1:35" x14ac:dyDescent="0.2">
      <c r="A49" s="11">
        <v>43935</v>
      </c>
      <c r="B49" s="14">
        <f t="shared" si="0"/>
        <v>20579020.436726391</v>
      </c>
      <c r="C49" s="19">
        <v>1761167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60">
        <v>4647728</v>
      </c>
      <c r="Y49" s="24">
        <v>4229157</v>
      </c>
      <c r="Z49" s="24">
        <v>3803519</v>
      </c>
      <c r="AA49" s="24">
        <v>3422521</v>
      </c>
      <c r="AB49" s="24">
        <v>3090357</v>
      </c>
      <c r="AC49" s="24">
        <v>2504318</v>
      </c>
      <c r="AD49" s="24">
        <v>2315808</v>
      </c>
      <c r="AE49" s="24">
        <v>2128807</v>
      </c>
      <c r="AF49" s="14">
        <v>1928466</v>
      </c>
      <c r="AG49" s="11">
        <v>43935</v>
      </c>
    </row>
    <row r="50" spans="1:35" x14ac:dyDescent="0.2">
      <c r="A50" s="11">
        <v>43936</v>
      </c>
      <c r="B50" s="14">
        <f t="shared" si="0"/>
        <v>24694292.188565403</v>
      </c>
      <c r="C50" s="19">
        <v>1831171</v>
      </c>
      <c r="D50" s="15">
        <f t="shared" ref="D50:S50" si="1">D49*EXP(0.1305)</f>
        <v>11582726.364668673</v>
      </c>
      <c r="E50" s="15">
        <f t="shared" si="1"/>
        <v>11396102.097297627</v>
      </c>
      <c r="F50" s="15">
        <f t="shared" si="1"/>
        <v>10843255.962279812</v>
      </c>
      <c r="G50" s="15">
        <f t="shared" si="1"/>
        <v>10752700.032210892</v>
      </c>
      <c r="H50" s="15">
        <f t="shared" si="1"/>
        <v>10823264.086026439</v>
      </c>
      <c r="I50" s="15">
        <f t="shared" si="1"/>
        <v>11090010.816530801</v>
      </c>
      <c r="J50" s="15">
        <f t="shared" si="1"/>
        <v>10724322.187119903</v>
      </c>
      <c r="K50" s="15">
        <f t="shared" si="1"/>
        <v>10847206.254937423</v>
      </c>
      <c r="L50" s="15">
        <f t="shared" si="1"/>
        <v>10647257.868057262</v>
      </c>
      <c r="M50" s="15">
        <f t="shared" si="1"/>
        <v>10307545.232880058</v>
      </c>
      <c r="N50" s="15">
        <f t="shared" si="1"/>
        <v>10010321.886279423</v>
      </c>
      <c r="O50" s="15">
        <f t="shared" si="1"/>
        <v>9519383.7989277858</v>
      </c>
      <c r="P50" s="15">
        <f t="shared" si="1"/>
        <v>9248144.4223464243</v>
      </c>
      <c r="Q50" s="15">
        <f t="shared" si="1"/>
        <v>8849493.0105344038</v>
      </c>
      <c r="R50" s="15">
        <f t="shared" si="1"/>
        <v>8293537.4585386198</v>
      </c>
      <c r="S50" s="15">
        <f t="shared" si="1"/>
        <v>7693295.7874150528</v>
      </c>
      <c r="T50" s="24">
        <v>7486030</v>
      </c>
      <c r="U50" s="24">
        <v>6968977</v>
      </c>
      <c r="V50" s="24">
        <v>6457908</v>
      </c>
      <c r="W50" s="24">
        <v>5962332</v>
      </c>
      <c r="X50" s="60">
        <v>5482594</v>
      </c>
      <c r="Y50" s="24">
        <v>4988836</v>
      </c>
      <c r="Z50" s="24">
        <v>4486742</v>
      </c>
      <c r="AA50" s="24">
        <v>4037306</v>
      </c>
      <c r="AB50" s="24">
        <v>3645475</v>
      </c>
      <c r="AC50" s="24">
        <v>2876909</v>
      </c>
      <c r="AD50" s="24">
        <v>2660352</v>
      </c>
      <c r="AE50" s="24">
        <v>2445529</v>
      </c>
      <c r="AF50" s="60">
        <v>2201249</v>
      </c>
      <c r="AG50" s="14">
        <v>2006670</v>
      </c>
      <c r="AH50" s="11">
        <v>43936</v>
      </c>
    </row>
    <row r="51" spans="1:35" x14ac:dyDescent="0.2">
      <c r="A51" s="11">
        <v>43937</v>
      </c>
      <c r="B51" s="14">
        <f t="shared" si="0"/>
        <v>29632511.837441351</v>
      </c>
      <c r="C51" s="19">
        <v>1991562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60">
        <v>6467427</v>
      </c>
      <c r="Y51" s="24">
        <v>5884976</v>
      </c>
      <c r="Z51" s="24">
        <v>5292691</v>
      </c>
      <c r="AA51" s="24">
        <v>4762523</v>
      </c>
      <c r="AB51" s="24">
        <v>4300308</v>
      </c>
      <c r="AC51" s="24">
        <v>3304934</v>
      </c>
      <c r="AD51" s="24">
        <v>3056158</v>
      </c>
      <c r="AE51" s="24">
        <v>2809374</v>
      </c>
      <c r="AF51" s="60">
        <v>2512617</v>
      </c>
      <c r="AG51" s="24">
        <v>2286396</v>
      </c>
      <c r="AH51" s="14">
        <v>2086432</v>
      </c>
      <c r="AI51" s="11">
        <v>43937</v>
      </c>
    </row>
    <row r="52" spans="1:35" x14ac:dyDescent="0.2">
      <c r="A52" s="11">
        <v>43938</v>
      </c>
      <c r="B52" s="14">
        <f t="shared" si="0"/>
        <v>35558247.674849175</v>
      </c>
      <c r="C52" s="15">
        <f t="shared" ref="C51:C81" si="2">C51*EXP(0.1305)</f>
        <v>2269181.6399702993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60">
        <v>7629165</v>
      </c>
      <c r="Y52" s="24">
        <v>6942089</v>
      </c>
      <c r="Z52" s="24">
        <v>6243412</v>
      </c>
      <c r="AA52" s="24">
        <v>5618010</v>
      </c>
      <c r="AB52" s="24">
        <v>5072768</v>
      </c>
      <c r="AC52" s="24">
        <v>3796640</v>
      </c>
      <c r="AD52" s="24">
        <v>3510851</v>
      </c>
      <c r="AE52" s="24">
        <v>3227350</v>
      </c>
      <c r="AF52" s="60">
        <v>2868029</v>
      </c>
      <c r="AG52" s="24">
        <v>2605115</v>
      </c>
      <c r="AH52" s="24">
        <v>2377277</v>
      </c>
      <c r="AI52" s="14">
        <v>2269182</v>
      </c>
    </row>
    <row r="53" spans="1:35" x14ac:dyDescent="0.2">
      <c r="A53" s="11">
        <v>43939</v>
      </c>
      <c r="B53" s="14">
        <f t="shared" si="0"/>
        <v>42668977.393550977</v>
      </c>
      <c r="C53" s="15">
        <f t="shared" si="2"/>
        <v>2585500.8858264503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60">
        <v>8999585</v>
      </c>
      <c r="Y53" s="24">
        <v>8189089</v>
      </c>
      <c r="Z53" s="24">
        <v>7364910</v>
      </c>
      <c r="AA53" s="24">
        <v>6627168</v>
      </c>
      <c r="AB53" s="24">
        <v>5983985</v>
      </c>
      <c r="AC53" s="24">
        <v>4361502</v>
      </c>
      <c r="AD53" s="24">
        <v>4033194</v>
      </c>
      <c r="AE53" s="24">
        <v>3707514</v>
      </c>
      <c r="AF53" s="60">
        <v>3273713</v>
      </c>
      <c r="AG53" s="24">
        <v>2968262</v>
      </c>
      <c r="AH53" s="24">
        <v>2708664</v>
      </c>
      <c r="AI53" s="24">
        <v>2585501</v>
      </c>
    </row>
    <row r="54" spans="1:35" x14ac:dyDescent="0.2">
      <c r="A54" s="11">
        <v>43940</v>
      </c>
      <c r="B54" s="14">
        <f t="shared" si="0"/>
        <v>51201669.11653322</v>
      </c>
      <c r="C54" s="15">
        <f t="shared" si="2"/>
        <v>2945914.3829036332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60">
        <v>10616171</v>
      </c>
      <c r="Y54" s="24">
        <v>9660088</v>
      </c>
      <c r="Z54" s="24">
        <v>8687862</v>
      </c>
      <c r="AA54" s="24">
        <v>7817599</v>
      </c>
      <c r="AB54" s="24">
        <v>7058882</v>
      </c>
      <c r="AC54" s="24">
        <v>5010403</v>
      </c>
      <c r="AD54" s="24">
        <v>4633250</v>
      </c>
      <c r="AE54" s="24">
        <v>4259116</v>
      </c>
      <c r="AF54" s="60">
        <v>3736782</v>
      </c>
      <c r="AG54" s="24">
        <v>3382032</v>
      </c>
      <c r="AH54" s="24">
        <v>3086247</v>
      </c>
      <c r="AI54" s="24">
        <v>2945914</v>
      </c>
    </row>
    <row r="55" spans="1:35" x14ac:dyDescent="0.2">
      <c r="A55" s="11">
        <v>43941</v>
      </c>
      <c r="B55" s="14">
        <f t="shared" si="0"/>
        <v>61440678.461518139</v>
      </c>
      <c r="C55" s="15">
        <f t="shared" si="2"/>
        <v>3356568.7789832093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60">
        <v>12523144</v>
      </c>
      <c r="Y55" s="24">
        <v>11395320</v>
      </c>
      <c r="Z55" s="24">
        <v>10248454</v>
      </c>
      <c r="AA55" s="24">
        <v>9221867</v>
      </c>
      <c r="AB55" s="24">
        <v>8326862</v>
      </c>
      <c r="AC55" s="24">
        <v>5755848</v>
      </c>
      <c r="AD55" s="24">
        <v>5322582</v>
      </c>
      <c r="AE55" s="24">
        <v>4892784</v>
      </c>
      <c r="AF55" s="60">
        <v>4265353</v>
      </c>
      <c r="AG55" s="24">
        <v>3853480</v>
      </c>
      <c r="AH55" s="24">
        <v>3516463</v>
      </c>
      <c r="AI55" s="24">
        <v>3356569</v>
      </c>
    </row>
    <row r="56" spans="1:35" x14ac:dyDescent="0.2">
      <c r="A56" s="11">
        <v>43942</v>
      </c>
      <c r="B56" s="14">
        <f t="shared" si="0"/>
        <v>73727224.814097136</v>
      </c>
      <c r="C56" s="15">
        <f t="shared" si="2"/>
        <v>3824467.5518845124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60">
        <v>14772664</v>
      </c>
      <c r="Y56" s="24">
        <v>13442250</v>
      </c>
      <c r="Z56" s="24">
        <v>12089373</v>
      </c>
      <c r="AA56" s="24">
        <v>10878382</v>
      </c>
      <c r="AB56" s="24">
        <v>9822608</v>
      </c>
      <c r="AC56" s="24">
        <v>6612200</v>
      </c>
      <c r="AD56" s="24">
        <v>6114473</v>
      </c>
      <c r="AE56" s="24">
        <v>5620730</v>
      </c>
      <c r="AF56" s="60">
        <v>4868690</v>
      </c>
      <c r="AG56" s="24">
        <v>4390647</v>
      </c>
      <c r="AH56" s="24">
        <v>4006651</v>
      </c>
      <c r="AI56" s="24">
        <v>3824468</v>
      </c>
    </row>
    <row r="57" spans="1:35" x14ac:dyDescent="0.2">
      <c r="A57" s="11">
        <v>43943</v>
      </c>
      <c r="B57" s="14">
        <f t="shared" si="0"/>
        <v>88470762.610359848</v>
      </c>
      <c r="C57" s="15">
        <f t="shared" si="2"/>
        <v>4357590.4498069827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60">
        <v>17426263</v>
      </c>
      <c r="Y57" s="24">
        <v>15856868</v>
      </c>
      <c r="Z57" s="24">
        <v>14260976</v>
      </c>
      <c r="AA57" s="24">
        <v>12832455</v>
      </c>
      <c r="AB57" s="24">
        <v>11587033</v>
      </c>
      <c r="AC57" s="24">
        <v>7595959</v>
      </c>
      <c r="AD57" s="24">
        <v>7024181</v>
      </c>
      <c r="AE57" s="24">
        <v>6456979</v>
      </c>
      <c r="AF57" s="60">
        <v>5557370</v>
      </c>
      <c r="AG57" s="24">
        <v>5002694</v>
      </c>
      <c r="AH57" s="24">
        <v>4565170</v>
      </c>
      <c r="AI57" s="24">
        <v>4357590</v>
      </c>
    </row>
    <row r="58" spans="1:35" x14ac:dyDescent="0.2">
      <c r="A58" s="11">
        <v>43944</v>
      </c>
      <c r="B58" s="14">
        <f t="shared" si="0"/>
        <v>106162626.58189809</v>
      </c>
      <c r="C58" s="15">
        <f t="shared" si="2"/>
        <v>4965029.5814099303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60">
        <v>20556525</v>
      </c>
      <c r="Y58" s="24">
        <v>18705222</v>
      </c>
      <c r="Z58" s="24">
        <v>16822661</v>
      </c>
      <c r="AA58" s="24">
        <v>15137536</v>
      </c>
      <c r="AB58" s="24">
        <v>13668401</v>
      </c>
      <c r="AC58" s="24">
        <v>8726081</v>
      </c>
      <c r="AD58" s="24">
        <v>8069234</v>
      </c>
      <c r="AE58" s="24">
        <v>7417644</v>
      </c>
      <c r="AF58" s="60">
        <v>6343464</v>
      </c>
      <c r="AG58" s="24">
        <v>5700060</v>
      </c>
      <c r="AH58" s="24">
        <v>5201545</v>
      </c>
      <c r="AI58" s="24">
        <v>4965030</v>
      </c>
    </row>
    <row r="59" spans="1:35" x14ac:dyDescent="0.2">
      <c r="A59" s="11">
        <v>43945</v>
      </c>
      <c r="B59" s="14">
        <f t="shared" si="0"/>
        <v>127392405.69683719</v>
      </c>
      <c r="C59" s="15">
        <f t="shared" si="2"/>
        <v>5657144.4765690621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60">
        <v>24249074</v>
      </c>
      <c r="Y59" s="24">
        <v>22065222</v>
      </c>
      <c r="Z59" s="24">
        <v>19844499</v>
      </c>
      <c r="AA59" s="24">
        <v>17856677</v>
      </c>
      <c r="AB59" s="24">
        <v>16123642</v>
      </c>
      <c r="AC59" s="24">
        <v>10024343</v>
      </c>
      <c r="AD59" s="24">
        <v>9269770</v>
      </c>
      <c r="AE59" s="24">
        <v>8521237</v>
      </c>
      <c r="AF59" s="60">
        <v>7240751</v>
      </c>
      <c r="AG59" s="24">
        <v>6494636</v>
      </c>
      <c r="AH59" s="24">
        <v>5926629</v>
      </c>
      <c r="AI59" s="24">
        <v>5657144</v>
      </c>
    </row>
    <row r="60" spans="1:35" x14ac:dyDescent="0.2">
      <c r="A60" s="11">
        <v>43946</v>
      </c>
      <c r="B60" s="14">
        <f t="shared" si="0"/>
        <v>152867591.46551439</v>
      </c>
      <c r="C60" s="15">
        <f t="shared" si="2"/>
        <v>6445738.7622830244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60">
        <v>28604911</v>
      </c>
      <c r="Y60" s="24">
        <v>26028776</v>
      </c>
      <c r="Z60" s="24">
        <v>23409146</v>
      </c>
      <c r="AA60" s="24">
        <v>21064255</v>
      </c>
      <c r="AB60" s="24">
        <v>19019916</v>
      </c>
      <c r="AC60" s="24">
        <v>11515759</v>
      </c>
      <c r="AD60" s="24">
        <v>10648921</v>
      </c>
      <c r="AE60" s="24">
        <v>9789022</v>
      </c>
      <c r="AF60" s="60">
        <v>8264960</v>
      </c>
      <c r="AG60" s="24">
        <v>7399975</v>
      </c>
      <c r="AH60" s="24">
        <v>6752789</v>
      </c>
      <c r="AI60" s="24">
        <v>6445739</v>
      </c>
    </row>
    <row r="61" spans="1:35" x14ac:dyDescent="0.2">
      <c r="A61" s="11">
        <v>43947</v>
      </c>
      <c r="B61" s="14">
        <f t="shared" si="0"/>
        <v>183437155.39903322</v>
      </c>
      <c r="C61" s="15">
        <f t="shared" si="2"/>
        <v>7344261.4668373466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60">
        <v>33743183</v>
      </c>
      <c r="Y61" s="24">
        <v>30704300</v>
      </c>
      <c r="Z61" s="24">
        <v>27614109</v>
      </c>
      <c r="AA61" s="24">
        <v>24848006</v>
      </c>
      <c r="AB61" s="24">
        <v>22436445</v>
      </c>
      <c r="AC61" s="24">
        <v>13229066</v>
      </c>
      <c r="AD61" s="24">
        <v>12233262</v>
      </c>
      <c r="AE61" s="24">
        <v>11245427</v>
      </c>
      <c r="AF61" s="60">
        <v>9434045</v>
      </c>
      <c r="AG61" s="24">
        <v>8431517</v>
      </c>
      <c r="AH61" s="24">
        <v>7694114</v>
      </c>
      <c r="AI61" s="24">
        <v>7344261</v>
      </c>
    </row>
    <row r="62" spans="1:35" x14ac:dyDescent="0.2">
      <c r="A62" s="11">
        <v>43948</v>
      </c>
      <c r="B62" s="14">
        <f t="shared" si="0"/>
        <v>220119841.34962988</v>
      </c>
      <c r="C62" s="15">
        <f t="shared" si="2"/>
        <v>8368036.3853541315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60">
        <v>39804438</v>
      </c>
      <c r="Y62" s="24">
        <v>36219683</v>
      </c>
      <c r="Z62" s="24">
        <v>32574404</v>
      </c>
      <c r="AA62" s="24">
        <v>29311429</v>
      </c>
      <c r="AB62" s="24">
        <v>26466682</v>
      </c>
      <c r="AC62" s="24">
        <v>15197279</v>
      </c>
      <c r="AD62" s="24">
        <v>14053319</v>
      </c>
      <c r="AE62" s="24">
        <v>12918514</v>
      </c>
      <c r="AF62" s="60">
        <v>10768497</v>
      </c>
      <c r="AG62" s="24">
        <v>9606853</v>
      </c>
      <c r="AH62" s="24">
        <v>8766658</v>
      </c>
      <c r="AI62" s="24">
        <v>8368036</v>
      </c>
    </row>
    <row r="63" spans="1:35" x14ac:dyDescent="0.2">
      <c r="A63" s="11">
        <v>43949</v>
      </c>
      <c r="B63" s="14">
        <f t="shared" si="0"/>
        <v>264138115.58725026</v>
      </c>
      <c r="C63" s="15">
        <f t="shared" si="2"/>
        <v>9534523.4184268545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60">
        <v>46954471</v>
      </c>
      <c r="Y63" s="24">
        <v>42725790</v>
      </c>
      <c r="Z63" s="24">
        <v>38425712</v>
      </c>
      <c r="AA63" s="24">
        <v>34576613</v>
      </c>
      <c r="AB63" s="24">
        <v>31220866</v>
      </c>
      <c r="AC63" s="24">
        <v>17458321</v>
      </c>
      <c r="AD63" s="24">
        <v>16144164</v>
      </c>
      <c r="AE63" s="24">
        <v>14840523</v>
      </c>
      <c r="AF63" s="60">
        <v>12291709</v>
      </c>
      <c r="AG63" s="24">
        <v>10946028</v>
      </c>
      <c r="AH63" s="24">
        <v>9988712</v>
      </c>
      <c r="AI63" s="24">
        <v>9534523</v>
      </c>
    </row>
    <row r="64" spans="1:35" x14ac:dyDescent="0.2">
      <c r="A64" s="11">
        <v>43950</v>
      </c>
      <c r="B64" s="14">
        <f t="shared" si="0"/>
        <v>316958906.01322615</v>
      </c>
      <c r="C64" s="15">
        <f t="shared" si="2"/>
        <v>10863616.340822466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60">
        <v>55388856</v>
      </c>
      <c r="Y64" s="24">
        <v>50400581</v>
      </c>
      <c r="Z64" s="24">
        <v>45328085</v>
      </c>
      <c r="AA64" s="24">
        <v>40787576</v>
      </c>
      <c r="AB64" s="24">
        <v>36829040</v>
      </c>
      <c r="AC64" s="24">
        <v>20055760</v>
      </c>
      <c r="AD64" s="24">
        <v>18546083</v>
      </c>
      <c r="AE64" s="24">
        <v>17048488</v>
      </c>
      <c r="AF64" s="60">
        <v>14030379</v>
      </c>
      <c r="AG64" s="24">
        <v>12471882</v>
      </c>
      <c r="AH64" s="24">
        <v>11381118</v>
      </c>
      <c r="AI64" s="24">
        <v>10863616</v>
      </c>
    </row>
    <row r="65" spans="1:35" x14ac:dyDescent="0.2">
      <c r="A65" s="11">
        <v>43951</v>
      </c>
      <c r="B65" s="14">
        <f t="shared" si="0"/>
        <v>380342488.16284955</v>
      </c>
      <c r="C65" s="15">
        <f t="shared" si="2"/>
        <v>12377982.078527138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60">
        <v>65338302</v>
      </c>
      <c r="Y65" s="24">
        <v>59453989</v>
      </c>
      <c r="Z65" s="24">
        <v>53470325</v>
      </c>
      <c r="AA65" s="24">
        <v>48114208</v>
      </c>
      <c r="AB65" s="24">
        <v>43444604</v>
      </c>
      <c r="AC65" s="24">
        <v>23039644</v>
      </c>
      <c r="AD65" s="24">
        <v>21305358</v>
      </c>
      <c r="AE65" s="24">
        <v>19584952</v>
      </c>
      <c r="AF65" s="60">
        <v>16014986</v>
      </c>
      <c r="AG65" s="24">
        <v>14210436</v>
      </c>
      <c r="AH65" s="24">
        <v>12967622</v>
      </c>
      <c r="AI65" s="24">
        <v>12377982</v>
      </c>
    </row>
    <row r="66" spans="1:35" x14ac:dyDescent="0.2">
      <c r="A66" s="11">
        <v>43952</v>
      </c>
      <c r="B66" s="14">
        <f t="shared" si="0"/>
        <v>456401147.14388531</v>
      </c>
      <c r="C66" s="15">
        <f t="shared" si="2"/>
        <v>14103447.280313233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60">
        <v>77074958</v>
      </c>
      <c r="Y66" s="24">
        <v>70133650</v>
      </c>
      <c r="Z66" s="24">
        <v>63075147</v>
      </c>
      <c r="AA66" s="24">
        <v>56756916</v>
      </c>
      <c r="AB66" s="24">
        <v>51248516</v>
      </c>
      <c r="AC66" s="24">
        <v>26467469</v>
      </c>
      <c r="AD66" s="24">
        <v>24475157</v>
      </c>
      <c r="AE66" s="24">
        <v>22498790</v>
      </c>
      <c r="AF66" s="60">
        <v>18280317</v>
      </c>
      <c r="AG66" s="24">
        <v>16191342</v>
      </c>
      <c r="AH66" s="24">
        <v>14775282</v>
      </c>
      <c r="AI66" s="24">
        <v>14103447</v>
      </c>
    </row>
    <row r="67" spans="1:35" x14ac:dyDescent="0.2">
      <c r="A67" s="11">
        <v>43953</v>
      </c>
      <c r="B67" s="14">
        <f t="shared" si="0"/>
        <v>547669570.44532645</v>
      </c>
      <c r="C67" s="15">
        <f t="shared" si="2"/>
        <v>16069438.776586337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60">
        <v>90919857</v>
      </c>
      <c r="Y67" s="24">
        <v>82731689</v>
      </c>
      <c r="Z67" s="24">
        <v>74405274</v>
      </c>
      <c r="AA67" s="24">
        <v>66952105</v>
      </c>
      <c r="AB67" s="24">
        <v>60454236</v>
      </c>
      <c r="AC67" s="24">
        <v>30405284</v>
      </c>
      <c r="AD67" s="24">
        <v>28116556</v>
      </c>
      <c r="AE67" s="24">
        <v>25846146</v>
      </c>
      <c r="AF67" s="60">
        <v>20866081</v>
      </c>
      <c r="AG67" s="24">
        <v>18448382</v>
      </c>
      <c r="AH67" s="24">
        <v>16834926</v>
      </c>
      <c r="AI67" s="24">
        <v>16069439</v>
      </c>
    </row>
    <row r="68" spans="1:35" x14ac:dyDescent="0.2">
      <c r="A68" s="11">
        <v>43954</v>
      </c>
      <c r="B68" s="14">
        <f t="shared" si="0"/>
        <v>657189317.48698807</v>
      </c>
      <c r="C68" s="15">
        <f t="shared" si="2"/>
        <v>18309485.437288169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60">
        <v>107251702</v>
      </c>
      <c r="Y68" s="24">
        <v>97592702</v>
      </c>
      <c r="Z68" s="24">
        <v>87770620</v>
      </c>
      <c r="AA68" s="24">
        <v>78978646</v>
      </c>
      <c r="AB68" s="24">
        <v>71313572</v>
      </c>
      <c r="AC68" s="24">
        <v>34928964</v>
      </c>
      <c r="AD68" s="24">
        <v>32299721</v>
      </c>
      <c r="AE68" s="24">
        <v>29691521</v>
      </c>
      <c r="AF68" s="60">
        <v>23817603</v>
      </c>
      <c r="AG68" s="24">
        <v>21020048</v>
      </c>
      <c r="AH68" s="24">
        <v>19181680</v>
      </c>
      <c r="AI68" s="24">
        <v>18309485</v>
      </c>
    </row>
    <row r="69" spans="1:35" x14ac:dyDescent="0.2">
      <c r="A69" s="11">
        <v>43955</v>
      </c>
      <c r="B69" s="14">
        <f t="shared" si="0"/>
        <v>788610180.89397264</v>
      </c>
      <c r="C69" s="15">
        <f t="shared" si="2"/>
        <v>20861789.987757288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60">
        <v>126517220</v>
      </c>
      <c r="Y69" s="24">
        <v>115123183</v>
      </c>
      <c r="Z69" s="24">
        <v>103536771</v>
      </c>
      <c r="AA69" s="24">
        <v>93165503</v>
      </c>
      <c r="AB69" s="24">
        <v>84123559</v>
      </c>
      <c r="AC69" s="24">
        <v>40125675</v>
      </c>
      <c r="AD69" s="24">
        <v>37105255</v>
      </c>
      <c r="AE69" s="24">
        <v>34109008</v>
      </c>
      <c r="AF69" s="60">
        <v>27186620</v>
      </c>
      <c r="AG69" s="24">
        <v>23950200</v>
      </c>
      <c r="AH69" s="24">
        <v>21855567</v>
      </c>
      <c r="AI69" s="24">
        <v>20861790</v>
      </c>
    </row>
    <row r="70" spans="1:35" x14ac:dyDescent="0.2">
      <c r="A70" s="11">
        <v>43956</v>
      </c>
      <c r="B70" s="14">
        <f t="shared" si="0"/>
        <v>946311817.4040277</v>
      </c>
      <c r="C70" s="15">
        <f t="shared" si="2"/>
        <v>23769880.534542762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60">
        <v>149243384</v>
      </c>
      <c r="Y70" s="24">
        <v>135802648</v>
      </c>
      <c r="Z70" s="24">
        <v>122134979</v>
      </c>
      <c r="AA70" s="24">
        <v>109900732</v>
      </c>
      <c r="AB70" s="24">
        <v>99234591</v>
      </c>
      <c r="AC70" s="24">
        <v>46095549</v>
      </c>
      <c r="AD70" s="24">
        <v>42625753</v>
      </c>
      <c r="AE70" s="24">
        <v>39183726</v>
      </c>
      <c r="AF70" s="60">
        <v>31032186</v>
      </c>
      <c r="AG70" s="24">
        <v>27288808</v>
      </c>
      <c r="AH70" s="24">
        <v>24902188</v>
      </c>
      <c r="AI70" s="24">
        <v>23769881</v>
      </c>
    </row>
    <row r="71" spans="1:35" x14ac:dyDescent="0.2">
      <c r="A71" s="11">
        <v>43957</v>
      </c>
      <c r="B71" s="14">
        <f t="shared" si="0"/>
        <v>1135549701.8100419</v>
      </c>
      <c r="C71" s="15">
        <f t="shared" si="2"/>
        <v>27083352.912574068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60">
        <v>176051827</v>
      </c>
      <c r="Y71" s="24">
        <v>160196744</v>
      </c>
      <c r="Z71" s="24">
        <v>144073966</v>
      </c>
      <c r="AA71" s="24">
        <v>129642092</v>
      </c>
      <c r="AB71" s="24">
        <v>117060004</v>
      </c>
      <c r="AC71" s="24">
        <v>52953618</v>
      </c>
      <c r="AD71" s="24">
        <v>48967587</v>
      </c>
      <c r="AE71" s="24">
        <v>45013458</v>
      </c>
      <c r="AF71" s="60">
        <v>35421711</v>
      </c>
      <c r="AG71" s="24">
        <v>31092812</v>
      </c>
      <c r="AH71" s="24">
        <v>28373501</v>
      </c>
      <c r="AI71" s="24">
        <v>27083353</v>
      </c>
    </row>
    <row r="72" spans="1:35" x14ac:dyDescent="0.2">
      <c r="A72" s="11">
        <v>43958</v>
      </c>
      <c r="B72" s="14">
        <f t="shared" si="0"/>
        <v>1362630267.9155223</v>
      </c>
      <c r="C72" s="15">
        <f t="shared" si="2"/>
        <v>30858716.513997156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60">
        <v>207675845</v>
      </c>
      <c r="Y72" s="24">
        <v>188972729</v>
      </c>
      <c r="Z72" s="24">
        <v>169953832</v>
      </c>
      <c r="AA72" s="24">
        <v>152929574</v>
      </c>
      <c r="AB72" s="24">
        <v>138087377</v>
      </c>
      <c r="AC72" s="24">
        <v>60832026</v>
      </c>
      <c r="AD72" s="24">
        <v>56252956</v>
      </c>
      <c r="AE72" s="24">
        <v>51710534</v>
      </c>
      <c r="AF72" s="60">
        <v>40432137</v>
      </c>
      <c r="AG72" s="24">
        <v>35427086</v>
      </c>
      <c r="AH72" s="24">
        <v>32328709</v>
      </c>
      <c r="AI72" s="24">
        <v>30858717</v>
      </c>
    </row>
    <row r="73" spans="1:35" x14ac:dyDescent="0.2">
      <c r="A73" s="11">
        <v>43959</v>
      </c>
      <c r="B73" s="14">
        <f t="shared" si="0"/>
        <v>1635121073.1506429</v>
      </c>
      <c r="C73" s="15">
        <f t="shared" si="2"/>
        <v>35160358.023807757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60">
        <v>244980453</v>
      </c>
      <c r="Y73" s="24">
        <v>222917715</v>
      </c>
      <c r="Z73" s="24">
        <v>200482472</v>
      </c>
      <c r="AA73" s="24">
        <v>180400164</v>
      </c>
      <c r="AB73" s="24">
        <v>162891878</v>
      </c>
      <c r="AC73" s="24">
        <v>69882580</v>
      </c>
      <c r="AD73" s="24">
        <v>64622238</v>
      </c>
      <c r="AE73" s="24">
        <v>59403997</v>
      </c>
      <c r="AF73" s="60">
        <v>46151291</v>
      </c>
      <c r="AG73" s="24">
        <v>40365548</v>
      </c>
      <c r="AH73" s="24">
        <v>36835264</v>
      </c>
      <c r="AI73" s="24">
        <v>35160358</v>
      </c>
    </row>
    <row r="74" spans="1:35" x14ac:dyDescent="0.2">
      <c r="A74" s="11">
        <v>43960</v>
      </c>
      <c r="B74" s="14">
        <f t="shared" si="0"/>
        <v>1962102990.6749904</v>
      </c>
      <c r="C74" s="15">
        <f t="shared" si="2"/>
        <v>40061639.49824658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60">
        <v>288986052</v>
      </c>
      <c r="Y74" s="24">
        <v>262960206</v>
      </c>
      <c r="Z74" s="24">
        <v>236494942</v>
      </c>
      <c r="AA74" s="24">
        <v>212805269</v>
      </c>
      <c r="AB74" s="24">
        <v>192151986</v>
      </c>
      <c r="AC74" s="24">
        <v>80279669</v>
      </c>
      <c r="AD74" s="24">
        <v>74236697</v>
      </c>
      <c r="AE74" s="24">
        <v>68242089</v>
      </c>
      <c r="AF74" s="60">
        <v>52679423</v>
      </c>
      <c r="AG74" s="24">
        <v>45992423</v>
      </c>
      <c r="AH74" s="24">
        <v>41970024</v>
      </c>
      <c r="AI74" s="24">
        <v>40061639</v>
      </c>
    </row>
    <row r="75" spans="1:35" x14ac:dyDescent="0.2">
      <c r="A75" s="11">
        <v>43961</v>
      </c>
      <c r="B75" s="14">
        <f t="shared" si="0"/>
        <v>2354472833.3771877</v>
      </c>
      <c r="C75" s="15">
        <f t="shared" si="2"/>
        <v>45646149.513060644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60">
        <v>340896334</v>
      </c>
      <c r="Y75" s="24">
        <v>310195490</v>
      </c>
      <c r="Z75" s="24">
        <v>278976297</v>
      </c>
      <c r="AA75" s="24">
        <v>251031271</v>
      </c>
      <c r="AB75" s="24">
        <v>226668060</v>
      </c>
      <c r="AC75" s="24">
        <v>92223631</v>
      </c>
      <c r="AD75" s="24">
        <v>85281589</v>
      </c>
      <c r="AE75" s="24">
        <v>78395107</v>
      </c>
      <c r="AF75" s="60">
        <v>60130965</v>
      </c>
      <c r="AG75" s="24">
        <v>52403672</v>
      </c>
      <c r="AH75" s="24">
        <v>47820559</v>
      </c>
      <c r="AI75" s="24">
        <v>45646150</v>
      </c>
    </row>
    <row r="76" spans="1:35" x14ac:dyDescent="0.2">
      <c r="A76" s="11">
        <v>43962</v>
      </c>
      <c r="B76" s="14">
        <f t="shared" si="0"/>
        <v>2825306494.846199</v>
      </c>
      <c r="C76" s="15">
        <f t="shared" si="2"/>
        <v>52009128.719254747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60">
        <v>402131209</v>
      </c>
      <c r="Y76" s="24">
        <v>365915602</v>
      </c>
      <c r="Z76" s="24">
        <v>329088536</v>
      </c>
      <c r="AA76" s="24">
        <v>296123773</v>
      </c>
      <c r="AB76" s="24">
        <v>267384221</v>
      </c>
      <c r="AC76" s="24">
        <v>105944609</v>
      </c>
      <c r="AD76" s="24">
        <v>97969734</v>
      </c>
      <c r="AE76" s="24">
        <v>90058685</v>
      </c>
      <c r="AF76" s="60">
        <v>68636532</v>
      </c>
      <c r="AG76" s="24">
        <v>59708635</v>
      </c>
      <c r="AH76" s="24">
        <v>54486646</v>
      </c>
      <c r="AI76" s="24">
        <v>52009129</v>
      </c>
    </row>
    <row r="77" spans="1:35" x14ac:dyDescent="0.2">
      <c r="A77" s="11">
        <v>43963</v>
      </c>
      <c r="B77" s="14">
        <f t="shared" si="0"/>
        <v>3390294709.1432157</v>
      </c>
      <c r="C77" s="15">
        <f t="shared" si="2"/>
        <v>59259094.118377872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60">
        <v>474365644</v>
      </c>
      <c r="Y77" s="24">
        <v>431644664</v>
      </c>
      <c r="Z77" s="24">
        <v>388202388</v>
      </c>
      <c r="AA77" s="24">
        <v>349316196</v>
      </c>
      <c r="AB77" s="24">
        <v>315414187</v>
      </c>
      <c r="AC77" s="24">
        <v>121706986</v>
      </c>
      <c r="AD77" s="24">
        <v>112545614</v>
      </c>
      <c r="AE77" s="24">
        <v>103457563</v>
      </c>
      <c r="AF77" s="60">
        <v>78345218</v>
      </c>
      <c r="AG77" s="24">
        <v>68031896</v>
      </c>
      <c r="AH77" s="24">
        <v>62081973</v>
      </c>
      <c r="AI77" s="24">
        <v>59259094</v>
      </c>
    </row>
    <row r="78" spans="1:35" x14ac:dyDescent="0.2">
      <c r="A78" s="11">
        <v>43964</v>
      </c>
      <c r="B78" s="14">
        <f t="shared" si="0"/>
        <v>4068265951.2557364</v>
      </c>
      <c r="C78" s="15">
        <f t="shared" si="2"/>
        <v>67519689.758438364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60">
        <v>559575480</v>
      </c>
      <c r="Y78" s="24">
        <v>509180572</v>
      </c>
      <c r="Z78" s="24">
        <v>457934803</v>
      </c>
      <c r="AA78" s="24">
        <v>412063522</v>
      </c>
      <c r="AB78" s="24">
        <v>372071729</v>
      </c>
      <c r="AC78" s="24">
        <v>139814480</v>
      </c>
      <c r="AD78" s="24">
        <v>129290085</v>
      </c>
      <c r="AE78" s="24">
        <v>118849919</v>
      </c>
      <c r="AF78" s="60">
        <v>89427204</v>
      </c>
      <c r="AG78" s="24">
        <v>77515402</v>
      </c>
      <c r="AH78" s="24">
        <v>70736072</v>
      </c>
      <c r="AI78" s="24">
        <v>67519690</v>
      </c>
    </row>
    <row r="79" spans="1:35" x14ac:dyDescent="0.2">
      <c r="A79" s="11">
        <v>43965</v>
      </c>
      <c r="B79" s="14">
        <f t="shared" si="0"/>
        <v>4881813904.1161413</v>
      </c>
      <c r="C79" s="15">
        <f t="shared" si="2"/>
        <v>76931795.413017005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60">
        <v>660091476</v>
      </c>
      <c r="Y79" s="24">
        <v>600644180</v>
      </c>
      <c r="Z79" s="24">
        <v>540193183</v>
      </c>
      <c r="AA79" s="24">
        <v>486082089</v>
      </c>
      <c r="AB79" s="24">
        <v>438906609</v>
      </c>
      <c r="AC79" s="24">
        <v>160615997</v>
      </c>
      <c r="AD79" s="24">
        <v>148525788</v>
      </c>
      <c r="AE79" s="24">
        <v>136532340</v>
      </c>
      <c r="AF79" s="60">
        <v>102076745</v>
      </c>
      <c r="AG79" s="24">
        <v>88320890</v>
      </c>
      <c r="AH79" s="24">
        <v>80596535</v>
      </c>
      <c r="AI79" s="24">
        <v>76931795</v>
      </c>
    </row>
    <row r="80" spans="1:35" x14ac:dyDescent="0.2">
      <c r="A80" s="11">
        <v>43966</v>
      </c>
      <c r="B80" s="14">
        <f t="shared" si="0"/>
        <v>5858050402.7927465</v>
      </c>
      <c r="C80" s="15">
        <f t="shared" si="2"/>
        <v>87655929.205904439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60">
        <v>778663061</v>
      </c>
      <c r="Y80" s="24">
        <v>708537306</v>
      </c>
      <c r="Z80" s="24">
        <v>637227556</v>
      </c>
      <c r="AA80" s="24">
        <v>573396539</v>
      </c>
      <c r="AB80" s="24">
        <v>517746973</v>
      </c>
      <c r="AC80" s="24">
        <v>184512351</v>
      </c>
      <c r="AD80" s="24">
        <v>170623368</v>
      </c>
      <c r="AE80" s="24">
        <v>156845542</v>
      </c>
      <c r="AF80" s="60">
        <v>116515572</v>
      </c>
      <c r="AG80" s="24">
        <v>100632640</v>
      </c>
      <c r="AH80" s="24">
        <v>91831525</v>
      </c>
      <c r="AI80" s="24">
        <v>87655929</v>
      </c>
    </row>
    <row r="81" spans="1:35" x14ac:dyDescent="0.2">
      <c r="A81" s="11">
        <v>43967</v>
      </c>
      <c r="B81" s="14">
        <f t="shared" si="0"/>
        <v>7029508948.0419989</v>
      </c>
      <c r="C81" s="15">
        <f t="shared" si="2"/>
        <v>99874985.156663299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60">
        <v>918533544</v>
      </c>
      <c r="Y81" s="24">
        <v>835811168</v>
      </c>
      <c r="Z81" s="24">
        <v>751692117</v>
      </c>
      <c r="AA81" s="24">
        <v>676395198</v>
      </c>
      <c r="AB81" s="24">
        <v>610749355</v>
      </c>
      <c r="AC81" s="24">
        <v>211963990</v>
      </c>
      <c r="AD81" s="24">
        <v>196008612</v>
      </c>
      <c r="AE81" s="24">
        <v>180180930</v>
      </c>
      <c r="AF81" s="60">
        <v>132996782</v>
      </c>
      <c r="AG81" s="24">
        <v>114660623</v>
      </c>
      <c r="AH81" s="24">
        <v>104632651</v>
      </c>
      <c r="AI81" s="24">
        <v>99874985</v>
      </c>
    </row>
    <row r="82" spans="1:35" x14ac:dyDescent="0.2">
      <c r="A82" s="11"/>
      <c r="C82" s="15"/>
      <c r="D82" s="14"/>
      <c r="T82" s="14"/>
    </row>
    <row r="83" spans="1:35" x14ac:dyDescent="0.2">
      <c r="A83" s="11"/>
      <c r="C83" s="15"/>
      <c r="D83" s="14"/>
      <c r="T83" s="14"/>
    </row>
    <row r="84" spans="1:35" x14ac:dyDescent="0.2">
      <c r="A84" s="11"/>
      <c r="C84" s="15"/>
      <c r="D84" s="14"/>
      <c r="T84" s="14"/>
    </row>
    <row r="85" spans="1:35" x14ac:dyDescent="0.2">
      <c r="C85" s="15"/>
      <c r="T85" s="14"/>
    </row>
    <row r="86" spans="1:35" x14ac:dyDescent="0.2">
      <c r="C86" s="15"/>
      <c r="T86" s="14"/>
    </row>
    <row r="87" spans="1:35" x14ac:dyDescent="0.2">
      <c r="C87" s="15"/>
      <c r="T87" s="14"/>
    </row>
    <row r="88" spans="1:35" x14ac:dyDescent="0.2">
      <c r="C88" s="15"/>
      <c r="T88" s="14"/>
    </row>
    <row r="89" spans="1:35" x14ac:dyDescent="0.2">
      <c r="C89" s="15"/>
      <c r="T89" s="14"/>
    </row>
    <row r="90" spans="1:35" x14ac:dyDescent="0.2">
      <c r="C90" s="15"/>
      <c r="T90" s="14"/>
    </row>
    <row r="91" spans="1:35" x14ac:dyDescent="0.2">
      <c r="C91" s="15"/>
      <c r="T91" s="14"/>
    </row>
    <row r="92" spans="1:35" x14ac:dyDescent="0.2">
      <c r="C92" s="15"/>
      <c r="T92" s="14"/>
    </row>
    <row r="93" spans="1:35" x14ac:dyDescent="0.2">
      <c r="C93" s="15"/>
      <c r="T93" s="14"/>
    </row>
    <row r="94" spans="1:35" x14ac:dyDescent="0.2">
      <c r="C94" s="15"/>
      <c r="T94" s="14"/>
    </row>
    <row r="95" spans="1:35" x14ac:dyDescent="0.2">
      <c r="C95" s="15"/>
      <c r="T95" s="14"/>
    </row>
    <row r="96" spans="1:35" x14ac:dyDescent="0.2">
      <c r="C96" s="15"/>
      <c r="T96" s="14"/>
    </row>
    <row r="97" spans="3:20" x14ac:dyDescent="0.2">
      <c r="C97" s="15"/>
      <c r="T97" s="14"/>
    </row>
    <row r="98" spans="3:20" x14ac:dyDescent="0.2">
      <c r="C98" s="15"/>
      <c r="T98" s="14"/>
    </row>
    <row r="99" spans="3:20" x14ac:dyDescent="0.2">
      <c r="C99" s="15"/>
      <c r="T99" s="14"/>
    </row>
    <row r="100" spans="3:20" x14ac:dyDescent="0.2">
      <c r="C100" s="15"/>
      <c r="T100" s="14"/>
    </row>
    <row r="101" spans="3:20" x14ac:dyDescent="0.2">
      <c r="T101" s="14"/>
    </row>
    <row r="102" spans="3:20" x14ac:dyDescent="0.2">
      <c r="T102" s="14"/>
    </row>
    <row r="103" spans="3:20" x14ac:dyDescent="0.2">
      <c r="T103" s="14"/>
    </row>
    <row r="104" spans="3:20" x14ac:dyDescent="0.2">
      <c r="T104" s="14"/>
    </row>
    <row r="105" spans="3:20" x14ac:dyDescent="0.2">
      <c r="T105" s="14"/>
    </row>
    <row r="106" spans="3:20" x14ac:dyDescent="0.2">
      <c r="T106" s="14"/>
    </row>
    <row r="107" spans="3:20" x14ac:dyDescent="0.2">
      <c r="T107" s="14"/>
    </row>
    <row r="108" spans="3:20" x14ac:dyDescent="0.2">
      <c r="T108" s="14"/>
    </row>
    <row r="109" spans="3:20" x14ac:dyDescent="0.2">
      <c r="T109" s="14"/>
    </row>
    <row r="110" spans="3:20" x14ac:dyDescent="0.2">
      <c r="T110" s="14"/>
    </row>
    <row r="111" spans="3:20" x14ac:dyDescent="0.2">
      <c r="T111" s="14"/>
    </row>
    <row r="112" spans="3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AY128"/>
  <sheetViews>
    <sheetView topLeftCell="A36" workbookViewId="0">
      <selection activeCell="C63" sqref="C63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hidden="1" customWidth="1"/>
    <col min="5" max="5" width="10.83203125" hidden="1" customWidth="1"/>
    <col min="6" max="6" width="11.1640625" hidden="1" customWidth="1"/>
    <col min="7" max="7" width="11" hidden="1" customWidth="1"/>
    <col min="8" max="8" width="11.1640625" hidden="1" customWidth="1"/>
    <col min="9" max="9" width="10.83203125" hidden="1" customWidth="1"/>
    <col min="10" max="10" width="11.1640625" hidden="1" customWidth="1"/>
    <col min="11" max="11" width="11" hidden="1" customWidth="1"/>
    <col min="12" max="12" width="11.1640625" hidden="1" customWidth="1"/>
    <col min="13" max="13" width="10.83203125" hidden="1" customWidth="1"/>
    <col min="14" max="14" width="11.1640625" hidden="1" customWidth="1"/>
    <col min="15" max="15" width="11" hidden="1" customWidth="1"/>
    <col min="16" max="16" width="11.1640625" hidden="1" customWidth="1"/>
    <col min="17" max="17" width="11" hidden="1" customWidth="1"/>
    <col min="18" max="18" width="11.1640625" hidden="1" customWidth="1"/>
    <col min="19" max="19" width="10.83203125" hidden="1" customWidth="1"/>
    <col min="20" max="20" width="11.1640625" hidden="1" customWidth="1"/>
    <col min="21" max="21" width="10.83203125" hidden="1" customWidth="1"/>
    <col min="22" max="22" width="11.1640625" hidden="1" customWidth="1"/>
    <col min="23" max="23" width="11" hidden="1" customWidth="1"/>
    <col min="24" max="24" width="11.1640625" hidden="1" customWidth="1"/>
    <col min="25" max="25" width="11" hidden="1" customWidth="1"/>
    <col min="26" max="26" width="11.1640625" hidden="1" customWidth="1"/>
    <col min="27" max="27" width="11" hidden="1" customWidth="1"/>
    <col min="28" max="28" width="11.1640625" hidden="1" customWidth="1"/>
    <col min="29" max="29" width="11" hidden="1" customWidth="1"/>
    <col min="30" max="30" width="11.1640625" hidden="1" customWidth="1"/>
    <col min="31" max="31" width="11" hidden="1" customWidth="1"/>
    <col min="32" max="41" width="10.83203125" hidden="1" customWidth="1"/>
    <col min="42" max="43" width="0" hidden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90">
        <v>43913</v>
      </c>
      <c r="E39" s="90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90">
        <v>43914</v>
      </c>
      <c r="G40" s="89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90">
        <v>43915</v>
      </c>
      <c r="I41" s="89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90">
        <v>43916</v>
      </c>
      <c r="K42" s="89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90">
        <v>43917</v>
      </c>
      <c r="M43" s="89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90">
        <v>43918</v>
      </c>
      <c r="O44" s="89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90">
        <v>43919</v>
      </c>
      <c r="Q45" s="89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90">
        <v>43920</v>
      </c>
      <c r="S46" s="89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90">
        <v>43921</v>
      </c>
      <c r="U47" s="89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90">
        <v>43922</v>
      </c>
      <c r="W48" s="89"/>
    </row>
    <row r="49" spans="1:51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90">
        <v>43923</v>
      </c>
      <c r="Y49" s="89"/>
    </row>
    <row r="50" spans="1:51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90">
        <v>43924</v>
      </c>
      <c r="AA50" s="89"/>
    </row>
    <row r="51" spans="1:51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90">
        <v>43925</v>
      </c>
      <c r="AC51" s="89"/>
    </row>
    <row r="52" spans="1:51" x14ac:dyDescent="0.2">
      <c r="A52" s="11">
        <v>43926</v>
      </c>
      <c r="B52" s="47">
        <v>334125</v>
      </c>
      <c r="C52" s="52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90">
        <v>43926</v>
      </c>
      <c r="AE52" s="89"/>
    </row>
    <row r="53" spans="1:51" x14ac:dyDescent="0.2">
      <c r="A53" s="11">
        <v>43927</v>
      </c>
      <c r="B53" s="47">
        <v>366906</v>
      </c>
      <c r="C53" s="52">
        <v>10868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  <c r="AF53" s="90">
        <v>43927</v>
      </c>
      <c r="AG53" s="89"/>
    </row>
    <row r="54" spans="1:51" x14ac:dyDescent="0.2">
      <c r="A54" s="11">
        <v>43928</v>
      </c>
      <c r="B54" s="47">
        <v>395739</v>
      </c>
      <c r="C54" s="52">
        <v>12796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  <c r="AF54" s="14">
        <v>438345</v>
      </c>
      <c r="AG54" s="14">
        <v>12274</v>
      </c>
      <c r="AH54" s="90">
        <v>43928</v>
      </c>
      <c r="AI54" s="89"/>
    </row>
    <row r="55" spans="1:51" x14ac:dyDescent="0.2">
      <c r="A55" s="11">
        <v>43929</v>
      </c>
      <c r="B55" s="47">
        <v>427346</v>
      </c>
      <c r="C55" s="52">
        <v>14678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  <c r="AF55" s="24">
        <v>523693</v>
      </c>
      <c r="AG55" s="24">
        <v>14663</v>
      </c>
      <c r="AH55" s="14">
        <v>472792</v>
      </c>
      <c r="AI55" s="14">
        <v>13238</v>
      </c>
      <c r="AJ55" s="90">
        <v>43929</v>
      </c>
      <c r="AK55" s="89"/>
    </row>
    <row r="56" spans="1:51" x14ac:dyDescent="0.2">
      <c r="A56" s="11">
        <v>43930</v>
      </c>
      <c r="B56" s="47">
        <v>468566</v>
      </c>
      <c r="C56" s="52">
        <v>16691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  <c r="AF56" s="24">
        <v>625659</v>
      </c>
      <c r="AG56" s="24">
        <v>17518</v>
      </c>
      <c r="AH56" s="24">
        <v>564847</v>
      </c>
      <c r="AI56" s="24">
        <v>15816</v>
      </c>
      <c r="AJ56" s="14">
        <v>510553</v>
      </c>
      <c r="AK56" s="14">
        <v>17359</v>
      </c>
      <c r="AL56" s="90">
        <v>43930</v>
      </c>
      <c r="AM56" s="89"/>
    </row>
    <row r="57" spans="1:51" x14ac:dyDescent="0.2">
      <c r="A57" s="11">
        <v>43931</v>
      </c>
      <c r="B57" s="47">
        <v>502049</v>
      </c>
      <c r="C57" s="52">
        <v>18719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  <c r="AF57" s="24">
        <v>747479</v>
      </c>
      <c r="AG57" s="24">
        <v>20929</v>
      </c>
      <c r="AH57" s="24">
        <v>674826</v>
      </c>
      <c r="AI57" s="24">
        <v>18895</v>
      </c>
      <c r="AJ57" s="24">
        <v>609960</v>
      </c>
      <c r="AK57" s="24">
        <v>20739</v>
      </c>
      <c r="AL57" s="14">
        <v>559799</v>
      </c>
      <c r="AM57" s="14">
        <v>19033</v>
      </c>
      <c r="AN57" s="90">
        <v>43931</v>
      </c>
      <c r="AO57" s="89"/>
    </row>
    <row r="58" spans="1:51" x14ac:dyDescent="0.2">
      <c r="A58" s="11">
        <v>43932</v>
      </c>
      <c r="B58" s="86">
        <v>532879</v>
      </c>
      <c r="C58" s="87">
        <v>20577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  <c r="AF58" s="24">
        <v>893017</v>
      </c>
      <c r="AG58" s="24">
        <v>25004</v>
      </c>
      <c r="AH58" s="24">
        <v>806219</v>
      </c>
      <c r="AI58" s="24">
        <v>22574</v>
      </c>
      <c r="AJ58" s="24">
        <v>728723</v>
      </c>
      <c r="AK58" s="24">
        <v>24777</v>
      </c>
      <c r="AL58" s="24">
        <v>668795</v>
      </c>
      <c r="AM58" s="24">
        <v>22739</v>
      </c>
      <c r="AN58" s="14">
        <v>587395</v>
      </c>
      <c r="AO58" s="14">
        <v>21734</v>
      </c>
      <c r="AP58" s="90"/>
      <c r="AQ58" s="89"/>
    </row>
    <row r="59" spans="1:51" x14ac:dyDescent="0.2">
      <c r="A59" s="11">
        <v>43933</v>
      </c>
      <c r="B59" s="47">
        <v>560402</v>
      </c>
      <c r="C59" s="52">
        <v>22105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  <c r="AF59" s="24">
        <v>1066893</v>
      </c>
      <c r="AG59" s="24">
        <v>29873</v>
      </c>
      <c r="AH59" s="24">
        <v>963194</v>
      </c>
      <c r="AI59" s="24">
        <v>26969</v>
      </c>
      <c r="AJ59" s="24">
        <v>870610</v>
      </c>
      <c r="AK59" s="24">
        <v>29601</v>
      </c>
      <c r="AL59" s="24">
        <v>799013</v>
      </c>
      <c r="AM59" s="24">
        <v>27166</v>
      </c>
      <c r="AN59" s="24">
        <v>687250</v>
      </c>
      <c r="AO59" s="24">
        <v>23366</v>
      </c>
      <c r="AP59" s="90">
        <v>43933</v>
      </c>
      <c r="AQ59" s="89"/>
    </row>
    <row r="60" spans="1:51" x14ac:dyDescent="0.2">
      <c r="A60" s="11">
        <v>43934</v>
      </c>
      <c r="B60" s="47">
        <v>586748</v>
      </c>
      <c r="C60" s="52">
        <v>23618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  <c r="AF60" s="24">
        <v>1274623</v>
      </c>
      <c r="AG60" s="24">
        <v>35689</v>
      </c>
      <c r="AH60" s="24">
        <v>1150734</v>
      </c>
      <c r="AI60" s="24">
        <v>32221</v>
      </c>
      <c r="AJ60" s="24">
        <v>1040123</v>
      </c>
      <c r="AK60" s="24">
        <v>35364</v>
      </c>
      <c r="AL60" s="24">
        <v>954585</v>
      </c>
      <c r="AM60" s="24">
        <v>32456</v>
      </c>
      <c r="AN60" s="24">
        <v>804079</v>
      </c>
      <c r="AO60" s="24">
        <v>27339</v>
      </c>
      <c r="AP60" s="14">
        <v>601036</v>
      </c>
      <c r="AQ60" s="14">
        <v>24041</v>
      </c>
      <c r="AR60" s="90">
        <v>43934</v>
      </c>
      <c r="AS60" s="89"/>
    </row>
    <row r="61" spans="1:51" x14ac:dyDescent="0.2">
      <c r="A61" s="11">
        <v>43935</v>
      </c>
      <c r="B61" s="47">
        <v>613886</v>
      </c>
      <c r="C61" s="52">
        <v>26047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  <c r="AF61" s="24">
        <v>1522799</v>
      </c>
      <c r="AG61" s="24">
        <v>42638</v>
      </c>
      <c r="AH61" s="24">
        <v>1374788</v>
      </c>
      <c r="AI61" s="24">
        <v>38494</v>
      </c>
      <c r="AJ61" s="24">
        <v>1242641</v>
      </c>
      <c r="AK61" s="24">
        <v>42250</v>
      </c>
      <c r="AL61" s="24">
        <v>1140449</v>
      </c>
      <c r="AM61" s="24">
        <v>38775</v>
      </c>
      <c r="AN61" s="24">
        <v>940769</v>
      </c>
      <c r="AO61" s="24">
        <v>31986</v>
      </c>
      <c r="AP61" s="24">
        <v>644616</v>
      </c>
      <c r="AQ61" s="24">
        <v>25785</v>
      </c>
      <c r="AR61" s="14">
        <v>616831</v>
      </c>
      <c r="AS61" s="14">
        <v>24673</v>
      </c>
      <c r="AT61" s="90">
        <v>43935</v>
      </c>
      <c r="AU61" s="89"/>
    </row>
    <row r="62" spans="1:51" x14ac:dyDescent="0.2">
      <c r="A62" s="11">
        <v>43936</v>
      </c>
      <c r="B62" s="47">
        <v>644089</v>
      </c>
      <c r="C62" s="52">
        <v>28529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  <c r="AF62" s="24">
        <v>1819297</v>
      </c>
      <c r="AG62" s="24">
        <v>50940</v>
      </c>
      <c r="AH62" s="24">
        <v>1642467</v>
      </c>
      <c r="AI62" s="24">
        <v>45989</v>
      </c>
      <c r="AJ62" s="24">
        <v>1484590</v>
      </c>
      <c r="AK62" s="24">
        <v>50476</v>
      </c>
      <c r="AL62" s="24">
        <v>1362501</v>
      </c>
      <c r="AM62" s="24">
        <v>46325</v>
      </c>
      <c r="AN62" s="24">
        <v>1100696</v>
      </c>
      <c r="AO62" s="24">
        <v>37424</v>
      </c>
      <c r="AP62" s="24">
        <v>691356</v>
      </c>
      <c r="AQ62" s="24">
        <v>27654</v>
      </c>
      <c r="AR62" s="24">
        <v>648457</v>
      </c>
      <c r="AS62" s="24">
        <v>25938</v>
      </c>
      <c r="AT62" s="14">
        <v>642142</v>
      </c>
      <c r="AU62" s="14">
        <v>28896</v>
      </c>
      <c r="AV62" s="90">
        <v>43936</v>
      </c>
      <c r="AW62" s="89"/>
    </row>
    <row r="63" spans="1:51" x14ac:dyDescent="0.2">
      <c r="A63" s="11">
        <v>43937</v>
      </c>
      <c r="B63" s="47">
        <v>677056</v>
      </c>
      <c r="C63" s="52">
        <v>34580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  <c r="AF63" s="24">
        <v>2173525</v>
      </c>
      <c r="AG63" s="24">
        <v>60859</v>
      </c>
      <c r="AH63" s="24">
        <v>1962265</v>
      </c>
      <c r="AI63" s="24">
        <v>54943</v>
      </c>
      <c r="AJ63" s="24">
        <v>1773648</v>
      </c>
      <c r="AK63" s="24">
        <v>60304</v>
      </c>
      <c r="AL63" s="24">
        <v>1627787</v>
      </c>
      <c r="AM63" s="24">
        <v>55345</v>
      </c>
      <c r="AN63" s="24">
        <v>1287809</v>
      </c>
      <c r="AO63" s="24">
        <v>43786</v>
      </c>
      <c r="AP63" s="24">
        <v>741485</v>
      </c>
      <c r="AQ63" s="24">
        <v>29659</v>
      </c>
      <c r="AR63" s="24">
        <v>681704</v>
      </c>
      <c r="AS63" s="24">
        <v>27268</v>
      </c>
      <c r="AT63" s="24">
        <v>671698</v>
      </c>
      <c r="AU63" s="24">
        <v>30226</v>
      </c>
      <c r="AV63" s="14">
        <v>673735</v>
      </c>
      <c r="AW63" s="14">
        <v>30318</v>
      </c>
      <c r="AX63" s="90">
        <v>43937</v>
      </c>
      <c r="AY63" s="89"/>
    </row>
    <row r="64" spans="1:51" x14ac:dyDescent="0.2">
      <c r="A64" s="11">
        <v>43938</v>
      </c>
      <c r="B64" s="49">
        <f>B63*EXP( 0.05)</f>
        <v>711769.40342796536</v>
      </c>
      <c r="C64" s="48">
        <f>B64* 0.051</f>
        <v>36300.239574826228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  <c r="AF64" s="24">
        <v>2596723</v>
      </c>
      <c r="AG64" s="24">
        <v>72708</v>
      </c>
      <c r="AH64" s="24">
        <v>2344330</v>
      </c>
      <c r="AI64" s="24">
        <v>65641</v>
      </c>
      <c r="AJ64" s="24">
        <v>2118988</v>
      </c>
      <c r="AK64" s="24">
        <v>72046</v>
      </c>
      <c r="AL64" s="24">
        <v>1944727</v>
      </c>
      <c r="AM64" s="24">
        <v>66121</v>
      </c>
      <c r="AN64" s="24">
        <v>1506731</v>
      </c>
      <c r="AO64" s="24">
        <v>51229</v>
      </c>
      <c r="AP64" s="24">
        <v>795248</v>
      </c>
      <c r="AQ64" s="24">
        <v>31810</v>
      </c>
      <c r="AR64" s="24">
        <v>716656</v>
      </c>
      <c r="AS64" s="24">
        <v>28666</v>
      </c>
      <c r="AT64" s="24">
        <v>702615</v>
      </c>
      <c r="AU64" s="24">
        <v>31618</v>
      </c>
      <c r="AV64" s="24">
        <v>704746</v>
      </c>
      <c r="AW64" s="24">
        <v>31714</v>
      </c>
      <c r="AX64" s="14">
        <v>711769</v>
      </c>
      <c r="AY64" s="14">
        <v>36300</v>
      </c>
    </row>
    <row r="65" spans="1:51" x14ac:dyDescent="0.2">
      <c r="A65" s="11">
        <v>43939</v>
      </c>
      <c r="B65" s="49">
        <f t="shared" ref="B65:B83" si="0">B64*EXP( 0.05)</f>
        <v>748262.60110862576</v>
      </c>
      <c r="C65" s="48">
        <f t="shared" ref="C63:C83" si="1">B65* 0.045</f>
        <v>33671.817049888159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  <c r="AF65" s="24">
        <v>3102321</v>
      </c>
      <c r="AG65" s="24">
        <v>86865</v>
      </c>
      <c r="AH65" s="24">
        <v>2800785</v>
      </c>
      <c r="AI65" s="24">
        <v>78422</v>
      </c>
      <c r="AJ65" s="24">
        <v>2531568</v>
      </c>
      <c r="AK65" s="24">
        <v>86073</v>
      </c>
      <c r="AL65" s="24">
        <v>2323377</v>
      </c>
      <c r="AM65" s="24">
        <v>78995</v>
      </c>
      <c r="AN65" s="24">
        <v>1762869</v>
      </c>
      <c r="AO65" s="24">
        <v>59938</v>
      </c>
      <c r="AP65" s="24">
        <v>852910</v>
      </c>
      <c r="AQ65" s="24">
        <v>34116</v>
      </c>
      <c r="AR65" s="24">
        <v>753399</v>
      </c>
      <c r="AS65" s="24">
        <v>30136</v>
      </c>
      <c r="AT65" s="24">
        <v>734955</v>
      </c>
      <c r="AU65" s="24">
        <v>33073</v>
      </c>
      <c r="AV65" s="24">
        <v>737184</v>
      </c>
      <c r="AW65" s="24">
        <v>33173</v>
      </c>
      <c r="AX65" s="24">
        <v>748263</v>
      </c>
      <c r="AY65" s="24">
        <v>33672</v>
      </c>
    </row>
    <row r="66" spans="1:51" x14ac:dyDescent="0.2">
      <c r="A66" s="11">
        <v>43940</v>
      </c>
      <c r="B66" s="49">
        <f t="shared" si="0"/>
        <v>786626.84504464059</v>
      </c>
      <c r="C66" s="48">
        <f t="shared" si="1"/>
        <v>35398.208027008826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  <c r="AF66" s="24">
        <v>3706361</v>
      </c>
      <c r="AG66" s="24">
        <v>103778</v>
      </c>
      <c r="AH66" s="24">
        <v>3346114</v>
      </c>
      <c r="AI66" s="24">
        <v>93691</v>
      </c>
      <c r="AJ66" s="24">
        <v>3024479</v>
      </c>
      <c r="AK66" s="24">
        <v>102832</v>
      </c>
      <c r="AL66" s="24">
        <v>2775752</v>
      </c>
      <c r="AM66" s="24">
        <v>94376</v>
      </c>
      <c r="AN66" s="24">
        <v>2062549</v>
      </c>
      <c r="AO66" s="24">
        <v>70127</v>
      </c>
      <c r="AP66" s="24">
        <v>914753</v>
      </c>
      <c r="AQ66" s="24">
        <v>36590</v>
      </c>
      <c r="AR66" s="24">
        <v>792027</v>
      </c>
      <c r="AS66" s="24">
        <v>31681</v>
      </c>
      <c r="AT66" s="24">
        <v>768783</v>
      </c>
      <c r="AU66" s="24">
        <v>34595</v>
      </c>
      <c r="AV66" s="24">
        <v>771115</v>
      </c>
      <c r="AW66" s="24">
        <v>34700</v>
      </c>
      <c r="AX66" s="24">
        <v>786627</v>
      </c>
      <c r="AY66" s="24">
        <v>35398</v>
      </c>
    </row>
    <row r="67" spans="1:51" x14ac:dyDescent="0.2">
      <c r="A67" s="11">
        <v>43941</v>
      </c>
      <c r="B67" s="49">
        <f t="shared" si="0"/>
        <v>826958.06582889217</v>
      </c>
      <c r="C67" s="48">
        <f t="shared" si="1"/>
        <v>37213.112962300147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  <c r="AF67" s="24">
        <v>4428011</v>
      </c>
      <c r="AG67" s="24">
        <v>123984</v>
      </c>
      <c r="AH67" s="24">
        <v>3997622</v>
      </c>
      <c r="AI67" s="24">
        <v>111933</v>
      </c>
      <c r="AJ67" s="24">
        <v>3613362</v>
      </c>
      <c r="AK67" s="24">
        <v>122854</v>
      </c>
      <c r="AL67" s="24">
        <v>3316207</v>
      </c>
      <c r="AM67" s="24">
        <v>112751</v>
      </c>
      <c r="AN67" s="24">
        <v>2413173</v>
      </c>
      <c r="AO67" s="24">
        <v>82048</v>
      </c>
      <c r="AP67" s="24">
        <v>981080</v>
      </c>
      <c r="AQ67" s="24">
        <v>39243</v>
      </c>
      <c r="AR67" s="24">
        <v>832635</v>
      </c>
      <c r="AS67" s="24">
        <v>33305</v>
      </c>
      <c r="AT67" s="24">
        <v>804169</v>
      </c>
      <c r="AU67" s="24">
        <v>36188</v>
      </c>
      <c r="AV67" s="24">
        <v>806607</v>
      </c>
      <c r="AW67" s="24">
        <v>36297</v>
      </c>
      <c r="AX67" s="24">
        <v>826958</v>
      </c>
      <c r="AY67" s="24">
        <v>37213</v>
      </c>
    </row>
    <row r="68" spans="1:51" x14ac:dyDescent="0.2">
      <c r="A68" s="11">
        <v>43942</v>
      </c>
      <c r="B68" s="49">
        <f t="shared" si="0"/>
        <v>869357.11252093583</v>
      </c>
      <c r="C68" s="48">
        <f t="shared" si="1"/>
        <v>39121.070063442108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  <c r="AF68" s="24">
        <v>5290170</v>
      </c>
      <c r="AG68" s="24">
        <v>148125</v>
      </c>
      <c r="AH68" s="24">
        <v>4775982</v>
      </c>
      <c r="AI68" s="24">
        <v>133727</v>
      </c>
      <c r="AJ68" s="24">
        <v>4316905</v>
      </c>
      <c r="AK68" s="24">
        <v>146775</v>
      </c>
      <c r="AL68" s="24">
        <v>3961892</v>
      </c>
      <c r="AM68" s="24">
        <v>134704</v>
      </c>
      <c r="AN68" s="24">
        <v>2823402</v>
      </c>
      <c r="AO68" s="24">
        <v>95996</v>
      </c>
      <c r="AP68" s="24">
        <v>1052217</v>
      </c>
      <c r="AQ68" s="24">
        <v>42089</v>
      </c>
      <c r="AR68" s="24">
        <v>875325</v>
      </c>
      <c r="AS68" s="24">
        <v>35013</v>
      </c>
      <c r="AT68" s="24">
        <v>841183</v>
      </c>
      <c r="AU68" s="24">
        <v>37853</v>
      </c>
      <c r="AV68" s="24">
        <v>843734</v>
      </c>
      <c r="AW68" s="24">
        <v>37968</v>
      </c>
      <c r="AX68" s="24">
        <v>869357</v>
      </c>
      <c r="AY68" s="24">
        <v>39121</v>
      </c>
    </row>
    <row r="69" spans="1:51" x14ac:dyDescent="0.2">
      <c r="A69" s="11">
        <v>43943</v>
      </c>
      <c r="B69" s="49">
        <f t="shared" si="0"/>
        <v>913930.00482217874</v>
      </c>
      <c r="C69" s="48">
        <f t="shared" si="1"/>
        <v>41126.850216998042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  <c r="AF69" s="24">
        <v>6320197</v>
      </c>
      <c r="AG69" s="24">
        <v>176966</v>
      </c>
      <c r="AH69" s="24">
        <v>5705894</v>
      </c>
      <c r="AI69" s="24">
        <v>159765</v>
      </c>
      <c r="AJ69" s="24">
        <v>5157432</v>
      </c>
      <c r="AK69" s="24">
        <v>175353</v>
      </c>
      <c r="AL69" s="24">
        <v>4733296</v>
      </c>
      <c r="AM69" s="24">
        <v>160932</v>
      </c>
      <c r="AN69" s="24">
        <v>3303368</v>
      </c>
      <c r="AO69" s="24">
        <v>112314</v>
      </c>
      <c r="AP69" s="24">
        <v>1128511</v>
      </c>
      <c r="AQ69" s="24">
        <v>45140</v>
      </c>
      <c r="AR69" s="24">
        <v>920204</v>
      </c>
      <c r="AS69" s="24">
        <v>36808</v>
      </c>
      <c r="AT69" s="24">
        <v>879901</v>
      </c>
      <c r="AU69" s="24">
        <v>39596</v>
      </c>
      <c r="AV69" s="24">
        <v>882569</v>
      </c>
      <c r="AW69" s="24">
        <v>39716</v>
      </c>
      <c r="AX69" s="24">
        <v>913930</v>
      </c>
      <c r="AY69" s="24">
        <v>41127</v>
      </c>
    </row>
    <row r="70" spans="1:51" x14ac:dyDescent="0.2">
      <c r="A70" s="11">
        <v>43944</v>
      </c>
      <c r="B70" s="49">
        <f t="shared" si="0"/>
        <v>960788.19818035688</v>
      </c>
      <c r="C70" s="48">
        <f t="shared" si="1"/>
        <v>43235.468918116057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  <c r="AF70" s="24">
        <v>7550776</v>
      </c>
      <c r="AG70" s="24">
        <v>211422</v>
      </c>
      <c r="AH70" s="24">
        <v>6816865</v>
      </c>
      <c r="AI70" s="24">
        <v>190872</v>
      </c>
      <c r="AJ70" s="24">
        <v>6161614</v>
      </c>
      <c r="AK70" s="24">
        <v>209495</v>
      </c>
      <c r="AL70" s="24">
        <v>5654896</v>
      </c>
      <c r="AM70" s="24">
        <v>192266</v>
      </c>
      <c r="AN70" s="24">
        <v>3864926</v>
      </c>
      <c r="AO70" s="24">
        <v>131407</v>
      </c>
      <c r="AP70" s="24">
        <v>1210337</v>
      </c>
      <c r="AQ70" s="24">
        <v>48413</v>
      </c>
      <c r="AR70" s="24">
        <v>967384</v>
      </c>
      <c r="AS70" s="24">
        <v>38695</v>
      </c>
      <c r="AT70" s="24">
        <v>920401</v>
      </c>
      <c r="AU70" s="24">
        <v>41418</v>
      </c>
      <c r="AV70" s="24">
        <v>923192</v>
      </c>
      <c r="AW70" s="24">
        <v>41544</v>
      </c>
      <c r="AX70" s="24">
        <v>960788</v>
      </c>
      <c r="AY70" s="24">
        <v>43235</v>
      </c>
    </row>
    <row r="71" spans="1:51" x14ac:dyDescent="0.2">
      <c r="A71" s="11">
        <v>43945</v>
      </c>
      <c r="B71" s="49">
        <f t="shared" si="0"/>
        <v>1010048.8624862086</v>
      </c>
      <c r="C71" s="48">
        <f t="shared" si="1"/>
        <v>45452.198811879382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  <c r="AF71" s="24">
        <v>9020957</v>
      </c>
      <c r="AG71" s="24">
        <v>252587</v>
      </c>
      <c r="AH71" s="24">
        <v>8144148</v>
      </c>
      <c r="AI71" s="24">
        <v>228036</v>
      </c>
      <c r="AJ71" s="24">
        <v>7361316</v>
      </c>
      <c r="AK71" s="24">
        <v>250285</v>
      </c>
      <c r="AL71" s="24">
        <v>6755937</v>
      </c>
      <c r="AM71" s="24">
        <v>229702</v>
      </c>
      <c r="AN71" s="24">
        <v>4521946</v>
      </c>
      <c r="AO71" s="24">
        <v>153746</v>
      </c>
      <c r="AP71" s="24">
        <v>1298097</v>
      </c>
      <c r="AQ71" s="24">
        <v>51924</v>
      </c>
      <c r="AR71" s="24">
        <v>1016983</v>
      </c>
      <c r="AS71" s="24">
        <v>40679</v>
      </c>
      <c r="AT71" s="24">
        <v>962765</v>
      </c>
      <c r="AU71" s="24">
        <v>43324</v>
      </c>
      <c r="AV71" s="24">
        <v>965684</v>
      </c>
      <c r="AW71" s="24">
        <v>43456</v>
      </c>
      <c r="AX71" s="24">
        <v>1010049</v>
      </c>
      <c r="AY71" s="24">
        <v>45452</v>
      </c>
    </row>
    <row r="72" spans="1:51" x14ac:dyDescent="0.2">
      <c r="A72" s="11">
        <v>43946</v>
      </c>
      <c r="B72" s="49">
        <f t="shared" si="0"/>
        <v>1061835.1750592324</v>
      </c>
      <c r="C72" s="48">
        <f t="shared" si="1"/>
        <v>47782.582877665453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  <c r="AF72" s="24">
        <v>10777390</v>
      </c>
      <c r="AG72" s="24">
        <v>301767</v>
      </c>
      <c r="AH72" s="24">
        <v>9729861</v>
      </c>
      <c r="AI72" s="24">
        <v>272436</v>
      </c>
      <c r="AJ72" s="24">
        <v>8794607</v>
      </c>
      <c r="AK72" s="24">
        <v>299017</v>
      </c>
      <c r="AL72" s="24">
        <v>8071358</v>
      </c>
      <c r="AM72" s="24">
        <v>274426</v>
      </c>
      <c r="AN72" s="24">
        <v>5290657</v>
      </c>
      <c r="AO72" s="24">
        <v>179882</v>
      </c>
      <c r="AP72" s="24">
        <v>1392219</v>
      </c>
      <c r="AQ72" s="24">
        <v>55689</v>
      </c>
      <c r="AR72" s="24">
        <v>1069125</v>
      </c>
      <c r="AS72" s="24">
        <v>42765</v>
      </c>
      <c r="AT72" s="24">
        <v>1007079</v>
      </c>
      <c r="AU72" s="24">
        <v>45319</v>
      </c>
      <c r="AV72" s="24">
        <v>1010133</v>
      </c>
      <c r="AW72" s="24">
        <v>45456</v>
      </c>
      <c r="AX72" s="24">
        <v>1061835</v>
      </c>
      <c r="AY72" s="24">
        <v>47783</v>
      </c>
    </row>
    <row r="73" spans="1:51" x14ac:dyDescent="0.2">
      <c r="A73" s="11">
        <v>43947</v>
      </c>
      <c r="B73" s="49">
        <f t="shared" si="0"/>
        <v>1116276.6286551468</v>
      </c>
      <c r="C73" s="48">
        <f t="shared" si="1"/>
        <v>50232.448289481603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  <c r="AF73" s="24">
        <v>12875811</v>
      </c>
      <c r="AG73" s="24">
        <v>360523</v>
      </c>
      <c r="AH73" s="24">
        <v>11624322</v>
      </c>
      <c r="AI73" s="24">
        <v>325481</v>
      </c>
      <c r="AJ73" s="24">
        <v>10506969</v>
      </c>
      <c r="AK73" s="24">
        <v>357237</v>
      </c>
      <c r="AL73" s="24">
        <v>9642898</v>
      </c>
      <c r="AM73" s="24">
        <v>327859</v>
      </c>
      <c r="AN73" s="24">
        <v>6190046</v>
      </c>
      <c r="AO73" s="24">
        <v>210462</v>
      </c>
      <c r="AP73" s="24">
        <v>1493167</v>
      </c>
      <c r="AQ73" s="24">
        <v>59727</v>
      </c>
      <c r="AR73" s="24">
        <v>1123940</v>
      </c>
      <c r="AS73" s="24">
        <v>44958</v>
      </c>
      <c r="AT73" s="24">
        <v>1053433</v>
      </c>
      <c r="AU73" s="24">
        <v>47404</v>
      </c>
      <c r="AV73" s="24">
        <v>1056627</v>
      </c>
      <c r="AW73" s="24">
        <v>47548</v>
      </c>
      <c r="AX73" s="24">
        <v>1116277</v>
      </c>
      <c r="AY73" s="24">
        <v>50232</v>
      </c>
    </row>
    <row r="74" spans="1:51" x14ac:dyDescent="0.2">
      <c r="A74" s="11">
        <v>43948</v>
      </c>
      <c r="B74" s="49">
        <f t="shared" si="0"/>
        <v>1173509.3552652281</v>
      </c>
      <c r="C74" s="48">
        <f t="shared" si="1"/>
        <v>52807.920986935263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  <c r="AF74" s="24">
        <v>15382806</v>
      </c>
      <c r="AG74" s="24">
        <v>430719</v>
      </c>
      <c r="AH74" s="24">
        <v>13887645</v>
      </c>
      <c r="AI74" s="24">
        <v>388854</v>
      </c>
      <c r="AJ74" s="24">
        <v>12552737</v>
      </c>
      <c r="AK74" s="24">
        <v>426793</v>
      </c>
      <c r="AL74" s="24">
        <v>11520427</v>
      </c>
      <c r="AM74" s="24">
        <v>391695</v>
      </c>
      <c r="AN74" s="24">
        <v>7242326</v>
      </c>
      <c r="AO74" s="24">
        <v>246239</v>
      </c>
      <c r="AP74" s="24">
        <v>1601433</v>
      </c>
      <c r="AQ74" s="24">
        <v>64057</v>
      </c>
      <c r="AR74" s="24">
        <v>1181565</v>
      </c>
      <c r="AS74" s="24">
        <v>47263</v>
      </c>
      <c r="AT74" s="24">
        <v>1101920</v>
      </c>
      <c r="AU74" s="24">
        <v>49586</v>
      </c>
      <c r="AV74" s="24">
        <v>1105261</v>
      </c>
      <c r="AW74" s="24">
        <v>49737</v>
      </c>
      <c r="AX74" s="24">
        <v>1173509</v>
      </c>
      <c r="AY74" s="24">
        <v>52808</v>
      </c>
    </row>
    <row r="75" spans="1:51" x14ac:dyDescent="0.2">
      <c r="A75" s="11">
        <v>43949</v>
      </c>
      <c r="B75" s="49">
        <f t="shared" si="0"/>
        <v>1233676.4665171974</v>
      </c>
      <c r="C75" s="48">
        <f t="shared" si="1"/>
        <v>55515.440993273885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  <c r="AF75" s="24">
        <v>18377928</v>
      </c>
      <c r="AG75" s="24">
        <v>514582</v>
      </c>
      <c r="AH75" s="24">
        <v>16591651</v>
      </c>
      <c r="AI75" s="24">
        <v>464566</v>
      </c>
      <c r="AJ75" s="24">
        <v>14996828</v>
      </c>
      <c r="AK75" s="24">
        <v>509892</v>
      </c>
      <c r="AL75" s="24">
        <v>13763521</v>
      </c>
      <c r="AM75" s="24">
        <v>467960</v>
      </c>
      <c r="AN75" s="24">
        <v>8473490</v>
      </c>
      <c r="AO75" s="24">
        <v>288099</v>
      </c>
      <c r="AP75" s="24">
        <v>1717550</v>
      </c>
      <c r="AQ75" s="24">
        <v>68702</v>
      </c>
      <c r="AR75" s="24">
        <v>1242146</v>
      </c>
      <c r="AS75" s="24">
        <v>49686</v>
      </c>
      <c r="AT75" s="24">
        <v>1152639</v>
      </c>
      <c r="AU75" s="24">
        <v>51869</v>
      </c>
      <c r="AV75" s="24">
        <v>1156134</v>
      </c>
      <c r="AW75" s="24">
        <v>52026</v>
      </c>
      <c r="AX75" s="24">
        <v>1233676</v>
      </c>
      <c r="AY75" s="24">
        <v>55515</v>
      </c>
    </row>
    <row r="76" spans="1:51" x14ac:dyDescent="0.2">
      <c r="A76" s="11">
        <v>43950</v>
      </c>
      <c r="B76" s="49">
        <f t="shared" si="0"/>
        <v>1296928.4115288334</v>
      </c>
      <c r="C76" s="48">
        <f t="shared" si="1"/>
        <v>58361.778518797502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  <c r="AF76" s="24">
        <v>21956219</v>
      </c>
      <c r="AG76" s="24">
        <v>614774</v>
      </c>
      <c r="AH76" s="24">
        <v>19822143</v>
      </c>
      <c r="AI76" s="24">
        <v>555020</v>
      </c>
      <c r="AJ76" s="24">
        <v>17916798</v>
      </c>
      <c r="AK76" s="24">
        <v>609171</v>
      </c>
      <c r="AL76" s="24">
        <v>16443359</v>
      </c>
      <c r="AM76" s="24">
        <v>559074</v>
      </c>
      <c r="AN76" s="24">
        <v>9913946</v>
      </c>
      <c r="AO76" s="24">
        <v>337074</v>
      </c>
      <c r="AP76" s="24">
        <v>1842087</v>
      </c>
      <c r="AQ76" s="24">
        <v>73683</v>
      </c>
      <c r="AR76" s="24">
        <v>1305832</v>
      </c>
      <c r="AS76" s="24">
        <v>52233</v>
      </c>
      <c r="AT76" s="24">
        <v>1205692</v>
      </c>
      <c r="AU76" s="24">
        <v>54256</v>
      </c>
      <c r="AV76" s="24">
        <v>1209348</v>
      </c>
      <c r="AW76" s="24">
        <v>54421</v>
      </c>
      <c r="AX76" s="24">
        <v>1296928</v>
      </c>
      <c r="AY76" s="24">
        <v>58362</v>
      </c>
    </row>
    <row r="77" spans="1:51" x14ac:dyDescent="0.2">
      <c r="A77" s="11">
        <v>43951</v>
      </c>
      <c r="B77" s="49">
        <f t="shared" si="0"/>
        <v>1363423.353109132</v>
      </c>
      <c r="C77" s="48">
        <f t="shared" si="1"/>
        <v>61354.050889910941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  <c r="AF77" s="24">
        <v>26231223</v>
      </c>
      <c r="AG77" s="24">
        <v>734474</v>
      </c>
      <c r="AH77" s="24">
        <v>23681630</v>
      </c>
      <c r="AI77" s="24">
        <v>663086</v>
      </c>
      <c r="AJ77" s="24">
        <v>21405303</v>
      </c>
      <c r="AK77" s="24">
        <v>727780</v>
      </c>
      <c r="AL77" s="24">
        <v>19644977</v>
      </c>
      <c r="AM77" s="24">
        <v>667929</v>
      </c>
      <c r="AN77" s="24">
        <v>11599273</v>
      </c>
      <c r="AO77" s="24">
        <v>394375</v>
      </c>
      <c r="AP77" s="24">
        <v>1975653</v>
      </c>
      <c r="AQ77" s="24">
        <v>79026</v>
      </c>
      <c r="AR77" s="24">
        <v>1372783</v>
      </c>
      <c r="AS77" s="24">
        <v>54911</v>
      </c>
      <c r="AT77" s="24">
        <v>1261188</v>
      </c>
      <c r="AU77" s="24">
        <v>56753</v>
      </c>
      <c r="AV77" s="24">
        <v>1265012</v>
      </c>
      <c r="AW77" s="24">
        <v>56926</v>
      </c>
      <c r="AX77" s="24">
        <v>1363423</v>
      </c>
      <c r="AY77" s="24">
        <v>61354</v>
      </c>
    </row>
    <row r="78" spans="1:51" x14ac:dyDescent="0.2">
      <c r="A78" s="11">
        <v>43952</v>
      </c>
      <c r="B78" s="49">
        <f t="shared" si="0"/>
        <v>1433327.5632477123</v>
      </c>
      <c r="C78" s="48">
        <f t="shared" si="1"/>
        <v>64499.740346147053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  <c r="AF78" s="24">
        <v>31338595</v>
      </c>
      <c r="AG78" s="24">
        <v>877481</v>
      </c>
      <c r="AH78" s="24">
        <v>28292581</v>
      </c>
      <c r="AI78" s="24">
        <v>792192</v>
      </c>
      <c r="AJ78" s="24">
        <v>25573041</v>
      </c>
      <c r="AK78" s="24">
        <v>869483</v>
      </c>
      <c r="AL78" s="24">
        <v>23469969</v>
      </c>
      <c r="AM78" s="24">
        <v>797979</v>
      </c>
      <c r="AN78" s="24">
        <v>13571099</v>
      </c>
      <c r="AO78" s="24">
        <v>461417</v>
      </c>
      <c r="AP78" s="24">
        <v>2118904</v>
      </c>
      <c r="AQ78" s="24">
        <v>84756</v>
      </c>
      <c r="AR78" s="24">
        <v>1443167</v>
      </c>
      <c r="AS78" s="24">
        <v>57727</v>
      </c>
      <c r="AT78" s="24">
        <v>1319238</v>
      </c>
      <c r="AU78" s="24">
        <v>59366</v>
      </c>
      <c r="AV78" s="24">
        <v>1323238</v>
      </c>
      <c r="AW78" s="24">
        <v>59546</v>
      </c>
      <c r="AX78" s="24">
        <v>1433328</v>
      </c>
      <c r="AY78" s="24">
        <v>64500</v>
      </c>
    </row>
    <row r="79" spans="1:51" x14ac:dyDescent="0.2">
      <c r="A79" s="11">
        <v>43953</v>
      </c>
      <c r="B79" s="49">
        <f t="shared" si="0"/>
        <v>1506815.8388813976</v>
      </c>
      <c r="C79" s="48">
        <f t="shared" si="1"/>
        <v>67806.712749662896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  <c r="AF79" s="24">
        <v>37440403</v>
      </c>
      <c r="AG79" s="24">
        <v>1048331</v>
      </c>
      <c r="AH79" s="24">
        <v>33801312</v>
      </c>
      <c r="AI79" s="24">
        <v>946437</v>
      </c>
      <c r="AJ79" s="24">
        <v>30552262</v>
      </c>
      <c r="AK79" s="24">
        <v>1038777</v>
      </c>
      <c r="AL79" s="24">
        <v>28039709</v>
      </c>
      <c r="AM79" s="24">
        <v>953350</v>
      </c>
      <c r="AN79" s="24">
        <v>15878126</v>
      </c>
      <c r="AO79" s="24">
        <v>539856</v>
      </c>
      <c r="AP79" s="24">
        <v>2272542</v>
      </c>
      <c r="AQ79" s="24">
        <v>90902</v>
      </c>
      <c r="AR79" s="24">
        <v>1517160</v>
      </c>
      <c r="AS79" s="24">
        <v>60686</v>
      </c>
      <c r="AT79" s="24">
        <v>1379959</v>
      </c>
      <c r="AU79" s="24">
        <v>62098</v>
      </c>
      <c r="AV79" s="24">
        <v>1384144</v>
      </c>
      <c r="AW79" s="24">
        <v>62286</v>
      </c>
      <c r="AX79" s="24">
        <v>1506816</v>
      </c>
      <c r="AY79" s="24">
        <v>67807</v>
      </c>
    </row>
    <row r="80" spans="1:51" x14ac:dyDescent="0.2">
      <c r="A80" s="11">
        <v>43954</v>
      </c>
      <c r="B80" s="49">
        <f t="shared" si="0"/>
        <v>1584071.9389776054</v>
      </c>
      <c r="C80" s="48">
        <f t="shared" si="1"/>
        <v>71283.237253992236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  <c r="AF80" s="24">
        <v>44730268</v>
      </c>
      <c r="AG80" s="24">
        <v>1252447</v>
      </c>
      <c r="AH80" s="24">
        <v>40382625</v>
      </c>
      <c r="AI80" s="24">
        <v>1130714</v>
      </c>
      <c r="AJ80" s="24">
        <v>36500965</v>
      </c>
      <c r="AK80" s="24">
        <v>1241033</v>
      </c>
      <c r="AL80" s="24">
        <v>33499204</v>
      </c>
      <c r="AM80" s="24">
        <v>1138973</v>
      </c>
      <c r="AN80" s="24">
        <v>18577338</v>
      </c>
      <c r="AO80" s="24">
        <v>631629</v>
      </c>
      <c r="AP80" s="24">
        <v>2437320</v>
      </c>
      <c r="AQ80" s="24">
        <v>97493</v>
      </c>
      <c r="AR80" s="24">
        <v>1594946</v>
      </c>
      <c r="AS80" s="24">
        <v>63798</v>
      </c>
      <c r="AT80" s="24">
        <v>1443476</v>
      </c>
      <c r="AU80" s="24">
        <v>64956</v>
      </c>
      <c r="AV80" s="24">
        <v>1447853</v>
      </c>
      <c r="AW80" s="24">
        <v>65153</v>
      </c>
      <c r="AX80" s="24">
        <v>1584072</v>
      </c>
      <c r="AY80" s="24">
        <v>71283</v>
      </c>
    </row>
    <row r="81" spans="1:51" x14ac:dyDescent="0.2">
      <c r="A81" s="11">
        <v>43955</v>
      </c>
      <c r="B81" s="49">
        <f t="shared" si="0"/>
        <v>1665289.0440274817</v>
      </c>
      <c r="C81" s="48">
        <f t="shared" si="1"/>
        <v>74938.006981236671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  <c r="AF81" s="24">
        <v>53439512</v>
      </c>
      <c r="AG81" s="24">
        <v>1496306</v>
      </c>
      <c r="AH81" s="24">
        <v>48245358</v>
      </c>
      <c r="AI81" s="24">
        <v>1350870</v>
      </c>
      <c r="AJ81" s="24">
        <v>43607917</v>
      </c>
      <c r="AK81" s="24">
        <v>1482669</v>
      </c>
      <c r="AL81" s="24">
        <v>40021695</v>
      </c>
      <c r="AM81" s="24">
        <v>1360738</v>
      </c>
      <c r="AN81" s="24">
        <v>21735404</v>
      </c>
      <c r="AO81" s="24">
        <v>739004</v>
      </c>
      <c r="AP81" s="24">
        <v>2614046</v>
      </c>
      <c r="AQ81" s="24">
        <v>104562</v>
      </c>
      <c r="AR81" s="24">
        <v>1676721</v>
      </c>
      <c r="AS81" s="24">
        <v>67069</v>
      </c>
      <c r="AT81" s="24">
        <v>1509916</v>
      </c>
      <c r="AU81" s="24">
        <v>67946</v>
      </c>
      <c r="AV81" s="24">
        <v>1514494</v>
      </c>
      <c r="AW81" s="24">
        <v>68152</v>
      </c>
      <c r="AX81" s="24">
        <v>1665289</v>
      </c>
      <c r="AY81" s="24">
        <v>74938</v>
      </c>
    </row>
    <row r="82" spans="1:51" x14ac:dyDescent="0.2">
      <c r="A82" s="11">
        <v>43956</v>
      </c>
      <c r="B82" s="49">
        <f t="shared" si="0"/>
        <v>1750670.2390977517</v>
      </c>
      <c r="C82" s="48">
        <f t="shared" si="1"/>
        <v>78780.160759398816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  <c r="AF82" s="24">
        <v>63844498</v>
      </c>
      <c r="AG82" s="24">
        <v>1787646</v>
      </c>
      <c r="AH82" s="24">
        <v>57639012</v>
      </c>
      <c r="AI82" s="24">
        <v>1613892</v>
      </c>
      <c r="AJ82" s="24">
        <v>52098633</v>
      </c>
      <c r="AK82" s="24">
        <v>1771354</v>
      </c>
      <c r="AL82" s="24">
        <v>47814153</v>
      </c>
      <c r="AM82" s="24">
        <v>1625681</v>
      </c>
      <c r="AN82" s="24">
        <v>25430327</v>
      </c>
      <c r="AO82" s="24">
        <v>864631</v>
      </c>
      <c r="AP82" s="24">
        <v>2803585</v>
      </c>
      <c r="AQ82" s="24">
        <v>112143</v>
      </c>
      <c r="AR82" s="24">
        <v>1762688</v>
      </c>
      <c r="AS82" s="24">
        <v>70508</v>
      </c>
      <c r="AT82" s="24">
        <v>1579414</v>
      </c>
      <c r="AU82" s="24">
        <v>71074</v>
      </c>
      <c r="AV82" s="24">
        <v>1584203</v>
      </c>
      <c r="AW82" s="24">
        <v>71289</v>
      </c>
      <c r="AX82" s="24">
        <v>1750670</v>
      </c>
      <c r="AY82" s="24">
        <v>78780</v>
      </c>
    </row>
    <row r="83" spans="1:51" x14ac:dyDescent="0.2">
      <c r="A83" s="11">
        <v>43957</v>
      </c>
      <c r="B83" s="49">
        <f t="shared" si="0"/>
        <v>1840429.0216491697</v>
      </c>
      <c r="C83" s="48">
        <f t="shared" si="1"/>
        <v>82819.305974212635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  <c r="AF83" s="24">
        <v>76275395</v>
      </c>
      <c r="AG83" s="24">
        <v>2135711</v>
      </c>
      <c r="AH83" s="24">
        <v>68861664</v>
      </c>
      <c r="AI83" s="24">
        <v>1928127</v>
      </c>
      <c r="AJ83" s="24">
        <v>62242541</v>
      </c>
      <c r="AK83" s="24">
        <v>2116246</v>
      </c>
      <c r="AL83" s="24">
        <v>57123848</v>
      </c>
      <c r="AM83" s="24">
        <v>1942211</v>
      </c>
      <c r="AN83" s="24">
        <v>29753371</v>
      </c>
      <c r="AO83" s="24">
        <v>1011615</v>
      </c>
      <c r="AP83" s="24">
        <v>3006868</v>
      </c>
      <c r="AQ83" s="24">
        <v>120275</v>
      </c>
      <c r="AR83" s="24">
        <v>1853063</v>
      </c>
      <c r="AS83" s="24">
        <v>74123</v>
      </c>
      <c r="AT83" s="24">
        <v>1652111</v>
      </c>
      <c r="AU83" s="24">
        <v>74345</v>
      </c>
      <c r="AV83" s="24">
        <v>1657121</v>
      </c>
      <c r="AW83" s="24">
        <v>74570</v>
      </c>
      <c r="AX83" s="24">
        <v>1840429</v>
      </c>
      <c r="AY83" s="24">
        <v>82819</v>
      </c>
    </row>
    <row r="84" spans="1:51" x14ac:dyDescent="0.2">
      <c r="A84" s="11"/>
      <c r="B84" s="47"/>
    </row>
    <row r="85" spans="1:51" x14ac:dyDescent="0.2">
      <c r="A85" s="11"/>
      <c r="B85" s="47"/>
    </row>
    <row r="86" spans="1:51" x14ac:dyDescent="0.2">
      <c r="A86" s="11"/>
      <c r="B86" s="47"/>
    </row>
    <row r="87" spans="1:51" x14ac:dyDescent="0.2">
      <c r="A87" s="11"/>
      <c r="B87" s="47"/>
    </row>
    <row r="88" spans="1:51" x14ac:dyDescent="0.2">
      <c r="A88" s="11"/>
      <c r="B88" s="47"/>
    </row>
    <row r="89" spans="1:51" x14ac:dyDescent="0.2">
      <c r="A89" s="11"/>
      <c r="B89" s="47"/>
    </row>
    <row r="90" spans="1:51" x14ac:dyDescent="0.2">
      <c r="A90" s="11"/>
      <c r="B90" s="47"/>
    </row>
    <row r="91" spans="1:51" x14ac:dyDescent="0.2">
      <c r="A91" s="11"/>
      <c r="B91" s="47"/>
    </row>
    <row r="92" spans="1:51" x14ac:dyDescent="0.2">
      <c r="A92" s="11"/>
      <c r="B92" s="47"/>
    </row>
    <row r="93" spans="1:51" x14ac:dyDescent="0.2">
      <c r="A93" s="11"/>
      <c r="B93" s="47"/>
    </row>
    <row r="94" spans="1:51" x14ac:dyDescent="0.2">
      <c r="A94" s="11"/>
      <c r="B94" s="47"/>
    </row>
    <row r="95" spans="1:51" x14ac:dyDescent="0.2">
      <c r="A95" s="11"/>
    </row>
    <row r="96" spans="1:5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25">
    <mergeCell ref="AX63:AY63"/>
    <mergeCell ref="AF53:AG53"/>
    <mergeCell ref="AH54:AI54"/>
    <mergeCell ref="AR60:AS60"/>
    <mergeCell ref="AJ55:AK55"/>
    <mergeCell ref="AL56:AM56"/>
    <mergeCell ref="AN57:AO57"/>
    <mergeCell ref="AP58:AQ58"/>
    <mergeCell ref="AP59:AQ59"/>
    <mergeCell ref="AT61:AU61"/>
    <mergeCell ref="AV62:AW62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  <mergeCell ref="Z50:AA50"/>
    <mergeCell ref="AB51:AC51"/>
    <mergeCell ref="AD52:AE52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M52"/>
  <sheetViews>
    <sheetView topLeftCell="A27" workbookViewId="0">
      <selection activeCell="L46" sqref="L46"/>
    </sheetView>
  </sheetViews>
  <sheetFormatPr baseColWidth="10" defaultRowHeight="16" x14ac:dyDescent="0.2"/>
  <cols>
    <col min="2" max="2" width="11.5" bestFit="1" customWidth="1"/>
    <col min="9" max="9" width="11.5" bestFit="1" customWidth="1"/>
    <col min="10" max="10" width="12.83203125" style="69" customWidth="1"/>
    <col min="11" max="11" width="3" bestFit="1" customWidth="1"/>
  </cols>
  <sheetData>
    <row r="1" spans="8:12" x14ac:dyDescent="0.2">
      <c r="H1" s="11">
        <v>43891</v>
      </c>
      <c r="I1" s="20">
        <v>75</v>
      </c>
      <c r="K1" t="s">
        <v>74</v>
      </c>
      <c r="L1" s="16">
        <f t="shared" ref="L1:L40" si="0">I1*EXP(J1)</f>
        <v>75</v>
      </c>
    </row>
    <row r="2" spans="8:12" x14ac:dyDescent="0.2">
      <c r="H2" s="11">
        <v>43892</v>
      </c>
      <c r="I2" s="20">
        <v>100</v>
      </c>
      <c r="K2" t="s">
        <v>74</v>
      </c>
      <c r="L2" s="16">
        <f t="shared" si="0"/>
        <v>100</v>
      </c>
    </row>
    <row r="3" spans="8:12" x14ac:dyDescent="0.2">
      <c r="H3" s="11">
        <v>43893</v>
      </c>
      <c r="I3" s="20">
        <v>124</v>
      </c>
      <c r="K3" t="s">
        <v>74</v>
      </c>
      <c r="L3" s="16">
        <f t="shared" si="0"/>
        <v>124</v>
      </c>
    </row>
    <row r="4" spans="8:12" x14ac:dyDescent="0.2">
      <c r="H4" s="11">
        <v>43894</v>
      </c>
      <c r="I4" s="20">
        <v>158</v>
      </c>
      <c r="K4" t="s">
        <v>74</v>
      </c>
      <c r="L4" s="16">
        <f t="shared" si="0"/>
        <v>158</v>
      </c>
    </row>
    <row r="5" spans="8:12" x14ac:dyDescent="0.2">
      <c r="H5" s="11">
        <v>43895</v>
      </c>
      <c r="I5" s="20">
        <v>221</v>
      </c>
      <c r="K5" t="s">
        <v>74</v>
      </c>
      <c r="L5" s="16">
        <f t="shared" si="0"/>
        <v>221</v>
      </c>
    </row>
    <row r="6" spans="8:12" x14ac:dyDescent="0.2">
      <c r="H6" s="11">
        <v>43896</v>
      </c>
      <c r="I6" s="20">
        <v>319</v>
      </c>
      <c r="K6" t="s">
        <v>74</v>
      </c>
      <c r="L6" s="16">
        <f t="shared" si="0"/>
        <v>319</v>
      </c>
    </row>
    <row r="7" spans="8:12" x14ac:dyDescent="0.2">
      <c r="H7" s="11">
        <v>43897</v>
      </c>
      <c r="I7" s="20">
        <v>435</v>
      </c>
      <c r="K7" t="s">
        <v>74</v>
      </c>
      <c r="L7" s="16">
        <f t="shared" si="0"/>
        <v>435</v>
      </c>
    </row>
    <row r="8" spans="8:12" x14ac:dyDescent="0.2">
      <c r="H8" s="11">
        <v>43898</v>
      </c>
      <c r="I8" s="20">
        <v>541</v>
      </c>
      <c r="K8" t="s">
        <v>74</v>
      </c>
      <c r="L8" s="16">
        <f t="shared" si="0"/>
        <v>541</v>
      </c>
    </row>
    <row r="9" spans="8:12" x14ac:dyDescent="0.2">
      <c r="H9" s="11">
        <v>43899</v>
      </c>
      <c r="I9" s="20">
        <v>704</v>
      </c>
      <c r="K9" t="s">
        <v>74</v>
      </c>
      <c r="L9" s="16">
        <f t="shared" si="0"/>
        <v>704</v>
      </c>
    </row>
    <row r="10" spans="8:12" x14ac:dyDescent="0.2">
      <c r="H10" s="11">
        <v>43900</v>
      </c>
      <c r="I10" s="20">
        <v>994</v>
      </c>
      <c r="K10" t="s">
        <v>74</v>
      </c>
      <c r="L10" s="16">
        <f t="shared" si="0"/>
        <v>994</v>
      </c>
    </row>
    <row r="11" spans="8:12" x14ac:dyDescent="0.2">
      <c r="H11" s="11">
        <v>43901</v>
      </c>
      <c r="I11" s="20">
        <v>1301</v>
      </c>
      <c r="K11" t="s">
        <v>74</v>
      </c>
      <c r="L11" s="16">
        <f t="shared" si="0"/>
        <v>1301</v>
      </c>
    </row>
    <row r="12" spans="8:12" x14ac:dyDescent="0.2">
      <c r="H12" s="11">
        <v>43902</v>
      </c>
      <c r="I12" s="20">
        <v>1697</v>
      </c>
      <c r="K12" t="s">
        <v>74</v>
      </c>
      <c r="L12" s="16">
        <f t="shared" si="0"/>
        <v>1697</v>
      </c>
    </row>
    <row r="13" spans="8:12" x14ac:dyDescent="0.2">
      <c r="H13" s="11">
        <v>43903</v>
      </c>
      <c r="I13" s="20">
        <v>2247</v>
      </c>
      <c r="K13" t="s">
        <v>74</v>
      </c>
      <c r="L13" s="16">
        <f t="shared" si="0"/>
        <v>2247</v>
      </c>
    </row>
    <row r="14" spans="8:12" x14ac:dyDescent="0.2">
      <c r="H14" s="11">
        <v>43904</v>
      </c>
      <c r="I14" s="20">
        <v>2943</v>
      </c>
      <c r="K14" t="s">
        <v>74</v>
      </c>
      <c r="L14" s="16">
        <f t="shared" si="0"/>
        <v>2943</v>
      </c>
    </row>
    <row r="15" spans="8:12" x14ac:dyDescent="0.2">
      <c r="H15" s="11">
        <v>43905</v>
      </c>
      <c r="I15" s="20">
        <v>3680</v>
      </c>
      <c r="K15" t="s">
        <v>74</v>
      </c>
      <c r="L15" s="16">
        <f t="shared" si="0"/>
        <v>3680</v>
      </c>
    </row>
    <row r="16" spans="8:12" x14ac:dyDescent="0.2">
      <c r="H16" s="11">
        <v>43906</v>
      </c>
      <c r="I16" s="20">
        <v>4663</v>
      </c>
      <c r="K16" t="s">
        <v>74</v>
      </c>
      <c r="L16" s="16">
        <f t="shared" si="0"/>
        <v>4663</v>
      </c>
    </row>
    <row r="17" spans="1:12" x14ac:dyDescent="0.2">
      <c r="H17" s="11">
        <v>43907</v>
      </c>
      <c r="I17" s="20">
        <v>6411</v>
      </c>
      <c r="K17" t="s">
        <v>74</v>
      </c>
      <c r="L17" s="16">
        <f t="shared" si="0"/>
        <v>6411</v>
      </c>
    </row>
    <row r="18" spans="1:12" x14ac:dyDescent="0.2">
      <c r="H18" s="11">
        <v>43908</v>
      </c>
      <c r="I18" s="20">
        <v>9259</v>
      </c>
      <c r="K18" t="s">
        <v>74</v>
      </c>
      <c r="L18" s="16">
        <f t="shared" si="0"/>
        <v>9259</v>
      </c>
    </row>
    <row r="19" spans="1:12" x14ac:dyDescent="0.2">
      <c r="A19" s="11">
        <v>43909</v>
      </c>
      <c r="B19" s="20">
        <v>13789</v>
      </c>
      <c r="H19" s="11">
        <v>43909</v>
      </c>
      <c r="I19" s="20">
        <v>13789</v>
      </c>
      <c r="K19" t="s">
        <v>74</v>
      </c>
      <c r="L19" s="16">
        <f t="shared" si="0"/>
        <v>13789</v>
      </c>
    </row>
    <row r="20" spans="1:12" x14ac:dyDescent="0.2">
      <c r="A20" s="11">
        <v>43910</v>
      </c>
      <c r="B20" s="20">
        <v>19383</v>
      </c>
      <c r="C20" s="45">
        <f>B20*0.01363</f>
        <v>264.19029</v>
      </c>
      <c r="D20" s="69">
        <f>C20/B20</f>
        <v>1.363E-2</v>
      </c>
      <c r="H20" s="11">
        <v>43910</v>
      </c>
      <c r="I20" s="20">
        <v>19383</v>
      </c>
      <c r="J20" s="69">
        <v>0.28970000000000001</v>
      </c>
      <c r="K20" t="s">
        <v>74</v>
      </c>
      <c r="L20" s="16">
        <f t="shared" si="0"/>
        <v>25896.203973759875</v>
      </c>
    </row>
    <row r="21" spans="1:12" x14ac:dyDescent="0.2">
      <c r="A21" s="11">
        <v>43911</v>
      </c>
      <c r="B21" s="47">
        <v>25896</v>
      </c>
      <c r="C21" s="52">
        <v>316</v>
      </c>
      <c r="D21" s="69">
        <f t="shared" ref="D21:D47" si="1">C21/B21</f>
        <v>1.2202656780970034E-2</v>
      </c>
      <c r="H21" s="11">
        <v>43911</v>
      </c>
      <c r="I21" s="47">
        <v>25896</v>
      </c>
      <c r="K21" t="s">
        <v>74</v>
      </c>
      <c r="L21" s="16">
        <f t="shared" si="0"/>
        <v>25896</v>
      </c>
    </row>
    <row r="22" spans="1:12" x14ac:dyDescent="0.2">
      <c r="A22" s="11">
        <v>43912</v>
      </c>
      <c r="B22" s="47">
        <v>33546</v>
      </c>
      <c r="C22" s="52">
        <v>419</v>
      </c>
      <c r="D22" s="69">
        <f t="shared" si="1"/>
        <v>1.2490311810648065E-2</v>
      </c>
      <c r="H22" s="11">
        <v>43912</v>
      </c>
      <c r="I22" s="47">
        <v>33546</v>
      </c>
      <c r="K22" t="s">
        <v>74</v>
      </c>
      <c r="L22" s="16">
        <f t="shared" si="0"/>
        <v>33546</v>
      </c>
    </row>
    <row r="23" spans="1:12" x14ac:dyDescent="0.2">
      <c r="A23" s="11">
        <v>43913</v>
      </c>
      <c r="B23" s="47">
        <v>43718</v>
      </c>
      <c r="C23" s="52">
        <v>547</v>
      </c>
      <c r="D23" s="69">
        <f t="shared" si="1"/>
        <v>1.2512008783567409E-2</v>
      </c>
      <c r="H23" s="11">
        <v>43913</v>
      </c>
      <c r="I23" s="47">
        <v>43718</v>
      </c>
      <c r="K23" t="s">
        <v>74</v>
      </c>
      <c r="L23" s="16">
        <f t="shared" si="0"/>
        <v>43718</v>
      </c>
    </row>
    <row r="24" spans="1:12" x14ac:dyDescent="0.2">
      <c r="A24" s="11">
        <v>43914</v>
      </c>
      <c r="B24" s="47">
        <v>53655</v>
      </c>
      <c r="C24" s="52">
        <v>698</v>
      </c>
      <c r="D24" s="69">
        <f t="shared" si="1"/>
        <v>1.3009039232131208E-2</v>
      </c>
      <c r="H24" s="11">
        <v>43914</v>
      </c>
      <c r="I24" s="47">
        <v>53655</v>
      </c>
      <c r="K24" t="s">
        <v>74</v>
      </c>
      <c r="L24" s="16">
        <f t="shared" si="0"/>
        <v>53655</v>
      </c>
    </row>
    <row r="25" spans="1:12" x14ac:dyDescent="0.2">
      <c r="A25" s="11">
        <v>43915</v>
      </c>
      <c r="B25" s="47">
        <v>65797</v>
      </c>
      <c r="C25" s="52">
        <v>935</v>
      </c>
      <c r="D25" s="69">
        <f t="shared" si="1"/>
        <v>1.4210374333176285E-2</v>
      </c>
      <c r="H25" s="11">
        <v>43915</v>
      </c>
      <c r="I25" s="47">
        <v>65797</v>
      </c>
      <c r="K25" t="s">
        <v>74</v>
      </c>
      <c r="L25" s="16">
        <f t="shared" si="0"/>
        <v>65797</v>
      </c>
    </row>
    <row r="26" spans="1:12" x14ac:dyDescent="0.2">
      <c r="A26" s="11">
        <v>43916</v>
      </c>
      <c r="B26" s="47">
        <v>82150</v>
      </c>
      <c r="C26" s="52">
        <v>1177</v>
      </c>
      <c r="D26" s="69">
        <f t="shared" si="1"/>
        <v>1.4327449786975045E-2</v>
      </c>
      <c r="H26" s="11">
        <v>43916</v>
      </c>
      <c r="I26" s="47">
        <v>82150</v>
      </c>
      <c r="K26" t="s">
        <v>74</v>
      </c>
      <c r="L26" s="16">
        <f t="shared" si="0"/>
        <v>82150</v>
      </c>
    </row>
    <row r="27" spans="1:12" x14ac:dyDescent="0.2">
      <c r="A27" s="11">
        <v>43917</v>
      </c>
      <c r="B27" s="47">
        <v>100514</v>
      </c>
      <c r="C27" s="52">
        <v>1546</v>
      </c>
      <c r="D27" s="69">
        <f t="shared" si="1"/>
        <v>1.5380941958334162E-2</v>
      </c>
      <c r="H27" s="11">
        <v>43917</v>
      </c>
      <c r="I27" s="47">
        <v>100514</v>
      </c>
      <c r="K27" t="s">
        <v>74</v>
      </c>
      <c r="L27" s="16">
        <f t="shared" si="0"/>
        <v>100514</v>
      </c>
    </row>
    <row r="28" spans="1:12" x14ac:dyDescent="0.2">
      <c r="A28" s="11">
        <v>43918</v>
      </c>
      <c r="B28" s="47">
        <v>123351</v>
      </c>
      <c r="C28" s="52">
        <v>2211</v>
      </c>
      <c r="D28" s="69">
        <f t="shared" si="1"/>
        <v>1.7924459469319261E-2</v>
      </c>
      <c r="H28" s="11">
        <v>43918</v>
      </c>
      <c r="I28" s="47">
        <v>123351</v>
      </c>
      <c r="K28" t="s">
        <v>74</v>
      </c>
      <c r="L28" s="16">
        <f t="shared" si="0"/>
        <v>123351</v>
      </c>
    </row>
    <row r="29" spans="1:12" x14ac:dyDescent="0.2">
      <c r="A29" s="11">
        <v>43919</v>
      </c>
      <c r="B29" s="47">
        <v>142047</v>
      </c>
      <c r="C29" s="52">
        <v>2484</v>
      </c>
      <c r="D29" s="69">
        <f t="shared" si="1"/>
        <v>1.7487169739593234E-2</v>
      </c>
      <c r="H29" s="11">
        <v>43919</v>
      </c>
      <c r="I29" s="47">
        <v>142047</v>
      </c>
      <c r="K29" t="s">
        <v>74</v>
      </c>
      <c r="L29" s="16">
        <f t="shared" si="0"/>
        <v>142047</v>
      </c>
    </row>
    <row r="30" spans="1:12" x14ac:dyDescent="0.2">
      <c r="A30" s="11">
        <v>43920</v>
      </c>
      <c r="B30" s="47">
        <v>163479</v>
      </c>
      <c r="C30" s="52">
        <v>3148</v>
      </c>
      <c r="D30" s="69">
        <f t="shared" si="1"/>
        <v>1.9256295915683359E-2</v>
      </c>
      <c r="H30" s="11">
        <v>43920</v>
      </c>
      <c r="I30" s="47">
        <v>163479</v>
      </c>
      <c r="K30" t="s">
        <v>74</v>
      </c>
      <c r="L30" s="16">
        <f t="shared" si="0"/>
        <v>163479</v>
      </c>
    </row>
    <row r="31" spans="1:12" x14ac:dyDescent="0.2">
      <c r="A31" s="11">
        <v>43921</v>
      </c>
      <c r="B31" s="47">
        <v>187347</v>
      </c>
      <c r="C31" s="52">
        <v>3860</v>
      </c>
      <c r="D31" s="69">
        <f t="shared" si="1"/>
        <v>2.060347910561685E-2</v>
      </c>
      <c r="H31" s="11">
        <v>43921</v>
      </c>
      <c r="I31" s="47">
        <v>187347</v>
      </c>
      <c r="K31" t="s">
        <v>74</v>
      </c>
      <c r="L31" s="16">
        <f t="shared" si="0"/>
        <v>187347</v>
      </c>
    </row>
    <row r="32" spans="1:12" x14ac:dyDescent="0.2">
      <c r="A32" s="11">
        <v>43922</v>
      </c>
      <c r="B32" s="47">
        <v>215081</v>
      </c>
      <c r="C32" s="52">
        <v>5109</v>
      </c>
      <c r="D32" s="69">
        <f t="shared" si="1"/>
        <v>2.3753841575964402E-2</v>
      </c>
      <c r="H32" s="11">
        <v>43922</v>
      </c>
      <c r="I32" s="47">
        <v>215081</v>
      </c>
      <c r="K32" t="s">
        <v>74</v>
      </c>
      <c r="L32" s="16">
        <f t="shared" si="0"/>
        <v>215081</v>
      </c>
    </row>
    <row r="33" spans="1:13" x14ac:dyDescent="0.2">
      <c r="A33" s="11">
        <v>43923</v>
      </c>
      <c r="B33" s="47">
        <v>244230</v>
      </c>
      <c r="C33" s="52">
        <v>5886</v>
      </c>
      <c r="D33" s="69">
        <f t="shared" si="1"/>
        <v>2.4100233386561847E-2</v>
      </c>
      <c r="H33" s="11">
        <v>43923</v>
      </c>
      <c r="I33" s="47">
        <v>244230</v>
      </c>
      <c r="J33" s="69">
        <v>0.12578</v>
      </c>
      <c r="K33" t="s">
        <v>74</v>
      </c>
      <c r="L33" s="16">
        <f t="shared" si="0"/>
        <v>276964.79500182316</v>
      </c>
    </row>
    <row r="34" spans="1:13" x14ac:dyDescent="0.2">
      <c r="A34" s="11">
        <v>43924</v>
      </c>
      <c r="B34" s="47">
        <v>276965</v>
      </c>
      <c r="C34" s="52">
        <v>7391</v>
      </c>
      <c r="D34" s="69">
        <f t="shared" si="1"/>
        <v>2.668568230642861E-2</v>
      </c>
      <c r="H34" s="11">
        <v>43924</v>
      </c>
      <c r="I34" s="47">
        <v>276965</v>
      </c>
      <c r="J34" s="69">
        <v>0.11705</v>
      </c>
      <c r="K34" t="s">
        <v>74</v>
      </c>
      <c r="L34" s="16">
        <f t="shared" si="0"/>
        <v>311357.30532031541</v>
      </c>
    </row>
    <row r="35" spans="1:13" x14ac:dyDescent="0.2">
      <c r="A35" s="11">
        <v>43925</v>
      </c>
      <c r="B35" s="47">
        <v>311357</v>
      </c>
      <c r="C35" s="52">
        <v>8452</v>
      </c>
      <c r="D35" s="69">
        <f t="shared" si="1"/>
        <v>2.7145688068680004E-2</v>
      </c>
      <c r="H35" s="11">
        <v>43925</v>
      </c>
      <c r="I35" s="47">
        <v>311357</v>
      </c>
      <c r="J35" s="69">
        <v>7.0574999999999999E-2</v>
      </c>
      <c r="K35" t="s">
        <v>74</v>
      </c>
      <c r="L35" s="16">
        <f t="shared" si="0"/>
        <v>334124.99643926841</v>
      </c>
    </row>
    <row r="36" spans="1:13" x14ac:dyDescent="0.2">
      <c r="A36" s="11">
        <v>43926</v>
      </c>
      <c r="B36" s="47">
        <v>336550</v>
      </c>
      <c r="C36" s="52">
        <v>9610</v>
      </c>
      <c r="D36" s="69">
        <f t="shared" si="1"/>
        <v>2.8554449561729311E-2</v>
      </c>
      <c r="H36" s="11">
        <v>43926</v>
      </c>
      <c r="I36" s="47">
        <v>334125</v>
      </c>
      <c r="J36" s="69">
        <v>9.3590000000000007E-2</v>
      </c>
      <c r="K36" t="s">
        <v>74</v>
      </c>
      <c r="L36" s="16">
        <f t="shared" si="0"/>
        <v>366905.81287864683</v>
      </c>
      <c r="M36" s="69">
        <f>AVERAGE(J36:J42)</f>
        <v>7.5211285714285703E-2</v>
      </c>
    </row>
    <row r="37" spans="1:13" x14ac:dyDescent="0.2">
      <c r="A37" s="11">
        <v>43927</v>
      </c>
      <c r="B37" s="47">
        <v>366906</v>
      </c>
      <c r="C37" s="52">
        <v>10868</v>
      </c>
      <c r="D37" s="69">
        <f t="shared" si="1"/>
        <v>2.9620665783606701E-2</v>
      </c>
      <c r="H37" s="11">
        <v>43927</v>
      </c>
      <c r="I37" s="47">
        <v>366906</v>
      </c>
      <c r="J37" s="69">
        <v>7.5649999999999995E-2</v>
      </c>
      <c r="K37" t="s">
        <v>74</v>
      </c>
      <c r="L37" s="16">
        <f t="shared" si="0"/>
        <v>395739.30923365976</v>
      </c>
    </row>
    <row r="38" spans="1:13" x14ac:dyDescent="0.2">
      <c r="A38" s="11">
        <v>43928</v>
      </c>
      <c r="B38" s="47">
        <v>395739</v>
      </c>
      <c r="C38" s="52">
        <v>12796</v>
      </c>
      <c r="D38" s="69">
        <f t="shared" si="1"/>
        <v>3.2334442650332668E-2</v>
      </c>
      <c r="H38" s="11">
        <v>43928</v>
      </c>
      <c r="I38" s="47">
        <v>395739</v>
      </c>
      <c r="J38" s="69">
        <v>7.6840000000000006E-2</v>
      </c>
      <c r="K38" t="s">
        <v>74</v>
      </c>
      <c r="L38" s="16">
        <f t="shared" si="0"/>
        <v>427346.39037674543</v>
      </c>
    </row>
    <row r="39" spans="1:13" x14ac:dyDescent="0.2">
      <c r="A39" s="11">
        <v>43929</v>
      </c>
      <c r="B39" s="47">
        <v>427346</v>
      </c>
      <c r="C39" s="52">
        <v>14678</v>
      </c>
      <c r="D39" s="69">
        <f t="shared" si="1"/>
        <v>3.4346875833633633E-2</v>
      </c>
      <c r="H39" s="11">
        <v>43929</v>
      </c>
      <c r="I39" s="47">
        <v>427346</v>
      </c>
      <c r="J39" s="69">
        <v>9.2082999999999998E-2</v>
      </c>
      <c r="K39" t="s">
        <v>74</v>
      </c>
      <c r="L39" s="16">
        <f t="shared" si="0"/>
        <v>468566.01062189945</v>
      </c>
    </row>
    <row r="40" spans="1:13" x14ac:dyDescent="0.2">
      <c r="A40" s="11">
        <v>43930</v>
      </c>
      <c r="B40" s="47">
        <v>468566</v>
      </c>
      <c r="C40" s="52">
        <v>16691</v>
      </c>
      <c r="D40" s="69">
        <f t="shared" si="1"/>
        <v>3.562144927288792E-2</v>
      </c>
      <c r="H40" s="11">
        <v>43930</v>
      </c>
      <c r="I40" s="47">
        <v>468566</v>
      </c>
      <c r="J40" s="69">
        <v>6.9019999999999998E-2</v>
      </c>
      <c r="K40" t="s">
        <v>74</v>
      </c>
      <c r="L40" s="16">
        <f t="shared" si="0"/>
        <v>502048.61964778794</v>
      </c>
    </row>
    <row r="41" spans="1:13" x14ac:dyDescent="0.2">
      <c r="A41" s="11">
        <v>43931</v>
      </c>
      <c r="B41" s="47">
        <v>502049</v>
      </c>
      <c r="C41" s="52">
        <v>18719</v>
      </c>
      <c r="D41" s="69">
        <f t="shared" si="1"/>
        <v>3.7285205228971677E-2</v>
      </c>
      <c r="H41" s="11">
        <v>43931</v>
      </c>
      <c r="I41" s="47">
        <v>502049</v>
      </c>
      <c r="J41" s="69">
        <v>6.8935999999999997E-2</v>
      </c>
      <c r="K41" t="s">
        <v>74</v>
      </c>
      <c r="L41" s="16">
        <f t="shared" ref="L41:L46" si="2">I41*EXP(J41)</f>
        <v>537879.05200578982</v>
      </c>
    </row>
    <row r="42" spans="1:13" x14ac:dyDescent="0.2">
      <c r="A42" s="11">
        <v>43932</v>
      </c>
      <c r="B42" s="86">
        <v>532879</v>
      </c>
      <c r="C42" s="87">
        <v>20577</v>
      </c>
      <c r="D42" s="69">
        <f t="shared" si="1"/>
        <v>3.8614769957157256E-2</v>
      </c>
      <c r="H42" s="11">
        <v>43932</v>
      </c>
      <c r="I42" s="86">
        <v>532879</v>
      </c>
      <c r="J42" s="69">
        <v>5.0360000000000002E-2</v>
      </c>
      <c r="K42" t="s">
        <v>74</v>
      </c>
      <c r="L42" s="16">
        <f t="shared" si="2"/>
        <v>560401.99897569837</v>
      </c>
    </row>
    <row r="43" spans="1:13" x14ac:dyDescent="0.2">
      <c r="A43" s="11">
        <v>43933</v>
      </c>
      <c r="B43" s="47">
        <v>560402</v>
      </c>
      <c r="C43" s="52">
        <v>22105</v>
      </c>
      <c r="D43" s="69">
        <f t="shared" si="1"/>
        <v>3.9444898483588564E-2</v>
      </c>
      <c r="H43" s="11">
        <v>43933</v>
      </c>
      <c r="I43" s="47">
        <v>560402</v>
      </c>
      <c r="J43" s="69">
        <v>4.5941000000000003E-2</v>
      </c>
      <c r="K43" t="s">
        <v>74</v>
      </c>
      <c r="L43" s="16">
        <f t="shared" si="2"/>
        <v>586747.97489731561</v>
      </c>
    </row>
    <row r="44" spans="1:13" x14ac:dyDescent="0.2">
      <c r="A44" s="11">
        <v>43934</v>
      </c>
      <c r="B44" s="47">
        <v>586748</v>
      </c>
      <c r="C44" s="52">
        <v>23618</v>
      </c>
      <c r="D44" s="69">
        <f t="shared" si="1"/>
        <v>4.0252374102681218E-2</v>
      </c>
      <c r="H44" s="11">
        <v>43934</v>
      </c>
      <c r="I44" s="47">
        <v>586748</v>
      </c>
      <c r="J44" s="69">
        <v>4.5213999999999997E-2</v>
      </c>
      <c r="K44" t="s">
        <v>74</v>
      </c>
      <c r="L44" s="16">
        <f t="shared" si="2"/>
        <v>613886.11231799435</v>
      </c>
    </row>
    <row r="45" spans="1:13" x14ac:dyDescent="0.2">
      <c r="A45" s="11">
        <v>43935</v>
      </c>
      <c r="B45" s="47">
        <v>613886</v>
      </c>
      <c r="C45" s="52">
        <v>26047</v>
      </c>
      <c r="D45" s="69">
        <f t="shared" si="1"/>
        <v>4.2429701931628996E-2</v>
      </c>
      <c r="H45" s="11">
        <v>43935</v>
      </c>
      <c r="I45" s="47">
        <v>613886</v>
      </c>
      <c r="J45" s="69">
        <v>4.8028000000000001E-2</v>
      </c>
      <c r="K45" t="s">
        <v>74</v>
      </c>
      <c r="L45" s="16">
        <f t="shared" si="2"/>
        <v>644089.21115994989</v>
      </c>
    </row>
    <row r="46" spans="1:13" x14ac:dyDescent="0.2">
      <c r="A46" s="11">
        <v>43936</v>
      </c>
      <c r="B46" s="47">
        <v>644089</v>
      </c>
      <c r="C46" s="52">
        <v>26047</v>
      </c>
      <c r="D46" s="69">
        <f t="shared" si="1"/>
        <v>4.0440063407386248E-2</v>
      </c>
      <c r="H46" s="11">
        <v>43936</v>
      </c>
      <c r="I46" s="47">
        <v>644089</v>
      </c>
      <c r="J46" s="69">
        <v>4.9917000000000003E-2</v>
      </c>
      <c r="K46" t="s">
        <v>74</v>
      </c>
      <c r="L46" s="16">
        <f t="shared" si="2"/>
        <v>677055.95121760212</v>
      </c>
    </row>
    <row r="47" spans="1:13" x14ac:dyDescent="0.2">
      <c r="A47" s="11">
        <v>43937</v>
      </c>
      <c r="B47" s="47">
        <v>677056</v>
      </c>
      <c r="C47" s="52">
        <v>34580</v>
      </c>
      <c r="D47" s="69">
        <f t="shared" si="1"/>
        <v>5.1074061820587956E-2</v>
      </c>
      <c r="H47" s="11"/>
      <c r="I47" s="47"/>
      <c r="L47" s="16"/>
    </row>
    <row r="48" spans="1:13" x14ac:dyDescent="0.2">
      <c r="A48" s="11"/>
      <c r="B48" s="47"/>
      <c r="C48" s="52"/>
      <c r="D48" s="69"/>
      <c r="H48" s="11"/>
      <c r="I48" s="47"/>
      <c r="L48" s="16"/>
    </row>
    <row r="49" spans="1:12" x14ac:dyDescent="0.2">
      <c r="A49" s="11"/>
      <c r="B49" s="47"/>
      <c r="C49" s="52"/>
      <c r="D49" s="69"/>
      <c r="H49" s="11"/>
      <c r="I49" s="47"/>
      <c r="L49" s="16"/>
    </row>
    <row r="50" spans="1:12" x14ac:dyDescent="0.2">
      <c r="A50" s="11"/>
      <c r="B50" s="47"/>
      <c r="C50" s="52"/>
      <c r="D50" s="69"/>
    </row>
    <row r="51" spans="1:12" x14ac:dyDescent="0.2">
      <c r="D51" t="s">
        <v>12</v>
      </c>
    </row>
    <row r="52" spans="1:12" x14ac:dyDescent="0.2">
      <c r="D52" s="69">
        <f>AVERAGE(D20:D37)</f>
        <v>1.9049708199943657E-2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AF133"/>
  <sheetViews>
    <sheetView zoomScaleNormal="100" workbookViewId="0">
      <pane ySplit="1" topLeftCell="A82" activePane="bottomLeft" state="frozen"/>
      <selection pane="bottomLeft" activeCell="AD87" sqref="AD87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hidden="1" customWidth="1"/>
    <col min="7" max="8" width="11.1640625" hidden="1" customWidth="1"/>
    <col min="9" max="9" width="15" style="20" hidden="1" customWidth="1"/>
    <col min="10" max="18" width="12.6640625" hidden="1" customWidth="1"/>
    <col min="19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90"/>
      <c r="H58" s="90"/>
      <c r="I58" s="90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7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7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7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7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7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7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7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7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7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7" x14ac:dyDescent="0.2">
      <c r="A74" s="11">
        <v>43924</v>
      </c>
      <c r="B74" s="47">
        <v>12549</v>
      </c>
      <c r="C74">
        <v>73</v>
      </c>
      <c r="D74" s="48">
        <f t="shared" ref="D74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7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7" x14ac:dyDescent="0.2">
      <c r="A76" s="11">
        <v>43926</v>
      </c>
      <c r="B76" s="47">
        <v>15512</v>
      </c>
      <c r="C76">
        <v>75</v>
      </c>
      <c r="D76" s="48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7" x14ac:dyDescent="0.2">
      <c r="A77" s="11">
        <v>43927</v>
      </c>
      <c r="B77" s="47">
        <v>16667</v>
      </c>
      <c r="C77">
        <v>76</v>
      </c>
      <c r="D77" s="48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  <c r="X77" s="11">
        <v>43927</v>
      </c>
    </row>
    <row r="78" spans="1:27" x14ac:dyDescent="0.2">
      <c r="A78" s="11">
        <v>43928</v>
      </c>
      <c r="B78" s="47">
        <v>17897</v>
      </c>
      <c r="C78">
        <v>77</v>
      </c>
      <c r="D78" s="48">
        <f>B77*EXP(0.07)</f>
        <v>17875.493856964025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  <c r="X78" s="14">
        <v>17875</v>
      </c>
      <c r="Y78" s="11">
        <v>43928</v>
      </c>
    </row>
    <row r="79" spans="1:27" x14ac:dyDescent="0.2">
      <c r="A79" s="11">
        <v>43929</v>
      </c>
      <c r="B79" s="47">
        <v>19291</v>
      </c>
      <c r="C79">
        <v>78</v>
      </c>
      <c r="D79" s="48">
        <f t="shared" ref="D79:D81" si="3">B78*EXP(0.07)</f>
        <v>19194.678919906713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  <c r="X79" s="24">
        <v>19172</v>
      </c>
      <c r="Y79" s="14">
        <v>19195</v>
      </c>
      <c r="Z79" s="11">
        <v>43929</v>
      </c>
    </row>
    <row r="80" spans="1:27" x14ac:dyDescent="0.2">
      <c r="A80" s="11">
        <v>43930</v>
      </c>
      <c r="B80" s="47">
        <v>20765</v>
      </c>
      <c r="C80">
        <v>79</v>
      </c>
      <c r="D80" s="48">
        <f t="shared" si="3"/>
        <v>20689.75532457509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  <c r="X80" s="24">
        <v>20562</v>
      </c>
      <c r="Y80" s="24">
        <v>20586</v>
      </c>
      <c r="Z80" s="14">
        <v>20690</v>
      </c>
      <c r="AA80" s="11">
        <v>43930</v>
      </c>
    </row>
    <row r="81" spans="1:32" x14ac:dyDescent="0.2">
      <c r="A81" s="11">
        <v>43931</v>
      </c>
      <c r="B81" s="47">
        <v>22148</v>
      </c>
      <c r="C81">
        <v>80</v>
      </c>
      <c r="D81" s="48">
        <f t="shared" si="3"/>
        <v>22270.632383743807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  <c r="X81" s="24">
        <v>22053</v>
      </c>
      <c r="Y81" s="24">
        <v>22079</v>
      </c>
      <c r="Z81" s="24">
        <v>22190</v>
      </c>
      <c r="AA81" s="14">
        <v>22271</v>
      </c>
      <c r="AB81" s="11">
        <v>43931</v>
      </c>
    </row>
    <row r="82" spans="1:32" x14ac:dyDescent="0.2">
      <c r="A82" s="11">
        <v>43932</v>
      </c>
      <c r="B82" s="47">
        <v>23318</v>
      </c>
      <c r="C82">
        <v>81</v>
      </c>
      <c r="D82" s="48">
        <f>B81*EXP(0.065)</f>
        <v>23635.438072061097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  <c r="X82" s="24">
        <v>23652</v>
      </c>
      <c r="Y82" s="24">
        <v>23680</v>
      </c>
      <c r="Z82" s="24">
        <v>23799</v>
      </c>
      <c r="AA82" s="24">
        <v>23885</v>
      </c>
      <c r="AB82" s="14">
        <v>23635</v>
      </c>
      <c r="AC82" s="11">
        <v>43932</v>
      </c>
    </row>
    <row r="83" spans="1:32" x14ac:dyDescent="0.2">
      <c r="A83" s="11">
        <v>43933</v>
      </c>
      <c r="B83" s="47">
        <v>24383</v>
      </c>
      <c r="C83">
        <v>82</v>
      </c>
      <c r="D83" s="48">
        <f>B82*EXP(0.04)</f>
        <v>24269.62563261811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  <c r="X83" s="24">
        <v>25367</v>
      </c>
      <c r="Y83" s="24">
        <v>25397</v>
      </c>
      <c r="Z83" s="24">
        <v>25524</v>
      </c>
      <c r="AA83" s="24">
        <v>25617</v>
      </c>
      <c r="AB83" s="24">
        <v>25223</v>
      </c>
      <c r="AC83" s="14">
        <v>24884</v>
      </c>
      <c r="AD83" s="11">
        <v>43933</v>
      </c>
    </row>
    <row r="84" spans="1:32" x14ac:dyDescent="0.2">
      <c r="A84" s="11">
        <v>43934</v>
      </c>
      <c r="B84" s="47">
        <v>25680</v>
      </c>
      <c r="D84" s="48">
        <f>B83*EXP(0.04)</f>
        <v>25378.089107133001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  <c r="X84" s="24">
        <v>27206</v>
      </c>
      <c r="Y84" s="24">
        <v>27239</v>
      </c>
      <c r="Z84" s="24">
        <v>27375</v>
      </c>
      <c r="AA84" s="24">
        <v>27475</v>
      </c>
      <c r="AB84" s="24">
        <v>26917</v>
      </c>
      <c r="AC84" s="24">
        <v>26555</v>
      </c>
      <c r="AD84" s="14">
        <v>26021</v>
      </c>
      <c r="AE84" s="11">
        <v>43934</v>
      </c>
    </row>
    <row r="85" spans="1:32" x14ac:dyDescent="0.2">
      <c r="A85" s="11">
        <v>43935</v>
      </c>
      <c r="B85" s="47">
        <v>27063</v>
      </c>
      <c r="D85" s="48">
        <f t="shared" ref="D85" si="4">B84*EXP(0.04)</f>
        <v>26728.020681260528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  <c r="X85" s="24">
        <v>29178</v>
      </c>
      <c r="Y85" s="24">
        <v>29214</v>
      </c>
      <c r="Z85" s="24">
        <v>29360</v>
      </c>
      <c r="AA85" s="24">
        <v>29467</v>
      </c>
      <c r="AB85" s="24">
        <v>28724</v>
      </c>
      <c r="AC85" s="24">
        <v>28339</v>
      </c>
      <c r="AD85" s="24">
        <v>27768</v>
      </c>
      <c r="AE85" s="14">
        <v>26728</v>
      </c>
      <c r="AF85" s="11">
        <v>43935</v>
      </c>
    </row>
    <row r="86" spans="1:32" x14ac:dyDescent="0.2">
      <c r="A86" s="11">
        <v>43936</v>
      </c>
      <c r="B86" s="47">
        <v>28379</v>
      </c>
      <c r="D86" s="48">
        <f>B85*EXP(0.05)</f>
        <v>28450.54968122434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  <c r="X86" s="24">
        <v>31294</v>
      </c>
      <c r="Y86" s="24">
        <v>31332</v>
      </c>
      <c r="Z86" s="24">
        <v>31489</v>
      </c>
      <c r="AA86" s="24">
        <v>31604</v>
      </c>
      <c r="AB86" s="24">
        <v>30654</v>
      </c>
      <c r="AC86" s="24">
        <v>30242</v>
      </c>
      <c r="AD86" s="24">
        <v>29633</v>
      </c>
      <c r="AE86" s="24">
        <v>27819</v>
      </c>
      <c r="AF86" s="14">
        <v>28451</v>
      </c>
    </row>
    <row r="87" spans="1:32" x14ac:dyDescent="0.2">
      <c r="A87" s="11">
        <v>43937</v>
      </c>
      <c r="B87" s="47"/>
      <c r="D87" s="48">
        <f t="shared" ref="D87:D133" si="5">B86*EXP(0.05)</f>
        <v>29834.02244405519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  <c r="X87" s="24">
        <v>33563</v>
      </c>
      <c r="Y87" s="24">
        <v>33604</v>
      </c>
      <c r="Z87" s="24">
        <v>33772</v>
      </c>
      <c r="AA87" s="24">
        <v>33895</v>
      </c>
      <c r="AB87" s="24">
        <v>32712</v>
      </c>
      <c r="AC87" s="24">
        <v>32273</v>
      </c>
      <c r="AD87" s="24">
        <v>31623</v>
      </c>
      <c r="AE87" s="24">
        <v>28954</v>
      </c>
      <c r="AF87" s="24">
        <v>29909</v>
      </c>
    </row>
    <row r="88" spans="1:32" x14ac:dyDescent="0.2">
      <c r="A88" s="11">
        <v>43938</v>
      </c>
      <c r="B88" s="47">
        <f t="shared" ref="B87:B125" si="6">D88</f>
        <v>0</v>
      </c>
      <c r="D88" s="48">
        <f t="shared" si="5"/>
        <v>0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  <c r="X88" s="24">
        <v>35997</v>
      </c>
      <c r="Y88" s="24">
        <v>36040</v>
      </c>
      <c r="Z88" s="24">
        <v>36221</v>
      </c>
      <c r="AA88" s="24">
        <v>36353</v>
      </c>
      <c r="AB88" s="24">
        <v>34909</v>
      </c>
      <c r="AC88" s="24">
        <v>34440</v>
      </c>
      <c r="AD88" s="24">
        <v>33747</v>
      </c>
      <c r="AE88" s="24">
        <v>30136</v>
      </c>
      <c r="AF88" s="24">
        <v>31443</v>
      </c>
    </row>
    <row r="89" spans="1:32" x14ac:dyDescent="0.2">
      <c r="A89" s="11">
        <v>43939</v>
      </c>
      <c r="B89" s="47">
        <f t="shared" si="6"/>
        <v>0</v>
      </c>
      <c r="D89" s="48">
        <f t="shared" si="5"/>
        <v>0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  <c r="X89" s="24">
        <v>38607</v>
      </c>
      <c r="Y89" s="24">
        <v>38653</v>
      </c>
      <c r="Z89" s="24">
        <v>38847</v>
      </c>
      <c r="AA89" s="24">
        <v>38989</v>
      </c>
      <c r="AB89" s="24">
        <v>37254</v>
      </c>
      <c r="AC89" s="24">
        <v>36753</v>
      </c>
      <c r="AD89" s="24">
        <v>36013</v>
      </c>
      <c r="AE89" s="24">
        <v>31366</v>
      </c>
      <c r="AF89" s="24">
        <v>33055</v>
      </c>
    </row>
    <row r="90" spans="1:32" x14ac:dyDescent="0.2">
      <c r="A90" s="11">
        <v>43940</v>
      </c>
      <c r="B90" s="47">
        <f t="shared" si="6"/>
        <v>0</v>
      </c>
      <c r="D90" s="48">
        <f t="shared" si="5"/>
        <v>0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  <c r="X90" s="24">
        <v>41406</v>
      </c>
      <c r="Y90" s="24">
        <v>41456</v>
      </c>
      <c r="Z90" s="24">
        <v>41664</v>
      </c>
      <c r="AA90" s="24">
        <v>41816</v>
      </c>
      <c r="AB90" s="24">
        <v>39755</v>
      </c>
      <c r="AC90" s="24">
        <v>39222</v>
      </c>
      <c r="AD90" s="24">
        <v>38432</v>
      </c>
      <c r="AE90" s="24">
        <v>32646</v>
      </c>
      <c r="AF90" s="24">
        <v>34750</v>
      </c>
    </row>
    <row r="91" spans="1:32" x14ac:dyDescent="0.2">
      <c r="A91" s="11">
        <v>43941</v>
      </c>
      <c r="B91" s="47">
        <f t="shared" si="6"/>
        <v>0</v>
      </c>
      <c r="D91" s="48">
        <f t="shared" si="5"/>
        <v>0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  <c r="X91" s="24">
        <v>44408</v>
      </c>
      <c r="Y91" s="24">
        <v>44462</v>
      </c>
      <c r="Z91" s="24">
        <v>44685</v>
      </c>
      <c r="AA91" s="24">
        <v>44848</v>
      </c>
      <c r="AB91" s="24">
        <v>42425</v>
      </c>
      <c r="AC91" s="24">
        <v>41856</v>
      </c>
      <c r="AD91" s="24">
        <v>41013</v>
      </c>
      <c r="AE91" s="24">
        <v>33978</v>
      </c>
      <c r="AF91" s="24">
        <v>36531</v>
      </c>
    </row>
    <row r="92" spans="1:32" x14ac:dyDescent="0.2">
      <c r="A92" s="11">
        <v>43942</v>
      </c>
      <c r="B92" s="47">
        <f t="shared" si="6"/>
        <v>0</v>
      </c>
      <c r="D92" s="48">
        <f t="shared" si="5"/>
        <v>0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  <c r="X92" s="24">
        <v>47628</v>
      </c>
      <c r="Y92" s="24">
        <v>47686</v>
      </c>
      <c r="Z92" s="24">
        <v>47925</v>
      </c>
      <c r="AA92" s="24">
        <v>48099</v>
      </c>
      <c r="AB92" s="24">
        <v>45275</v>
      </c>
      <c r="AC92" s="24">
        <v>44667</v>
      </c>
      <c r="AD92" s="24">
        <v>43767</v>
      </c>
      <c r="AE92" s="24">
        <v>35365</v>
      </c>
      <c r="AF92" s="24">
        <v>38404</v>
      </c>
    </row>
    <row r="93" spans="1:32" x14ac:dyDescent="0.2">
      <c r="A93" s="11">
        <v>43943</v>
      </c>
      <c r="B93" s="47">
        <f t="shared" si="6"/>
        <v>0</v>
      </c>
      <c r="D93" s="48">
        <f t="shared" si="5"/>
        <v>0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  <c r="X93" s="24">
        <v>51082</v>
      </c>
      <c r="Y93" s="24">
        <v>51143</v>
      </c>
      <c r="Z93" s="24">
        <v>51400</v>
      </c>
      <c r="AA93" s="24">
        <v>51587</v>
      </c>
      <c r="AB93" s="24">
        <v>48315</v>
      </c>
      <c r="AC93" s="24">
        <v>47666</v>
      </c>
      <c r="AD93" s="24">
        <v>46707</v>
      </c>
      <c r="AE93" s="24">
        <v>36808</v>
      </c>
      <c r="AF93" s="24">
        <v>40373</v>
      </c>
    </row>
    <row r="94" spans="1:32" x14ac:dyDescent="0.2">
      <c r="A94" s="11">
        <v>43944</v>
      </c>
      <c r="B94" s="47">
        <f t="shared" si="6"/>
        <v>0</v>
      </c>
      <c r="D94" s="48">
        <f t="shared" si="5"/>
        <v>0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  <c r="X94" s="24">
        <v>54786</v>
      </c>
      <c r="Y94" s="24">
        <v>54852</v>
      </c>
      <c r="Z94" s="24">
        <v>55127</v>
      </c>
      <c r="AA94" s="24">
        <v>55327</v>
      </c>
      <c r="AB94" s="24">
        <v>51560</v>
      </c>
      <c r="AC94" s="24">
        <v>50868</v>
      </c>
      <c r="AD94" s="24">
        <v>49843</v>
      </c>
      <c r="AE94" s="24">
        <v>38310</v>
      </c>
      <c r="AF94" s="24">
        <v>42443</v>
      </c>
    </row>
    <row r="95" spans="1:32" x14ac:dyDescent="0.2">
      <c r="A95" s="11">
        <v>43945</v>
      </c>
      <c r="B95" s="47">
        <f t="shared" si="6"/>
        <v>0</v>
      </c>
      <c r="D95" s="48">
        <f t="shared" si="5"/>
        <v>0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  <c r="X95" s="24">
        <v>58758</v>
      </c>
      <c r="Y95" s="24">
        <v>58829</v>
      </c>
      <c r="Z95" s="24">
        <v>59124</v>
      </c>
      <c r="AA95" s="24">
        <v>59339</v>
      </c>
      <c r="AB95" s="24">
        <v>55023</v>
      </c>
      <c r="AC95" s="24">
        <v>54284</v>
      </c>
      <c r="AD95" s="24">
        <v>53191</v>
      </c>
      <c r="AE95" s="24">
        <v>39874</v>
      </c>
      <c r="AF95" s="24">
        <v>44619</v>
      </c>
    </row>
    <row r="96" spans="1:32" x14ac:dyDescent="0.2">
      <c r="A96" s="11">
        <v>43946</v>
      </c>
      <c r="B96" s="47">
        <f t="shared" si="6"/>
        <v>0</v>
      </c>
      <c r="D96" s="48">
        <f t="shared" si="5"/>
        <v>0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  <c r="X96" s="24">
        <v>63019</v>
      </c>
      <c r="Y96" s="24">
        <v>63094</v>
      </c>
      <c r="Z96" s="24">
        <v>63411</v>
      </c>
      <c r="AA96" s="24">
        <v>63642</v>
      </c>
      <c r="AB96" s="24">
        <v>58718</v>
      </c>
      <c r="AC96" s="24">
        <v>57929</v>
      </c>
      <c r="AD96" s="24">
        <v>56763</v>
      </c>
      <c r="AE96" s="24">
        <v>41501</v>
      </c>
      <c r="AF96" s="24">
        <v>46907</v>
      </c>
    </row>
    <row r="97" spans="1:32" x14ac:dyDescent="0.2">
      <c r="A97" s="11">
        <v>43947</v>
      </c>
      <c r="B97" s="47">
        <f t="shared" si="6"/>
        <v>0</v>
      </c>
      <c r="D97" s="48">
        <f t="shared" si="5"/>
        <v>0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  <c r="X97" s="24">
        <v>67588</v>
      </c>
      <c r="Y97" s="24">
        <v>67669</v>
      </c>
      <c r="Z97" s="24">
        <v>68009</v>
      </c>
      <c r="AA97" s="24">
        <v>68256</v>
      </c>
      <c r="AB97" s="24">
        <v>62661</v>
      </c>
      <c r="AC97" s="24">
        <v>61820</v>
      </c>
      <c r="AD97" s="24">
        <v>60575</v>
      </c>
      <c r="AE97" s="24">
        <v>43194</v>
      </c>
      <c r="AF97" s="24">
        <v>49312</v>
      </c>
    </row>
    <row r="98" spans="1:32" x14ac:dyDescent="0.2">
      <c r="A98" s="11">
        <v>43948</v>
      </c>
      <c r="B98" s="47">
        <f t="shared" si="6"/>
        <v>0</v>
      </c>
      <c r="D98" s="48">
        <f t="shared" si="5"/>
        <v>0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  <c r="X98" s="24">
        <v>72489</v>
      </c>
      <c r="Y98" s="24">
        <v>72576</v>
      </c>
      <c r="Z98" s="24">
        <v>72940</v>
      </c>
      <c r="AA98" s="24">
        <v>73205</v>
      </c>
      <c r="AB98" s="24">
        <v>66870</v>
      </c>
      <c r="AC98" s="24">
        <v>65972</v>
      </c>
      <c r="AD98" s="24">
        <v>64643</v>
      </c>
      <c r="AE98" s="24">
        <v>44957</v>
      </c>
      <c r="AF98" s="24">
        <v>51840</v>
      </c>
    </row>
    <row r="99" spans="1:32" x14ac:dyDescent="0.2">
      <c r="A99" s="11">
        <v>43949</v>
      </c>
      <c r="B99" s="47">
        <f t="shared" si="6"/>
        <v>0</v>
      </c>
      <c r="D99" s="48">
        <f t="shared" si="5"/>
        <v>0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  <c r="X99" s="24">
        <v>77745</v>
      </c>
      <c r="Y99" s="24">
        <v>77838</v>
      </c>
      <c r="Z99" s="24">
        <v>78229</v>
      </c>
      <c r="AA99" s="24">
        <v>78513</v>
      </c>
      <c r="AB99" s="24">
        <v>71361</v>
      </c>
      <c r="AC99" s="24">
        <v>70402</v>
      </c>
      <c r="AD99" s="24">
        <v>68985</v>
      </c>
      <c r="AE99" s="24">
        <v>46792</v>
      </c>
      <c r="AF99" s="24">
        <v>54498</v>
      </c>
    </row>
    <row r="100" spans="1:32" x14ac:dyDescent="0.2">
      <c r="A100" s="11">
        <v>43950</v>
      </c>
      <c r="B100" s="47">
        <f t="shared" si="6"/>
        <v>0</v>
      </c>
      <c r="D100" s="48">
        <f t="shared" si="5"/>
        <v>0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  <c r="X100" s="24">
        <v>83382</v>
      </c>
      <c r="Y100" s="24">
        <v>83482</v>
      </c>
      <c r="Z100" s="24">
        <v>83901</v>
      </c>
      <c r="AA100" s="24">
        <v>84206</v>
      </c>
      <c r="AB100" s="24">
        <v>76153</v>
      </c>
      <c r="AC100" s="24">
        <v>75130</v>
      </c>
      <c r="AD100" s="24">
        <v>73618</v>
      </c>
      <c r="AE100" s="24">
        <v>48702</v>
      </c>
      <c r="AF100" s="24">
        <v>57292</v>
      </c>
    </row>
    <row r="101" spans="1:32" x14ac:dyDescent="0.2">
      <c r="A101" s="11">
        <v>43951</v>
      </c>
      <c r="B101" s="47">
        <f t="shared" si="6"/>
        <v>0</v>
      </c>
      <c r="D101" s="48">
        <f t="shared" si="5"/>
        <v>0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  <c r="X101" s="24">
        <v>89428</v>
      </c>
      <c r="Y101" s="24">
        <v>89535</v>
      </c>
      <c r="Z101" s="24">
        <v>89985</v>
      </c>
      <c r="AA101" s="24">
        <v>90312</v>
      </c>
      <c r="AB101" s="24">
        <v>81268</v>
      </c>
      <c r="AC101" s="24">
        <v>80176</v>
      </c>
      <c r="AD101" s="24">
        <v>78562</v>
      </c>
      <c r="AE101" s="24">
        <v>50689</v>
      </c>
      <c r="AF101" s="24">
        <v>60230</v>
      </c>
    </row>
    <row r="102" spans="1:32" x14ac:dyDescent="0.2">
      <c r="A102" s="11">
        <v>43952</v>
      </c>
      <c r="B102" s="47">
        <f t="shared" si="6"/>
        <v>0</v>
      </c>
      <c r="D102" s="48">
        <f t="shared" si="5"/>
        <v>0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  <c r="X102" s="24">
        <v>95912</v>
      </c>
      <c r="Y102" s="24">
        <v>96027</v>
      </c>
      <c r="Z102" s="24">
        <v>96509</v>
      </c>
      <c r="AA102" s="24">
        <v>96860</v>
      </c>
      <c r="AB102" s="24">
        <v>86725</v>
      </c>
      <c r="AC102" s="24">
        <v>85561</v>
      </c>
      <c r="AD102" s="24">
        <v>83838</v>
      </c>
      <c r="AE102" s="24">
        <v>52758</v>
      </c>
      <c r="AF102" s="24">
        <v>63318</v>
      </c>
    </row>
    <row r="103" spans="1:32" x14ac:dyDescent="0.2">
      <c r="A103" s="11">
        <v>43953</v>
      </c>
      <c r="B103" s="47">
        <f t="shared" si="6"/>
        <v>0</v>
      </c>
      <c r="D103" s="48">
        <f t="shared" si="5"/>
        <v>0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  <c r="X103" s="24">
        <v>102866</v>
      </c>
      <c r="Y103" s="24">
        <v>102990</v>
      </c>
      <c r="Z103" s="24">
        <v>103507</v>
      </c>
      <c r="AA103" s="24">
        <v>103883</v>
      </c>
      <c r="AB103" s="24">
        <v>92550</v>
      </c>
      <c r="AC103" s="24">
        <v>91307</v>
      </c>
      <c r="AD103" s="24">
        <v>89468</v>
      </c>
      <c r="AE103" s="24">
        <v>54911</v>
      </c>
      <c r="AF103" s="24">
        <v>66564</v>
      </c>
    </row>
    <row r="104" spans="1:32" x14ac:dyDescent="0.2">
      <c r="A104" s="11">
        <v>43954</v>
      </c>
      <c r="B104" s="47">
        <f t="shared" si="6"/>
        <v>0</v>
      </c>
      <c r="D104" s="48">
        <f t="shared" si="5"/>
        <v>0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  <c r="X104" s="24">
        <v>110325</v>
      </c>
      <c r="Y104" s="24">
        <v>110458</v>
      </c>
      <c r="Z104" s="24">
        <v>111012</v>
      </c>
      <c r="AA104" s="24">
        <v>111416</v>
      </c>
      <c r="AB104" s="24">
        <v>98765</v>
      </c>
      <c r="AC104" s="24">
        <v>97439</v>
      </c>
      <c r="AD104" s="24">
        <v>95477</v>
      </c>
      <c r="AE104" s="24">
        <v>57152</v>
      </c>
      <c r="AF104" s="24">
        <v>69977</v>
      </c>
    </row>
    <row r="105" spans="1:32" x14ac:dyDescent="0.2">
      <c r="A105" s="11">
        <v>43955</v>
      </c>
      <c r="B105" s="47">
        <f t="shared" si="6"/>
        <v>0</v>
      </c>
      <c r="D105" s="48">
        <f t="shared" si="5"/>
        <v>0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  <c r="X105" s="24">
        <v>118324</v>
      </c>
      <c r="Y105" s="24">
        <v>118467</v>
      </c>
      <c r="Z105" s="24">
        <v>119061</v>
      </c>
      <c r="AA105" s="24">
        <v>119494</v>
      </c>
      <c r="AB105" s="24">
        <v>105398</v>
      </c>
      <c r="AC105" s="24">
        <v>103983</v>
      </c>
      <c r="AD105" s="24">
        <v>101889</v>
      </c>
      <c r="AE105" s="24">
        <v>59484</v>
      </c>
      <c r="AF105" s="24">
        <v>73565</v>
      </c>
    </row>
    <row r="106" spans="1:32" x14ac:dyDescent="0.2">
      <c r="A106" s="11">
        <v>43956</v>
      </c>
      <c r="B106" s="47">
        <f t="shared" si="6"/>
        <v>0</v>
      </c>
      <c r="D106" s="48">
        <f t="shared" si="5"/>
        <v>0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  <c r="X106" s="24">
        <v>126904</v>
      </c>
      <c r="Y106" s="24">
        <v>127057</v>
      </c>
      <c r="Z106" s="24">
        <v>127694</v>
      </c>
      <c r="AA106" s="24">
        <v>128159</v>
      </c>
      <c r="AB106" s="24">
        <v>112477</v>
      </c>
      <c r="AC106" s="24">
        <v>110966</v>
      </c>
      <c r="AD106" s="24">
        <v>108732</v>
      </c>
      <c r="AE106" s="24">
        <v>61912</v>
      </c>
      <c r="AF106" s="24">
        <v>77337</v>
      </c>
    </row>
    <row r="107" spans="1:32" x14ac:dyDescent="0.2">
      <c r="A107" s="11">
        <v>43957</v>
      </c>
      <c r="B107" s="47">
        <f t="shared" si="6"/>
        <v>0</v>
      </c>
      <c r="D107" s="48">
        <f t="shared" si="5"/>
        <v>0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  <c r="X107" s="24">
        <v>136106</v>
      </c>
      <c r="Y107" s="24">
        <v>136269</v>
      </c>
      <c r="Z107" s="24">
        <v>136953</v>
      </c>
      <c r="AA107" s="24">
        <v>137451</v>
      </c>
      <c r="AB107" s="24">
        <v>120031</v>
      </c>
      <c r="AC107" s="24">
        <v>118419</v>
      </c>
      <c r="AD107" s="24">
        <v>116034</v>
      </c>
      <c r="AE107" s="24">
        <v>64439</v>
      </c>
      <c r="AF107" s="24">
        <v>81302</v>
      </c>
    </row>
    <row r="108" spans="1:32" x14ac:dyDescent="0.2">
      <c r="A108" s="11">
        <v>43958</v>
      </c>
      <c r="B108" s="47">
        <f t="shared" si="6"/>
        <v>0</v>
      </c>
      <c r="D108" s="48">
        <f t="shared" si="5"/>
        <v>0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  <c r="X108" s="24">
        <v>145974</v>
      </c>
      <c r="Y108" s="24">
        <v>146150</v>
      </c>
      <c r="Z108" s="24">
        <v>146883</v>
      </c>
      <c r="AA108" s="24">
        <v>147418</v>
      </c>
      <c r="AB108" s="24">
        <v>128092</v>
      </c>
      <c r="AC108" s="24">
        <v>126371</v>
      </c>
      <c r="AD108" s="24">
        <v>123827</v>
      </c>
      <c r="AE108" s="24">
        <v>67068</v>
      </c>
      <c r="AF108" s="24">
        <v>85470</v>
      </c>
    </row>
    <row r="109" spans="1:32" x14ac:dyDescent="0.2">
      <c r="A109" s="11">
        <v>43959</v>
      </c>
      <c r="B109" s="47">
        <f t="shared" si="6"/>
        <v>0</v>
      </c>
      <c r="D109" s="48">
        <f t="shared" si="5"/>
        <v>0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  <c r="X109" s="24">
        <v>156559</v>
      </c>
      <c r="Y109" s="24">
        <v>156747</v>
      </c>
      <c r="Z109" s="24">
        <v>157534</v>
      </c>
      <c r="AA109" s="24">
        <v>158107</v>
      </c>
      <c r="AB109" s="24">
        <v>136694</v>
      </c>
      <c r="AC109" s="24">
        <v>134858</v>
      </c>
      <c r="AD109" s="24">
        <v>132143</v>
      </c>
      <c r="AE109" s="24">
        <v>69805</v>
      </c>
      <c r="AF109" s="24">
        <v>89852</v>
      </c>
    </row>
    <row r="110" spans="1:32" x14ac:dyDescent="0.2">
      <c r="A110" s="11">
        <v>43960</v>
      </c>
      <c r="B110" s="47">
        <f t="shared" si="6"/>
        <v>0</v>
      </c>
      <c r="D110" s="48">
        <f t="shared" si="5"/>
        <v>0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  <c r="X110" s="24">
        <v>167910</v>
      </c>
      <c r="Y110" s="24">
        <v>168112</v>
      </c>
      <c r="Z110" s="24">
        <v>168956</v>
      </c>
      <c r="AA110" s="24">
        <v>169571</v>
      </c>
      <c r="AB110" s="24">
        <v>145875</v>
      </c>
      <c r="AC110" s="24">
        <v>143915</v>
      </c>
      <c r="AD110" s="24">
        <v>141018</v>
      </c>
      <c r="AE110" s="24">
        <v>72654</v>
      </c>
      <c r="AF110" s="24">
        <v>94459</v>
      </c>
    </row>
    <row r="111" spans="1:32" x14ac:dyDescent="0.2">
      <c r="A111" s="11">
        <v>43961</v>
      </c>
      <c r="B111" s="47">
        <f t="shared" si="6"/>
        <v>0</v>
      </c>
      <c r="D111" s="48">
        <f t="shared" si="5"/>
        <v>0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  <c r="X111" s="24">
        <v>180085</v>
      </c>
      <c r="Y111" s="24">
        <v>180302</v>
      </c>
      <c r="Z111" s="24">
        <v>181207</v>
      </c>
      <c r="AA111" s="24">
        <v>181866</v>
      </c>
      <c r="AB111" s="24">
        <v>155671</v>
      </c>
      <c r="AC111" s="24">
        <v>153581</v>
      </c>
      <c r="AD111" s="24">
        <v>150488</v>
      </c>
      <c r="AE111" s="24">
        <v>75619</v>
      </c>
      <c r="AF111" s="24">
        <v>99302</v>
      </c>
    </row>
    <row r="112" spans="1:32" x14ac:dyDescent="0.2">
      <c r="A112" s="11">
        <v>43962</v>
      </c>
      <c r="B112" s="47">
        <f t="shared" si="6"/>
        <v>0</v>
      </c>
      <c r="D112" s="48">
        <f t="shared" si="5"/>
        <v>0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79">
        <v>44728143</v>
      </c>
      <c r="L112" s="79">
        <v>44637027</v>
      </c>
      <c r="M112" s="79">
        <v>43268795</v>
      </c>
      <c r="N112" s="79">
        <v>41610891</v>
      </c>
      <c r="O112" s="79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  <c r="X112" s="24">
        <v>193143</v>
      </c>
      <c r="Y112" s="24">
        <v>193375</v>
      </c>
      <c r="Z112" s="24">
        <v>194346</v>
      </c>
      <c r="AA112" s="24">
        <v>195053</v>
      </c>
      <c r="AB112" s="24">
        <v>166126</v>
      </c>
      <c r="AC112" s="24">
        <v>163895</v>
      </c>
      <c r="AD112" s="24">
        <v>160595</v>
      </c>
      <c r="AE112" s="24">
        <v>78705</v>
      </c>
      <c r="AF112" s="24">
        <v>104394</v>
      </c>
    </row>
    <row r="113" spans="1:32" x14ac:dyDescent="0.2">
      <c r="A113" s="11">
        <v>43963</v>
      </c>
      <c r="B113" s="47">
        <f t="shared" si="6"/>
        <v>0</v>
      </c>
      <c r="D113" s="48">
        <f t="shared" si="5"/>
        <v>0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79">
        <v>44717515</v>
      </c>
      <c r="K113" s="79">
        <v>54724029</v>
      </c>
      <c r="L113" s="79">
        <v>54612550</v>
      </c>
      <c r="M113" s="79">
        <v>52938545</v>
      </c>
      <c r="N113" s="79">
        <v>50910131</v>
      </c>
      <c r="O113" s="79">
        <v>49465964</v>
      </c>
      <c r="P113" s="79">
        <v>45184944</v>
      </c>
      <c r="Q113" s="80">
        <v>43674965</v>
      </c>
      <c r="R113" s="79">
        <v>41132613</v>
      </c>
      <c r="S113" s="79">
        <v>41740363</v>
      </c>
      <c r="T113" s="79">
        <v>39470039</v>
      </c>
      <c r="U113" s="24">
        <v>35797774</v>
      </c>
      <c r="V113" s="24">
        <v>32608955</v>
      </c>
      <c r="W113" s="24">
        <v>904732</v>
      </c>
      <c r="X113" s="24">
        <v>207147</v>
      </c>
      <c r="Y113" s="24">
        <v>207397</v>
      </c>
      <c r="Z113" s="24">
        <v>208437</v>
      </c>
      <c r="AA113" s="24">
        <v>209195</v>
      </c>
      <c r="AB113" s="24">
        <v>177283</v>
      </c>
      <c r="AC113" s="24">
        <v>174902</v>
      </c>
      <c r="AD113" s="24">
        <v>171380</v>
      </c>
      <c r="AE113" s="24">
        <v>81917</v>
      </c>
      <c r="AF113" s="24">
        <v>109746</v>
      </c>
    </row>
    <row r="114" spans="1:32" x14ac:dyDescent="0.2">
      <c r="A114" s="11">
        <v>43964</v>
      </c>
      <c r="B114" s="47">
        <f t="shared" si="6"/>
        <v>0</v>
      </c>
      <c r="D114" s="48">
        <f t="shared" si="5"/>
        <v>0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80">
        <v>54585336</v>
      </c>
      <c r="K114" s="80">
        <v>66953805</v>
      </c>
      <c r="L114" s="80">
        <v>66817413</v>
      </c>
      <c r="M114" s="80">
        <v>64769299</v>
      </c>
      <c r="N114" s="80">
        <v>62287573</v>
      </c>
      <c r="O114" s="80">
        <v>60520662</v>
      </c>
      <c r="P114" s="80">
        <v>55282916</v>
      </c>
      <c r="Q114" s="80">
        <v>53435486</v>
      </c>
      <c r="R114" s="80">
        <v>50324966</v>
      </c>
      <c r="S114" s="80">
        <v>51186130</v>
      </c>
      <c r="T114" s="80">
        <v>48402036</v>
      </c>
      <c r="U114" s="80">
        <v>43898744</v>
      </c>
      <c r="V114" s="79">
        <v>39988301</v>
      </c>
      <c r="W114" s="24">
        <v>1009932</v>
      </c>
      <c r="X114" s="24">
        <v>222167</v>
      </c>
      <c r="Y114" s="24">
        <v>222435</v>
      </c>
      <c r="Z114" s="24">
        <v>223551</v>
      </c>
      <c r="AA114" s="24">
        <v>224364</v>
      </c>
      <c r="AB114" s="24">
        <v>189189</v>
      </c>
      <c r="AC114" s="24">
        <v>186648</v>
      </c>
      <c r="AD114" s="24">
        <v>182890</v>
      </c>
      <c r="AE114" s="24">
        <v>85261</v>
      </c>
      <c r="AF114" s="24">
        <v>115373</v>
      </c>
    </row>
    <row r="115" spans="1:32" x14ac:dyDescent="0.2">
      <c r="A115" s="11">
        <v>43965</v>
      </c>
      <c r="B115" s="47">
        <f t="shared" si="6"/>
        <v>0</v>
      </c>
      <c r="D115" s="48">
        <f t="shared" si="5"/>
        <v>0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80">
        <v>66630689</v>
      </c>
      <c r="K115" s="80">
        <v>81916702</v>
      </c>
      <c r="L115" s="80">
        <v>81749829</v>
      </c>
      <c r="M115" s="80">
        <v>79244001</v>
      </c>
      <c r="N115" s="80">
        <v>76207657</v>
      </c>
      <c r="O115" s="80">
        <v>74045875</v>
      </c>
      <c r="P115" s="80">
        <v>67637592</v>
      </c>
      <c r="Q115" s="80">
        <v>65377297</v>
      </c>
      <c r="R115" s="80">
        <v>61571635</v>
      </c>
      <c r="S115" s="80">
        <v>62769456</v>
      </c>
      <c r="T115" s="80">
        <v>59355328</v>
      </c>
      <c r="U115" s="80">
        <v>53832948</v>
      </c>
      <c r="V115" s="79">
        <v>49037580</v>
      </c>
      <c r="W115" s="24">
        <v>1127365</v>
      </c>
      <c r="X115" s="24">
        <v>238276</v>
      </c>
      <c r="Y115" s="24">
        <v>238563</v>
      </c>
      <c r="Z115" s="24">
        <v>239760</v>
      </c>
      <c r="AA115" s="24">
        <v>240632</v>
      </c>
      <c r="AB115" s="24">
        <v>201895</v>
      </c>
      <c r="AC115" s="24">
        <v>199183</v>
      </c>
      <c r="AD115" s="24">
        <v>195173</v>
      </c>
      <c r="AE115" s="24">
        <v>88740</v>
      </c>
      <c r="AF115" s="24">
        <v>121288</v>
      </c>
    </row>
    <row r="116" spans="1:32" x14ac:dyDescent="0.2">
      <c r="A116" s="11">
        <v>43966</v>
      </c>
      <c r="B116" s="47">
        <f t="shared" si="6"/>
        <v>0</v>
      </c>
      <c r="D116" s="48">
        <f t="shared" si="5"/>
        <v>0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80">
        <v>81334092</v>
      </c>
      <c r="K116" s="80">
        <v>100223521</v>
      </c>
      <c r="L116" s="80">
        <v>100019355</v>
      </c>
      <c r="M116" s="80">
        <v>96953522</v>
      </c>
      <c r="N116" s="80">
        <v>93238613</v>
      </c>
      <c r="O116" s="80">
        <v>90593714</v>
      </c>
      <c r="P116" s="80">
        <v>82753303</v>
      </c>
      <c r="Q116" s="80">
        <v>79987874</v>
      </c>
      <c r="R116" s="80">
        <v>75331720</v>
      </c>
      <c r="S116" s="80">
        <v>76974068</v>
      </c>
      <c r="T116" s="80">
        <v>72787329</v>
      </c>
      <c r="U116" s="80">
        <v>66015245</v>
      </c>
      <c r="V116" s="79">
        <v>60134694</v>
      </c>
      <c r="W116" s="24">
        <v>1258453</v>
      </c>
      <c r="X116" s="24">
        <v>255553</v>
      </c>
      <c r="Y116" s="24">
        <v>255861</v>
      </c>
      <c r="Z116" s="24">
        <v>257145</v>
      </c>
      <c r="AA116" s="24">
        <v>258080</v>
      </c>
      <c r="AB116" s="24">
        <v>215454</v>
      </c>
      <c r="AC116" s="24">
        <v>212560</v>
      </c>
      <c r="AD116" s="24">
        <v>208281</v>
      </c>
      <c r="AE116" s="24">
        <v>92362</v>
      </c>
      <c r="AF116" s="24">
        <v>127507</v>
      </c>
    </row>
    <row r="117" spans="1:32" x14ac:dyDescent="0.2">
      <c r="A117" s="11">
        <v>43967</v>
      </c>
      <c r="B117" s="47">
        <f t="shared" si="6"/>
        <v>0</v>
      </c>
      <c r="D117" s="48">
        <f t="shared" si="5"/>
        <v>0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80">
        <v>99282097</v>
      </c>
      <c r="K117" s="80">
        <v>122621565</v>
      </c>
      <c r="L117" s="80">
        <v>122371771</v>
      </c>
      <c r="M117" s="80">
        <v>118620784</v>
      </c>
      <c r="N117" s="80">
        <v>114075663</v>
      </c>
      <c r="O117" s="80">
        <v>110839680</v>
      </c>
      <c r="P117" s="80">
        <v>101247086</v>
      </c>
      <c r="Q117" s="80">
        <v>97863637</v>
      </c>
      <c r="R117" s="80">
        <v>92166922</v>
      </c>
      <c r="S117" s="80">
        <v>94393158</v>
      </c>
      <c r="T117" s="80">
        <v>89258967</v>
      </c>
      <c r="U117" s="80">
        <v>80954373</v>
      </c>
      <c r="V117" s="79">
        <v>73743064</v>
      </c>
      <c r="W117" s="24">
        <v>1404783</v>
      </c>
      <c r="X117" s="24">
        <v>274083</v>
      </c>
      <c r="Y117" s="24">
        <v>274413</v>
      </c>
      <c r="Z117" s="24">
        <v>275790</v>
      </c>
      <c r="AA117" s="24">
        <v>276793</v>
      </c>
      <c r="AB117" s="24">
        <v>229924</v>
      </c>
      <c r="AC117" s="24">
        <v>226836</v>
      </c>
      <c r="AD117" s="24">
        <v>222269</v>
      </c>
      <c r="AE117" s="24">
        <v>96131</v>
      </c>
      <c r="AF117" s="24">
        <v>134044</v>
      </c>
    </row>
    <row r="118" spans="1:32" x14ac:dyDescent="0.2">
      <c r="A118" s="11">
        <v>43968</v>
      </c>
      <c r="B118" s="47">
        <f t="shared" si="6"/>
        <v>0</v>
      </c>
      <c r="D118" s="48">
        <f t="shared" si="5"/>
        <v>0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80">
        <v>121190691</v>
      </c>
      <c r="K118" s="80">
        <v>150025144</v>
      </c>
      <c r="L118" s="80">
        <v>149719526</v>
      </c>
      <c r="M118" s="80">
        <v>145130264</v>
      </c>
      <c r="N118" s="80">
        <v>139569396</v>
      </c>
      <c r="O118" s="80">
        <v>135610232</v>
      </c>
      <c r="P118" s="80">
        <v>123873877</v>
      </c>
      <c r="Q118" s="80">
        <v>119734292</v>
      </c>
      <c r="R118" s="80">
        <v>112764469</v>
      </c>
      <c r="S118" s="80">
        <v>115754155</v>
      </c>
      <c r="T118" s="80">
        <v>109458107</v>
      </c>
      <c r="U118" s="80">
        <v>99274198</v>
      </c>
      <c r="V118" s="79">
        <v>90430983</v>
      </c>
      <c r="W118" s="24">
        <v>1568129</v>
      </c>
      <c r="X118" s="24">
        <v>293956</v>
      </c>
      <c r="Y118" s="24">
        <v>294310</v>
      </c>
      <c r="Z118" s="24">
        <v>295787</v>
      </c>
      <c r="AA118" s="24">
        <v>296862</v>
      </c>
      <c r="AB118" s="24">
        <v>245365</v>
      </c>
      <c r="AC118" s="24">
        <v>242070</v>
      </c>
      <c r="AD118" s="24">
        <v>237196</v>
      </c>
      <c r="AE118" s="24">
        <v>100054</v>
      </c>
      <c r="AF118" s="24">
        <v>140916</v>
      </c>
    </row>
    <row r="119" spans="1:32" x14ac:dyDescent="0.2">
      <c r="A119" s="11">
        <v>43969</v>
      </c>
      <c r="B119" s="47">
        <f t="shared" si="6"/>
        <v>0</v>
      </c>
      <c r="D119" s="48">
        <f t="shared" si="5"/>
        <v>0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1">
        <v>40731719</v>
      </c>
      <c r="J119" s="80">
        <v>147933858</v>
      </c>
      <c r="K119" s="80">
        <v>183552899</v>
      </c>
      <c r="L119" s="80">
        <v>183178981</v>
      </c>
      <c r="M119" s="80">
        <v>177564107</v>
      </c>
      <c r="N119" s="80">
        <v>170760491</v>
      </c>
      <c r="O119" s="80">
        <v>165916530</v>
      </c>
      <c r="P119" s="80">
        <v>151557324</v>
      </c>
      <c r="Q119" s="80">
        <v>146492620</v>
      </c>
      <c r="R119" s="80">
        <v>137965175</v>
      </c>
      <c r="S119" s="80">
        <v>141949106</v>
      </c>
      <c r="T119" s="80">
        <v>134228274</v>
      </c>
      <c r="U119" s="80">
        <v>121739766</v>
      </c>
      <c r="V119" s="79">
        <v>110895347</v>
      </c>
      <c r="W119" s="24">
        <v>1750468</v>
      </c>
      <c r="X119" s="24">
        <v>315270</v>
      </c>
      <c r="Y119" s="24">
        <v>315650</v>
      </c>
      <c r="Z119" s="24">
        <v>317234</v>
      </c>
      <c r="AA119" s="24">
        <v>318387</v>
      </c>
      <c r="AB119" s="24">
        <v>261844</v>
      </c>
      <c r="AC119" s="24">
        <v>258327</v>
      </c>
      <c r="AD119" s="24">
        <v>253126</v>
      </c>
      <c r="AE119" s="24">
        <v>104138</v>
      </c>
      <c r="AF119" s="24">
        <v>148141</v>
      </c>
    </row>
    <row r="120" spans="1:32" x14ac:dyDescent="0.2">
      <c r="A120" s="11">
        <v>43970</v>
      </c>
      <c r="B120" s="47">
        <f t="shared" si="6"/>
        <v>0</v>
      </c>
      <c r="D120" s="48">
        <f t="shared" si="5"/>
        <v>0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1">
        <v>48725725</v>
      </c>
      <c r="J120" s="80">
        <v>180578442</v>
      </c>
      <c r="K120" s="80">
        <v>224573468</v>
      </c>
      <c r="L120" s="80">
        <v>224115986</v>
      </c>
      <c r="M120" s="80">
        <v>217246295</v>
      </c>
      <c r="N120" s="80">
        <v>208922201</v>
      </c>
      <c r="O120" s="80">
        <v>202995707</v>
      </c>
      <c r="P120" s="80">
        <v>185427492</v>
      </c>
      <c r="Q120" s="80">
        <v>179230924</v>
      </c>
      <c r="R120" s="80">
        <v>168797758</v>
      </c>
      <c r="S120" s="80">
        <v>174071927</v>
      </c>
      <c r="T120" s="80">
        <v>164603885</v>
      </c>
      <c r="U120" s="80">
        <v>149289250</v>
      </c>
      <c r="V120" s="79">
        <v>135990760</v>
      </c>
      <c r="W120" s="24">
        <v>1954009</v>
      </c>
      <c r="X120" s="24">
        <v>338130</v>
      </c>
      <c r="Y120" s="24">
        <v>338537</v>
      </c>
      <c r="Z120" s="24">
        <v>340236</v>
      </c>
      <c r="AA120" s="24">
        <v>341473</v>
      </c>
      <c r="AB120" s="24">
        <v>279429</v>
      </c>
      <c r="AC120" s="24">
        <v>275676</v>
      </c>
      <c r="AD120" s="24">
        <v>270125</v>
      </c>
      <c r="AE120" s="24">
        <v>108387</v>
      </c>
      <c r="AF120" s="24">
        <v>155737</v>
      </c>
    </row>
    <row r="121" spans="1:32" x14ac:dyDescent="0.2">
      <c r="A121" s="11">
        <v>43971</v>
      </c>
      <c r="B121" s="47">
        <f t="shared" si="6"/>
        <v>0</v>
      </c>
      <c r="D121" s="48">
        <f t="shared" si="5"/>
        <v>0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1">
        <v>58288634</v>
      </c>
      <c r="J121" s="80">
        <v>220426712</v>
      </c>
      <c r="K121" s="80">
        <v>274761351</v>
      </c>
      <c r="L121" s="80">
        <v>274201631</v>
      </c>
      <c r="M121" s="80">
        <v>265796695</v>
      </c>
      <c r="N121" s="80">
        <v>255612324</v>
      </c>
      <c r="O121" s="80">
        <v>248361372</v>
      </c>
      <c r="P121" s="80">
        <v>226866997</v>
      </c>
      <c r="Q121" s="80">
        <v>219285614</v>
      </c>
      <c r="R121" s="80">
        <v>206520834</v>
      </c>
      <c r="S121" s="80">
        <v>213464083</v>
      </c>
      <c r="T121" s="80">
        <v>201853440</v>
      </c>
      <c r="U121" s="80">
        <v>183073132</v>
      </c>
      <c r="V121" s="79">
        <v>166765217</v>
      </c>
      <c r="W121" s="24">
        <v>2181217</v>
      </c>
      <c r="X121" s="24">
        <v>362647</v>
      </c>
      <c r="Y121" s="24">
        <v>363084</v>
      </c>
      <c r="Z121" s="24">
        <v>364906</v>
      </c>
      <c r="AA121" s="24">
        <v>366233</v>
      </c>
      <c r="AB121" s="24">
        <v>298195</v>
      </c>
      <c r="AC121" s="24">
        <v>294190</v>
      </c>
      <c r="AD121" s="24">
        <v>288267</v>
      </c>
      <c r="AE121" s="24">
        <v>112811</v>
      </c>
      <c r="AF121" s="24">
        <v>163722</v>
      </c>
    </row>
    <row r="122" spans="1:32" x14ac:dyDescent="0.2">
      <c r="A122" s="11">
        <v>43972</v>
      </c>
      <c r="B122" s="47">
        <f t="shared" si="6"/>
        <v>0</v>
      </c>
      <c r="D122" s="48">
        <f t="shared" si="5"/>
        <v>0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1">
        <v>69728360</v>
      </c>
      <c r="J122" s="80">
        <v>269068304</v>
      </c>
      <c r="K122" s="80">
        <v>336165267</v>
      </c>
      <c r="L122" s="80">
        <v>335480460</v>
      </c>
      <c r="M122" s="80">
        <v>325197182</v>
      </c>
      <c r="N122" s="80">
        <v>312736799</v>
      </c>
      <c r="O122" s="80">
        <v>303865397</v>
      </c>
      <c r="P122" s="80">
        <v>277567440</v>
      </c>
      <c r="Q122" s="80">
        <v>268291762</v>
      </c>
      <c r="R122" s="80">
        <v>252674298</v>
      </c>
      <c r="S122" s="80">
        <v>261770610</v>
      </c>
      <c r="T122" s="80">
        <v>247532501</v>
      </c>
      <c r="U122" s="80">
        <v>224502244</v>
      </c>
      <c r="V122" s="79">
        <v>204503878</v>
      </c>
      <c r="W122" s="24">
        <v>2434845</v>
      </c>
      <c r="X122" s="24">
        <v>388942</v>
      </c>
      <c r="Y122" s="24">
        <v>389410</v>
      </c>
      <c r="Z122" s="24">
        <v>391364</v>
      </c>
      <c r="AA122" s="24">
        <v>392788</v>
      </c>
      <c r="AB122" s="24">
        <v>318221</v>
      </c>
      <c r="AC122" s="24">
        <v>313947</v>
      </c>
      <c r="AD122" s="24">
        <v>307626</v>
      </c>
      <c r="AE122" s="24">
        <v>117415</v>
      </c>
      <c r="AF122" s="24">
        <v>172116</v>
      </c>
    </row>
    <row r="123" spans="1:32" x14ac:dyDescent="0.2">
      <c r="A123" s="11">
        <v>43973</v>
      </c>
      <c r="B123" s="47">
        <f t="shared" si="6"/>
        <v>0</v>
      </c>
      <c r="D123" s="48">
        <f t="shared" si="5"/>
        <v>0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1">
        <v>83413246</v>
      </c>
      <c r="J123" s="80">
        <v>328443644</v>
      </c>
      <c r="K123" s="80">
        <v>411291787</v>
      </c>
      <c r="L123" s="80">
        <v>410453938</v>
      </c>
      <c r="M123" s="80">
        <v>397872544</v>
      </c>
      <c r="N123" s="80">
        <v>382627503</v>
      </c>
      <c r="O123" s="80">
        <v>371773512</v>
      </c>
      <c r="P123" s="80">
        <v>339598463</v>
      </c>
      <c r="Q123" s="80">
        <v>328249849</v>
      </c>
      <c r="R123" s="80">
        <v>309142180</v>
      </c>
      <c r="S123" s="80">
        <v>321008816</v>
      </c>
      <c r="T123" s="80">
        <v>303548648</v>
      </c>
      <c r="U123" s="80">
        <v>275306687</v>
      </c>
      <c r="V123" s="79">
        <v>250782728</v>
      </c>
      <c r="W123" s="24">
        <v>2717964</v>
      </c>
      <c r="X123" s="24">
        <v>417144</v>
      </c>
      <c r="Y123" s="24">
        <v>417646</v>
      </c>
      <c r="Z123" s="24">
        <v>419741</v>
      </c>
      <c r="AA123" s="24">
        <v>421268</v>
      </c>
      <c r="AB123" s="24">
        <v>339593</v>
      </c>
      <c r="AC123" s="24">
        <v>335032</v>
      </c>
      <c r="AD123" s="24">
        <v>328286</v>
      </c>
      <c r="AE123" s="24">
        <v>122207</v>
      </c>
      <c r="AF123" s="24">
        <v>180940</v>
      </c>
    </row>
    <row r="124" spans="1:32" x14ac:dyDescent="0.2">
      <c r="A124" s="11">
        <v>43974</v>
      </c>
      <c r="B124" s="47">
        <f t="shared" si="6"/>
        <v>0</v>
      </c>
      <c r="D124" s="48">
        <f t="shared" si="5"/>
        <v>0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1">
        <v>99783927</v>
      </c>
      <c r="J124" s="80">
        <v>400921348</v>
      </c>
      <c r="K124" s="80">
        <v>503207649</v>
      </c>
      <c r="L124" s="80">
        <v>502182558</v>
      </c>
      <c r="M124" s="80">
        <v>486789461</v>
      </c>
      <c r="N124" s="80">
        <v>468137445</v>
      </c>
      <c r="O124" s="80">
        <v>454857795</v>
      </c>
      <c r="P124" s="80">
        <v>415492236</v>
      </c>
      <c r="Q124" s="80">
        <v>401607423</v>
      </c>
      <c r="R124" s="80">
        <v>378229555</v>
      </c>
      <c r="S124" s="80">
        <v>393652519</v>
      </c>
      <c r="T124" s="80">
        <v>372241147</v>
      </c>
      <c r="U124" s="80">
        <v>337608082</v>
      </c>
      <c r="V124" s="79">
        <v>307534396</v>
      </c>
      <c r="W124" s="24">
        <v>3034003</v>
      </c>
      <c r="X124" s="24">
        <v>447390</v>
      </c>
      <c r="Y124" s="24">
        <v>447928</v>
      </c>
      <c r="Z124" s="24">
        <v>450176</v>
      </c>
      <c r="AA124" s="24">
        <v>451813</v>
      </c>
      <c r="AB124" s="24">
        <v>362400</v>
      </c>
      <c r="AC124" s="24">
        <v>357532</v>
      </c>
      <c r="AD124" s="24">
        <v>350334</v>
      </c>
      <c r="AE124" s="24">
        <v>127194</v>
      </c>
      <c r="AF124" s="24">
        <v>190217</v>
      </c>
    </row>
    <row r="125" spans="1:32" x14ac:dyDescent="0.2">
      <c r="A125" s="11">
        <v>43975</v>
      </c>
      <c r="B125" s="47">
        <f t="shared" si="6"/>
        <v>0</v>
      </c>
      <c r="D125" s="48">
        <f t="shared" si="5"/>
        <v>0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1">
        <v>119367518</v>
      </c>
      <c r="J125" s="80">
        <v>489392716</v>
      </c>
      <c r="K125" s="80">
        <v>615664952</v>
      </c>
      <c r="L125" s="80">
        <v>614410772</v>
      </c>
      <c r="M125" s="80">
        <v>595577612</v>
      </c>
      <c r="N125" s="80">
        <v>572757227</v>
      </c>
      <c r="O125" s="80">
        <v>556509828</v>
      </c>
      <c r="P125" s="80">
        <v>508346819</v>
      </c>
      <c r="Q125" s="80">
        <v>491359015</v>
      </c>
      <c r="R125" s="80">
        <v>462756640</v>
      </c>
      <c r="S125" s="80">
        <v>482735357</v>
      </c>
      <c r="T125" s="80">
        <v>456478631</v>
      </c>
      <c r="U125" s="80">
        <v>414008168</v>
      </c>
      <c r="V125" s="79">
        <v>377128862</v>
      </c>
      <c r="W125" s="24">
        <v>3386791</v>
      </c>
      <c r="X125" s="24">
        <v>479829</v>
      </c>
      <c r="Y125" s="24">
        <v>480407</v>
      </c>
      <c r="Z125" s="24">
        <v>482817</v>
      </c>
      <c r="AA125" s="24">
        <v>484573</v>
      </c>
      <c r="AB125" s="24">
        <v>386738</v>
      </c>
      <c r="AC125" s="24">
        <v>381544</v>
      </c>
      <c r="AD125" s="24">
        <v>373862</v>
      </c>
      <c r="AE125" s="24">
        <v>132385</v>
      </c>
      <c r="AF125" s="24">
        <v>199970</v>
      </c>
    </row>
    <row r="126" spans="1:32" x14ac:dyDescent="0.2">
      <c r="A126" s="11">
        <v>43976</v>
      </c>
      <c r="B126" s="47">
        <f t="shared" ref="B126:B133" si="7">D126</f>
        <v>0</v>
      </c>
      <c r="D126" s="48">
        <f t="shared" si="5"/>
        <v>0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1">
        <v>142794584</v>
      </c>
      <c r="J126" s="80">
        <v>597387073</v>
      </c>
      <c r="K126" s="80">
        <v>753254315</v>
      </c>
      <c r="L126" s="80">
        <v>751719850</v>
      </c>
      <c r="M126" s="80">
        <v>728677838</v>
      </c>
      <c r="N126" s="80">
        <v>700757532</v>
      </c>
      <c r="O126" s="80">
        <v>680879150</v>
      </c>
      <c r="P126" s="80">
        <v>621952628</v>
      </c>
      <c r="Q126" s="80">
        <v>601168374</v>
      </c>
      <c r="R126" s="80">
        <v>566173915</v>
      </c>
      <c r="S126" s="80">
        <v>591977476</v>
      </c>
      <c r="T126" s="80">
        <v>559778903</v>
      </c>
      <c r="U126" s="80">
        <v>507697451</v>
      </c>
      <c r="V126" s="79">
        <v>462472428</v>
      </c>
      <c r="W126" s="24">
        <v>3780601</v>
      </c>
      <c r="X126" s="24">
        <v>514621</v>
      </c>
      <c r="Y126" s="24">
        <v>515240</v>
      </c>
      <c r="Z126" s="24">
        <v>517826</v>
      </c>
      <c r="AA126" s="24">
        <v>519709</v>
      </c>
      <c r="AB126" s="24">
        <v>412711</v>
      </c>
      <c r="AC126" s="24">
        <v>407168</v>
      </c>
      <c r="AD126" s="24">
        <v>398970</v>
      </c>
      <c r="AE126" s="24">
        <v>137787</v>
      </c>
      <c r="AF126" s="24">
        <v>210223</v>
      </c>
    </row>
    <row r="127" spans="1:32" x14ac:dyDescent="0.2">
      <c r="A127" s="11">
        <v>43977</v>
      </c>
      <c r="B127" s="47">
        <f t="shared" si="7"/>
        <v>0</v>
      </c>
      <c r="D127" s="48">
        <f t="shared" si="5"/>
        <v>0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1">
        <v>170819445</v>
      </c>
      <c r="J127" s="80">
        <v>729212560</v>
      </c>
      <c r="K127" s="80">
        <v>921592273</v>
      </c>
      <c r="L127" s="80">
        <v>919714885</v>
      </c>
      <c r="M127" s="80">
        <v>891523424</v>
      </c>
      <c r="N127" s="80">
        <v>857363462</v>
      </c>
      <c r="O127" s="80">
        <v>833042641</v>
      </c>
      <c r="P127" s="80">
        <v>760947167</v>
      </c>
      <c r="Q127" s="80">
        <v>735518029</v>
      </c>
      <c r="R127" s="80">
        <v>692702975</v>
      </c>
      <c r="S127" s="80">
        <v>725940886</v>
      </c>
      <c r="T127" s="80">
        <v>686455835</v>
      </c>
      <c r="U127" s="80">
        <v>622588447</v>
      </c>
      <c r="V127" s="79">
        <v>567129084</v>
      </c>
      <c r="W127" s="24">
        <v>4220202</v>
      </c>
      <c r="X127" s="24">
        <v>551935</v>
      </c>
      <c r="Y127" s="24">
        <v>552599</v>
      </c>
      <c r="Z127" s="24">
        <v>555372</v>
      </c>
      <c r="AA127" s="24">
        <v>557392</v>
      </c>
      <c r="AB127" s="24">
        <v>440428</v>
      </c>
      <c r="AC127" s="24">
        <v>434513</v>
      </c>
      <c r="AD127" s="24">
        <v>425764</v>
      </c>
      <c r="AE127" s="24">
        <v>143411</v>
      </c>
      <c r="AF127" s="24">
        <v>221001</v>
      </c>
    </row>
    <row r="128" spans="1:32" x14ac:dyDescent="0.2">
      <c r="A128" s="11">
        <v>43978</v>
      </c>
      <c r="B128" s="47">
        <f t="shared" si="7"/>
        <v>0</v>
      </c>
      <c r="D128" s="48">
        <f t="shared" si="5"/>
        <v>0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1">
        <v>204344465</v>
      </c>
      <c r="J128" s="80">
        <v>890127995</v>
      </c>
      <c r="K128" s="80">
        <v>1127550552</v>
      </c>
      <c r="L128" s="80">
        <v>1125253603</v>
      </c>
      <c r="M128" s="80">
        <v>1090761889</v>
      </c>
      <c r="N128" s="80">
        <v>1048967828</v>
      </c>
      <c r="O128" s="80">
        <v>1019211768</v>
      </c>
      <c r="P128" s="80">
        <v>931004331</v>
      </c>
      <c r="Q128" s="80">
        <v>899892266</v>
      </c>
      <c r="R128" s="80">
        <v>847508866</v>
      </c>
      <c r="S128" s="80">
        <v>890219968</v>
      </c>
      <c r="T128" s="80">
        <v>841799523</v>
      </c>
      <c r="U128" s="80">
        <v>763479063</v>
      </c>
      <c r="V128" s="79">
        <v>695469348</v>
      </c>
      <c r="W128" s="24">
        <v>4710919</v>
      </c>
      <c r="X128" s="24">
        <v>591955</v>
      </c>
      <c r="Y128" s="24">
        <v>592667</v>
      </c>
      <c r="Z128" s="24">
        <v>595641</v>
      </c>
      <c r="AA128" s="24">
        <v>597808</v>
      </c>
      <c r="AB128" s="24">
        <v>470007</v>
      </c>
      <c r="AC128" s="24">
        <v>463694</v>
      </c>
      <c r="AD128" s="24">
        <v>454358</v>
      </c>
      <c r="AE128" s="24">
        <v>149263</v>
      </c>
      <c r="AF128" s="24">
        <v>232332</v>
      </c>
    </row>
    <row r="129" spans="1:32" x14ac:dyDescent="0.2">
      <c r="A129" s="11">
        <v>43979</v>
      </c>
      <c r="B129" s="47">
        <f t="shared" si="7"/>
        <v>0</v>
      </c>
      <c r="D129" s="48">
        <f t="shared" si="5"/>
        <v>0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1">
        <v>244449104</v>
      </c>
      <c r="J129" s="80">
        <v>1086552661</v>
      </c>
      <c r="K129" s="80">
        <v>1379536574</v>
      </c>
      <c r="L129" s="80">
        <v>1376726301</v>
      </c>
      <c r="M129" s="80">
        <v>1334526347</v>
      </c>
      <c r="N129" s="80">
        <v>1283392111</v>
      </c>
      <c r="O129" s="80">
        <v>1246986140</v>
      </c>
      <c r="P129" s="80">
        <v>1139066025</v>
      </c>
      <c r="Q129" s="80">
        <v>1101001008</v>
      </c>
      <c r="R129" s="80">
        <v>1036910918</v>
      </c>
      <c r="S129" s="80">
        <v>1091675103</v>
      </c>
      <c r="T129" s="80">
        <v>1032297200</v>
      </c>
      <c r="U129" s="80">
        <v>936252965</v>
      </c>
      <c r="V129" s="79">
        <v>852852778</v>
      </c>
      <c r="W129" s="24">
        <v>5258695</v>
      </c>
      <c r="X129" s="24">
        <v>634877</v>
      </c>
      <c r="Y129" s="24">
        <v>635640</v>
      </c>
      <c r="Z129" s="24">
        <v>638830</v>
      </c>
      <c r="AA129" s="24">
        <v>641153</v>
      </c>
      <c r="AB129" s="24">
        <v>501572</v>
      </c>
      <c r="AC129" s="24">
        <v>494836</v>
      </c>
      <c r="AD129" s="24">
        <v>484873</v>
      </c>
      <c r="AE129" s="24">
        <v>155355</v>
      </c>
      <c r="AF129" s="24">
        <v>244244</v>
      </c>
    </row>
    <row r="130" spans="1:32" x14ac:dyDescent="0.2">
      <c r="A130" s="11">
        <v>43980</v>
      </c>
      <c r="B130" s="47">
        <f t="shared" si="7"/>
        <v>0</v>
      </c>
      <c r="D130" s="48">
        <f t="shared" si="5"/>
        <v>0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1">
        <v>292424678</v>
      </c>
      <c r="J130" s="80">
        <v>1326322385</v>
      </c>
      <c r="K130" s="80">
        <v>1687836661</v>
      </c>
      <c r="L130" s="80">
        <v>1684398346</v>
      </c>
      <c r="M130" s="80">
        <v>1632767508</v>
      </c>
      <c r="N130" s="80">
        <v>1570205746</v>
      </c>
      <c r="O130" s="80">
        <v>1525663735</v>
      </c>
      <c r="P130" s="80">
        <v>1393625535</v>
      </c>
      <c r="Q130" s="80">
        <v>1347053714</v>
      </c>
      <c r="R130" s="80">
        <v>1268640712</v>
      </c>
      <c r="S130" s="80">
        <v>1338719163</v>
      </c>
      <c r="T130" s="80">
        <v>1265904150</v>
      </c>
      <c r="U130" s="80">
        <v>1148125283</v>
      </c>
      <c r="V130" s="79">
        <v>1045851787</v>
      </c>
      <c r="W130" s="24">
        <v>5870166</v>
      </c>
      <c r="X130" s="24">
        <v>680910</v>
      </c>
      <c r="Y130" s="24">
        <v>681730</v>
      </c>
      <c r="Z130" s="24">
        <v>685151</v>
      </c>
      <c r="AA130" s="24">
        <v>687642</v>
      </c>
      <c r="AB130" s="24">
        <v>535257</v>
      </c>
      <c r="AC130" s="24">
        <v>528068</v>
      </c>
      <c r="AD130" s="24">
        <v>517436</v>
      </c>
      <c r="AE130" s="24">
        <v>161695</v>
      </c>
      <c r="AF130" s="24">
        <v>256767</v>
      </c>
    </row>
    <row r="131" spans="1:32" x14ac:dyDescent="0.2">
      <c r="A131" s="11">
        <v>43981</v>
      </c>
      <c r="B131" s="47">
        <f t="shared" si="7"/>
        <v>0</v>
      </c>
      <c r="D131" s="48">
        <f t="shared" si="5"/>
        <v>0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1">
        <v>349815937</v>
      </c>
      <c r="J131" s="80">
        <v>1619002127</v>
      </c>
      <c r="K131" s="80">
        <v>2065035932</v>
      </c>
      <c r="L131" s="80">
        <v>2060829219</v>
      </c>
      <c r="M131" s="80">
        <v>1997659874</v>
      </c>
      <c r="N131" s="80">
        <v>1921116754</v>
      </c>
      <c r="O131" s="80">
        <v>1866620453</v>
      </c>
      <c r="P131" s="80">
        <v>1705074236</v>
      </c>
      <c r="Q131" s="80">
        <v>1648094502</v>
      </c>
      <c r="R131" s="80">
        <v>1552157691</v>
      </c>
      <c r="S131" s="80">
        <v>1641668838</v>
      </c>
      <c r="T131" s="80">
        <v>1552375922</v>
      </c>
      <c r="U131" s="80">
        <v>1407943914</v>
      </c>
      <c r="V131" s="79">
        <v>1282526115</v>
      </c>
      <c r="W131" s="24">
        <v>6552738</v>
      </c>
      <c r="X131" s="24">
        <v>730282</v>
      </c>
      <c r="Y131" s="24">
        <v>731161</v>
      </c>
      <c r="Z131" s="24">
        <v>734830</v>
      </c>
      <c r="AA131" s="24">
        <v>737502</v>
      </c>
      <c r="AB131" s="24">
        <v>571204</v>
      </c>
      <c r="AC131" s="24">
        <v>563533</v>
      </c>
      <c r="AD131" s="24">
        <v>552187</v>
      </c>
      <c r="AE131" s="24">
        <v>168294</v>
      </c>
      <c r="AF131" s="24">
        <v>269931</v>
      </c>
    </row>
    <row r="132" spans="1:32" x14ac:dyDescent="0.2">
      <c r="A132" s="11">
        <v>43982</v>
      </c>
      <c r="B132" s="47">
        <f t="shared" si="7"/>
        <v>0</v>
      </c>
      <c r="D132" s="48">
        <f t="shared" si="5"/>
        <v>0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1">
        <v>418470803</v>
      </c>
      <c r="J132" s="80">
        <v>1976267547</v>
      </c>
      <c r="K132" s="80">
        <v>2526532039</v>
      </c>
      <c r="L132" s="80">
        <v>2521385205</v>
      </c>
      <c r="M132" s="80">
        <v>2444098719</v>
      </c>
      <c r="N132" s="80">
        <v>2350449672</v>
      </c>
      <c r="O132" s="80">
        <v>2283774489</v>
      </c>
      <c r="P132" s="80">
        <v>2086125776</v>
      </c>
      <c r="Q132" s="80">
        <v>2016412159</v>
      </c>
      <c r="R132" s="80">
        <v>1899035302</v>
      </c>
      <c r="S132" s="80">
        <v>2013175465</v>
      </c>
      <c r="T132" s="80">
        <v>1903675727</v>
      </c>
      <c r="U132" s="80">
        <v>1726559022</v>
      </c>
      <c r="V132" s="79">
        <v>1572759406</v>
      </c>
      <c r="W132" s="24">
        <v>7314677</v>
      </c>
      <c r="X132" s="24">
        <v>783233</v>
      </c>
      <c r="Y132" s="24">
        <v>784176</v>
      </c>
      <c r="Z132" s="24">
        <v>788111</v>
      </c>
      <c r="AA132" s="24">
        <v>790977</v>
      </c>
      <c r="AB132" s="24">
        <v>609566</v>
      </c>
      <c r="AC132" s="24">
        <v>601379</v>
      </c>
      <c r="AD132" s="24">
        <v>589271</v>
      </c>
      <c r="AE132" s="24">
        <v>175162</v>
      </c>
      <c r="AF132" s="24">
        <v>283771</v>
      </c>
    </row>
    <row r="133" spans="1:32" x14ac:dyDescent="0.2">
      <c r="A133" s="11">
        <v>43983</v>
      </c>
      <c r="B133" s="47">
        <f t="shared" si="7"/>
        <v>0</v>
      </c>
      <c r="D133" s="48">
        <f t="shared" si="5"/>
        <v>0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1">
        <v>500599871</v>
      </c>
      <c r="J133" s="80">
        <v>2412370776</v>
      </c>
      <c r="K133" s="80">
        <v>3091163715</v>
      </c>
      <c r="L133" s="80">
        <v>3084866662</v>
      </c>
      <c r="M133" s="80">
        <v>2990308121</v>
      </c>
      <c r="N133" s="80">
        <v>2875730300</v>
      </c>
      <c r="O133" s="80">
        <v>2794154487</v>
      </c>
      <c r="P133" s="80">
        <v>2552335061</v>
      </c>
      <c r="Q133" s="80">
        <v>2467041780</v>
      </c>
      <c r="R133" s="80">
        <v>2323433437</v>
      </c>
      <c r="S133" s="80">
        <v>2468753355</v>
      </c>
      <c r="T133" s="80">
        <v>2334474028</v>
      </c>
      <c r="U133" s="80">
        <v>2117276140</v>
      </c>
      <c r="V133" s="79">
        <v>1928671956</v>
      </c>
      <c r="W133" s="24">
        <v>8165214</v>
      </c>
      <c r="X133" s="24">
        <v>840024</v>
      </c>
      <c r="Y133" s="24">
        <v>841035</v>
      </c>
      <c r="Z133" s="24">
        <v>845255</v>
      </c>
      <c r="AA133" s="24">
        <v>848329</v>
      </c>
      <c r="AB133" s="24">
        <v>650504</v>
      </c>
      <c r="AC133" s="24">
        <v>641767</v>
      </c>
      <c r="AD133" s="24">
        <v>628846</v>
      </c>
      <c r="AE133" s="24">
        <v>182311</v>
      </c>
      <c r="AF133" s="24">
        <v>298320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AW133"/>
  <sheetViews>
    <sheetView tabSelected="1" workbookViewId="0">
      <pane ySplit="1" topLeftCell="A67" activePane="bottomLeft" state="frozen"/>
      <selection pane="bottomLeft" activeCell="B87" sqref="B87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hidden="1" customWidth="1"/>
    <col min="7" max="7" width="11" hidden="1" customWidth="1"/>
    <col min="8" max="8" width="12.6640625" hidden="1" customWidth="1"/>
    <col min="9" max="9" width="11" hidden="1" customWidth="1"/>
    <col min="10" max="10" width="12.6640625" hidden="1" customWidth="1"/>
    <col min="11" max="11" width="11" hidden="1" customWidth="1"/>
    <col min="12" max="12" width="12.6640625" hidden="1" customWidth="1"/>
    <col min="13" max="13" width="11.5" hidden="1" customWidth="1"/>
    <col min="14" max="14" width="12.6640625" hidden="1" customWidth="1"/>
    <col min="15" max="15" width="10.83203125" hidden="1" customWidth="1"/>
    <col min="16" max="16" width="12.6640625" hidden="1" customWidth="1"/>
    <col min="17" max="17" width="11" hidden="1" customWidth="1"/>
    <col min="18" max="18" width="12.6640625" hidden="1" customWidth="1"/>
    <col min="19" max="19" width="11" hidden="1" customWidth="1"/>
    <col min="20" max="20" width="12.6640625" hidden="1" customWidth="1"/>
    <col min="21" max="21" width="11" hidden="1" customWidth="1"/>
    <col min="22" max="22" width="12.6640625" hidden="1" customWidth="1"/>
    <col min="23" max="23" width="11" hidden="1" customWidth="1"/>
    <col min="24" max="24" width="14" hidden="1" customWidth="1"/>
    <col min="25" max="25" width="11.5" hidden="1" customWidth="1"/>
    <col min="26" max="26" width="12.6640625" hidden="1" customWidth="1"/>
    <col min="27" max="27" width="11" hidden="1" customWidth="1"/>
    <col min="28" max="41" width="10.83203125" hidden="1" customWidth="1"/>
    <col min="42" max="42" width="10.83203125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8">
        <f t="shared" ref="R33:R62" si="0">C56/B56</f>
        <v>9.0702947845804991E-3</v>
      </c>
      <c r="S33" s="68">
        <f>AVERAGE(R33:R54)</f>
        <v>1.3241996702070857E-2</v>
      </c>
    </row>
    <row r="34" spans="1:19" x14ac:dyDescent="0.2">
      <c r="A34" s="11">
        <v>43884</v>
      </c>
      <c r="B34" s="20">
        <v>10</v>
      </c>
      <c r="C34">
        <v>0</v>
      </c>
      <c r="R34" s="68">
        <f t="shared" si="0"/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8">
        <f t="shared" si="0"/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8">
        <f t="shared" si="0"/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8">
        <f t="shared" si="0"/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8">
        <f t="shared" si="0"/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8">
        <f t="shared" si="0"/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8">
        <f t="shared" si="0"/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8">
        <f t="shared" si="0"/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8">
        <f t="shared" si="0"/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8">
        <f t="shared" si="0"/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8">
        <f t="shared" si="0"/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4"/>
      <c r="F45" s="63"/>
      <c r="R45" s="68">
        <f t="shared" si="0"/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3"/>
      <c r="R46" s="68">
        <f t="shared" si="0"/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3"/>
      <c r="R47" s="68">
        <f t="shared" si="0"/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3"/>
      <c r="R48" s="68">
        <f t="shared" si="0"/>
        <v>1.2540640966093822E-2</v>
      </c>
    </row>
    <row r="49" spans="1:18" x14ac:dyDescent="0.2">
      <c r="A49" s="11">
        <v>43899</v>
      </c>
      <c r="B49" s="20">
        <v>79</v>
      </c>
      <c r="C49">
        <v>1</v>
      </c>
      <c r="F49" s="63"/>
      <c r="R49" s="68">
        <f t="shared" si="0"/>
        <v>1.3257965056526207E-2</v>
      </c>
    </row>
    <row r="50" spans="1:18" x14ac:dyDescent="0.2">
      <c r="A50" s="11">
        <v>43900</v>
      </c>
      <c r="B50" s="20">
        <v>96</v>
      </c>
      <c r="C50">
        <v>1</v>
      </c>
      <c r="F50" s="63"/>
      <c r="R50" s="68">
        <f t="shared" si="0"/>
        <v>1.4712399184614021E-2</v>
      </c>
    </row>
    <row r="51" spans="1:18" x14ac:dyDescent="0.2">
      <c r="A51" s="11">
        <v>43901</v>
      </c>
      <c r="B51" s="20">
        <v>118</v>
      </c>
      <c r="C51">
        <v>1</v>
      </c>
      <c r="F51" s="63"/>
      <c r="R51" s="68">
        <f t="shared" si="0"/>
        <v>1.7451589768109014E-2</v>
      </c>
    </row>
    <row r="52" spans="1:18" x14ac:dyDescent="0.2">
      <c r="A52" s="11">
        <v>43902</v>
      </c>
      <c r="B52" s="20">
        <v>154</v>
      </c>
      <c r="C52">
        <v>1</v>
      </c>
      <c r="F52" s="63"/>
      <c r="R52" s="68">
        <f t="shared" si="0"/>
        <v>1.7762876301897559E-2</v>
      </c>
    </row>
    <row r="53" spans="1:18" x14ac:dyDescent="0.2">
      <c r="A53" s="11">
        <v>43903</v>
      </c>
      <c r="B53" s="20">
        <v>191</v>
      </c>
      <c r="C53">
        <v>1</v>
      </c>
      <c r="F53" s="63"/>
      <c r="R53" s="68">
        <f t="shared" si="0"/>
        <v>1.9791129448169159E-2</v>
      </c>
    </row>
    <row r="54" spans="1:18" x14ac:dyDescent="0.2">
      <c r="A54" s="11">
        <v>43904</v>
      </c>
      <c r="B54" s="20">
        <v>249</v>
      </c>
      <c r="C54">
        <v>1</v>
      </c>
      <c r="F54" s="63"/>
      <c r="R54" s="83">
        <f t="shared" si="0"/>
        <v>2.1539569208615827E-2</v>
      </c>
    </row>
    <row r="55" spans="1:18" x14ac:dyDescent="0.2">
      <c r="A55" s="11">
        <v>43905</v>
      </c>
      <c r="B55" s="20">
        <v>313</v>
      </c>
      <c r="C55">
        <v>1</v>
      </c>
      <c r="F55" s="63"/>
      <c r="R55" s="83">
        <f t="shared" si="0"/>
        <v>2.3523495557914734E-2</v>
      </c>
    </row>
    <row r="56" spans="1:18" x14ac:dyDescent="0.2">
      <c r="A56" s="11">
        <v>43906</v>
      </c>
      <c r="B56" s="20">
        <v>441</v>
      </c>
      <c r="C56">
        <v>4</v>
      </c>
      <c r="F56" s="63"/>
      <c r="R56" s="83">
        <f t="shared" si="0"/>
        <v>2.46747187807786E-2</v>
      </c>
    </row>
    <row r="57" spans="1:18" x14ac:dyDescent="0.2">
      <c r="A57" s="11">
        <v>43907</v>
      </c>
      <c r="B57" s="20">
        <v>569</v>
      </c>
      <c r="C57">
        <v>8</v>
      </c>
      <c r="E57" s="45"/>
      <c r="F57" s="63"/>
      <c r="R57" s="83">
        <f t="shared" si="0"/>
        <v>2.619792920780159E-2</v>
      </c>
    </row>
    <row r="58" spans="1:18" x14ac:dyDescent="0.2">
      <c r="A58" s="11">
        <v>43908</v>
      </c>
      <c r="B58" s="30">
        <v>727</v>
      </c>
      <c r="C58">
        <v>9</v>
      </c>
      <c r="E58" s="45"/>
      <c r="F58" s="63"/>
      <c r="R58" s="83">
        <f t="shared" si="0"/>
        <v>2.8038649087953765E-2</v>
      </c>
    </row>
    <row r="59" spans="1:18" x14ac:dyDescent="0.2">
      <c r="A59" s="11">
        <v>43909</v>
      </c>
      <c r="B59" s="20">
        <v>873</v>
      </c>
      <c r="C59">
        <v>12</v>
      </c>
      <c r="E59" s="45"/>
      <c r="F59" s="63"/>
      <c r="R59" s="83">
        <f t="shared" si="0"/>
        <v>3.0405695171112444E-2</v>
      </c>
    </row>
    <row r="60" spans="1:18" x14ac:dyDescent="0.2">
      <c r="A60" s="11">
        <v>43910</v>
      </c>
      <c r="B60" s="20">
        <v>1087</v>
      </c>
      <c r="C60">
        <v>12</v>
      </c>
      <c r="E60" s="45"/>
      <c r="F60" s="63"/>
      <c r="G60" s="64"/>
      <c r="R60" s="83">
        <f t="shared" si="0"/>
        <v>3.1333305991879591E-2</v>
      </c>
    </row>
    <row r="61" spans="1:18" x14ac:dyDescent="0.2">
      <c r="A61" s="11">
        <v>43911</v>
      </c>
      <c r="B61" s="20">
        <v>1331</v>
      </c>
      <c r="C61">
        <v>19</v>
      </c>
      <c r="E61" s="45"/>
      <c r="F61" s="63"/>
      <c r="R61" s="83">
        <f t="shared" si="0"/>
        <v>3.2437694704049842E-2</v>
      </c>
    </row>
    <row r="62" spans="1:18" x14ac:dyDescent="0.2">
      <c r="A62" s="11">
        <v>43912</v>
      </c>
      <c r="B62" s="20">
        <v>1470</v>
      </c>
      <c r="C62">
        <v>20</v>
      </c>
      <c r="E62" s="45"/>
      <c r="F62" s="63"/>
      <c r="R62" s="83">
        <f t="shared" si="0"/>
        <v>3.6211802091416327E-2</v>
      </c>
    </row>
    <row r="63" spans="1:18" x14ac:dyDescent="0.2">
      <c r="A63" s="11">
        <v>43913</v>
      </c>
      <c r="B63" s="20">
        <v>2092</v>
      </c>
      <c r="C63">
        <v>24</v>
      </c>
      <c r="E63" s="45"/>
      <c r="F63" s="63"/>
    </row>
    <row r="64" spans="1:18" x14ac:dyDescent="0.2">
      <c r="A64" s="11">
        <v>43914</v>
      </c>
      <c r="B64" s="20">
        <v>2792</v>
      </c>
      <c r="C64">
        <v>26</v>
      </c>
      <c r="E64" s="45"/>
      <c r="F64" s="63"/>
    </row>
    <row r="65" spans="1:35" x14ac:dyDescent="0.2">
      <c r="A65" s="11">
        <v>43915</v>
      </c>
      <c r="B65" s="47">
        <v>3409</v>
      </c>
      <c r="C65">
        <v>36</v>
      </c>
      <c r="E65" s="45"/>
    </row>
    <row r="66" spans="1:35" x14ac:dyDescent="0.2">
      <c r="A66" s="11">
        <v>43916</v>
      </c>
      <c r="B66" s="47">
        <v>4043</v>
      </c>
      <c r="C66">
        <v>39</v>
      </c>
      <c r="E66" s="45"/>
      <c r="F66" s="90">
        <v>43916</v>
      </c>
      <c r="G66" s="89"/>
    </row>
    <row r="67" spans="1:35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90">
        <v>43917</v>
      </c>
      <c r="I67" s="89"/>
    </row>
    <row r="68" spans="1:35" x14ac:dyDescent="0.2">
      <c r="A68" s="11">
        <v>43918</v>
      </c>
      <c r="B68" s="47">
        <v>5655</v>
      </c>
      <c r="C68">
        <v>61</v>
      </c>
      <c r="D68" s="45">
        <f t="shared" ref="D68:D74" si="1">B67*EXP(0.2017)</f>
        <v>5820.0986830501824</v>
      </c>
      <c r="E68" s="45">
        <f t="shared" ref="E68:E72" si="2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90">
        <v>43918</v>
      </c>
      <c r="K68" s="89"/>
    </row>
    <row r="69" spans="1:35" x14ac:dyDescent="0.2">
      <c r="A69" s="11">
        <v>43919</v>
      </c>
      <c r="B69" s="47">
        <v>6320</v>
      </c>
      <c r="C69">
        <v>66</v>
      </c>
      <c r="D69" s="45">
        <f t="shared" si="1"/>
        <v>6918.7845391315495</v>
      </c>
      <c r="E69" s="45">
        <f t="shared" si="2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90">
        <v>43919</v>
      </c>
      <c r="M69" s="89"/>
    </row>
    <row r="70" spans="1:35" x14ac:dyDescent="0.2">
      <c r="A70" s="11">
        <v>43920</v>
      </c>
      <c r="B70" s="47">
        <v>7474</v>
      </c>
      <c r="C70">
        <v>92</v>
      </c>
      <c r="D70" s="45">
        <f t="shared" si="1"/>
        <v>7732.3993434679733</v>
      </c>
      <c r="E70" s="45">
        <f t="shared" si="2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3">L70*0.0110301</f>
        <v>85.284733199999991</v>
      </c>
      <c r="N70" s="90">
        <v>43920</v>
      </c>
      <c r="O70" s="89"/>
    </row>
    <row r="71" spans="1:35" x14ac:dyDescent="0.2">
      <c r="A71" s="11">
        <v>43921</v>
      </c>
      <c r="B71" s="47">
        <v>8612</v>
      </c>
      <c r="C71">
        <v>108</v>
      </c>
      <c r="D71" s="45">
        <f t="shared" si="1"/>
        <v>9144.2963121961457</v>
      </c>
      <c r="E71" s="45">
        <f t="shared" si="2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3"/>
        <v>104.34474599999999</v>
      </c>
      <c r="N71" s="14">
        <v>9144</v>
      </c>
      <c r="O71">
        <v>101</v>
      </c>
      <c r="P71" s="90">
        <v>43921</v>
      </c>
      <c r="Q71" s="89"/>
    </row>
    <row r="72" spans="1:35" x14ac:dyDescent="0.2">
      <c r="A72" s="11">
        <v>43922</v>
      </c>
      <c r="B72" s="47">
        <v>9730</v>
      </c>
      <c r="C72">
        <v>129</v>
      </c>
      <c r="D72" s="45">
        <f t="shared" si="1"/>
        <v>10536.617586383891</v>
      </c>
      <c r="E72" s="45">
        <f t="shared" si="2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3"/>
        <v>127.6734075</v>
      </c>
      <c r="N72" s="24">
        <v>11188</v>
      </c>
      <c r="O72" s="34">
        <v>123</v>
      </c>
      <c r="P72" s="14">
        <v>10537</v>
      </c>
      <c r="Q72">
        <v>116</v>
      </c>
      <c r="R72" s="90">
        <v>43922</v>
      </c>
      <c r="S72" s="89"/>
    </row>
    <row r="73" spans="1:35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3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90">
        <v>43923</v>
      </c>
      <c r="U73" s="89"/>
    </row>
    <row r="74" spans="1:35" x14ac:dyDescent="0.2">
      <c r="A74" s="11">
        <v>43924</v>
      </c>
      <c r="B74" s="47">
        <v>12549</v>
      </c>
      <c r="C74">
        <v>219</v>
      </c>
      <c r="D74" s="45">
        <f t="shared" si="1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3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90">
        <v>43924</v>
      </c>
      <c r="W74" s="89"/>
    </row>
    <row r="75" spans="1:35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3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90">
        <v>43925</v>
      </c>
      <c r="Y75" s="89"/>
    </row>
    <row r="76" spans="1:35" x14ac:dyDescent="0.2">
      <c r="A76" s="11">
        <v>43926</v>
      </c>
      <c r="B76" s="47">
        <v>15512</v>
      </c>
      <c r="C76">
        <v>307</v>
      </c>
      <c r="D76" s="45">
        <f>B75*EXP(0.11)</f>
        <v>15647.985991692458</v>
      </c>
      <c r="E76" s="45">
        <f t="shared" ref="E76" si="4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3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5">X76*1.7452%</f>
        <v>282.61499983609883</v>
      </c>
      <c r="Z76" s="90">
        <v>43926</v>
      </c>
      <c r="AA76" s="89"/>
    </row>
    <row r="77" spans="1:35" x14ac:dyDescent="0.2">
      <c r="A77" s="11">
        <v>43927</v>
      </c>
      <c r="B77" s="47">
        <v>16667</v>
      </c>
      <c r="C77">
        <v>359</v>
      </c>
      <c r="D77" s="45">
        <f>B76*EXP(0.106)</f>
        <v>17246.580948369308</v>
      </c>
      <c r="E77" s="45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3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6">V76*EXP(0.2017)</f>
        <v>21715.562649875486</v>
      </c>
      <c r="Y77" s="65">
        <f t="shared" si="5"/>
        <v>378.97999936562701</v>
      </c>
      <c r="Z77" s="14">
        <v>17247</v>
      </c>
      <c r="AA77">
        <v>345</v>
      </c>
      <c r="AB77" s="90">
        <v>43927</v>
      </c>
      <c r="AC77" s="89"/>
    </row>
    <row r="78" spans="1:35" x14ac:dyDescent="0.2">
      <c r="A78" s="11">
        <v>43928</v>
      </c>
      <c r="B78" s="47">
        <v>17897</v>
      </c>
      <c r="C78">
        <v>421</v>
      </c>
      <c r="D78" s="45">
        <f>B77*EXP(0.07)</f>
        <v>17875.493856964025</v>
      </c>
      <c r="E78" s="45">
        <f>D78*0.025</f>
        <v>446.88734642410066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3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6"/>
        <v>26569.11141499217</v>
      </c>
      <c r="Y78" s="65">
        <f t="shared" si="5"/>
        <v>463.68413241444341</v>
      </c>
      <c r="Z78" s="24">
        <v>21101</v>
      </c>
      <c r="AA78" s="34">
        <v>422</v>
      </c>
      <c r="AB78" s="14">
        <v>17875</v>
      </c>
      <c r="AC78">
        <v>447</v>
      </c>
      <c r="AD78" s="90">
        <v>43928</v>
      </c>
      <c r="AE78" s="89"/>
    </row>
    <row r="79" spans="1:35" x14ac:dyDescent="0.2">
      <c r="A79" s="11">
        <v>43929</v>
      </c>
      <c r="B79" s="47">
        <v>19291</v>
      </c>
      <c r="C79">
        <v>476</v>
      </c>
      <c r="D79" s="45">
        <f>B78*EXP(0.07)</f>
        <v>19194.678919906713</v>
      </c>
      <c r="E79" s="45">
        <f t="shared" ref="E79:E81" si="7">D79*0.025</f>
        <v>479.86697299766786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3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6"/>
        <v>32506.664265284904</v>
      </c>
      <c r="Y79" s="65">
        <f t="shared" si="5"/>
        <v>567.30630475775217</v>
      </c>
      <c r="Z79" s="24">
        <v>25817</v>
      </c>
      <c r="AA79" s="34">
        <v>516</v>
      </c>
      <c r="AB79" s="24">
        <v>20373</v>
      </c>
      <c r="AC79" s="34">
        <v>509</v>
      </c>
      <c r="AD79" s="14">
        <v>19195</v>
      </c>
      <c r="AE79">
        <v>480</v>
      </c>
      <c r="AF79" s="90">
        <v>43929</v>
      </c>
      <c r="AG79" s="89"/>
    </row>
    <row r="80" spans="1:35" x14ac:dyDescent="0.2">
      <c r="A80" s="11">
        <v>43930</v>
      </c>
      <c r="B80" s="47">
        <v>20765</v>
      </c>
      <c r="C80">
        <v>544</v>
      </c>
      <c r="D80" s="45">
        <f>B79*EXP(0.07)</f>
        <v>20689.75532457509</v>
      </c>
      <c r="E80" s="45">
        <f t="shared" si="7"/>
        <v>517.24388311437724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3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6"/>
        <v>39771.693901600222</v>
      </c>
      <c r="Y80" s="65">
        <f t="shared" si="5"/>
        <v>694.0956019707271</v>
      </c>
      <c r="Z80" s="24">
        <v>31586</v>
      </c>
      <c r="AA80" s="34">
        <v>632</v>
      </c>
      <c r="AB80" s="24">
        <v>23220</v>
      </c>
      <c r="AC80" s="34">
        <v>581</v>
      </c>
      <c r="AD80" s="24">
        <v>21877</v>
      </c>
      <c r="AE80" s="34">
        <v>547</v>
      </c>
      <c r="AF80" s="14">
        <v>20690</v>
      </c>
      <c r="AG80">
        <v>517</v>
      </c>
      <c r="AH80" s="90">
        <v>43930</v>
      </c>
      <c r="AI80" s="89"/>
    </row>
    <row r="81" spans="1:49" x14ac:dyDescent="0.2">
      <c r="A81" s="11">
        <v>43931</v>
      </c>
      <c r="B81" s="47">
        <v>22148</v>
      </c>
      <c r="C81" s="85">
        <v>621</v>
      </c>
      <c r="D81" s="45">
        <f>B80*EXP(0.07)</f>
        <v>22270.632383743807</v>
      </c>
      <c r="E81" s="45">
        <f t="shared" si="7"/>
        <v>556.76580959359524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3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6"/>
        <v>48659.059222953285</v>
      </c>
      <c r="Y81" s="65">
        <f t="shared" si="5"/>
        <v>849.19790155898079</v>
      </c>
      <c r="Z81" s="24">
        <v>38645</v>
      </c>
      <c r="AA81" s="34">
        <v>773</v>
      </c>
      <c r="AB81" s="24">
        <v>26465</v>
      </c>
      <c r="AC81" s="34">
        <v>662</v>
      </c>
      <c r="AD81" s="24">
        <v>24934</v>
      </c>
      <c r="AE81" s="34">
        <v>623</v>
      </c>
      <c r="AF81" s="24">
        <v>23581</v>
      </c>
      <c r="AG81" s="34">
        <v>590</v>
      </c>
      <c r="AH81" s="14">
        <v>22271</v>
      </c>
      <c r="AI81">
        <v>557</v>
      </c>
      <c r="AJ81" s="90">
        <v>43931</v>
      </c>
      <c r="AK81" s="89"/>
    </row>
    <row r="82" spans="1:49" x14ac:dyDescent="0.2">
      <c r="A82" s="11">
        <v>43932</v>
      </c>
      <c r="B82" s="47">
        <v>23318</v>
      </c>
      <c r="C82" s="85">
        <v>709</v>
      </c>
      <c r="D82" s="45">
        <f>B81*EXP(0.065)</f>
        <v>23635.438072061097</v>
      </c>
      <c r="E82" s="45">
        <f>D82*0.03</f>
        <v>709.06314216183284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3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6"/>
        <v>59533.357540159515</v>
      </c>
      <c r="Y82" s="65">
        <f t="shared" si="5"/>
        <v>1038.9761557908639</v>
      </c>
      <c r="Z82" s="24">
        <v>47281</v>
      </c>
      <c r="AA82" s="34">
        <v>946</v>
      </c>
      <c r="AB82" s="24">
        <v>30163</v>
      </c>
      <c r="AC82" s="34">
        <v>754</v>
      </c>
      <c r="AD82" s="24">
        <v>28418</v>
      </c>
      <c r="AE82" s="34">
        <v>710</v>
      </c>
      <c r="AF82" s="24">
        <v>26876</v>
      </c>
      <c r="AG82" s="34">
        <v>672</v>
      </c>
      <c r="AH82" s="24">
        <v>25383</v>
      </c>
      <c r="AI82" s="34">
        <v>635</v>
      </c>
      <c r="AJ82" s="14">
        <v>23635</v>
      </c>
      <c r="AK82">
        <v>709</v>
      </c>
      <c r="AL82" s="90">
        <v>43932</v>
      </c>
      <c r="AM82" s="89"/>
    </row>
    <row r="83" spans="1:49" x14ac:dyDescent="0.2">
      <c r="A83" s="11">
        <v>43933</v>
      </c>
      <c r="B83" s="47">
        <v>24383</v>
      </c>
      <c r="C83" s="85">
        <v>764</v>
      </c>
      <c r="D83" s="45">
        <f t="shared" ref="D83" si="8">B82*EXP(0.065)</f>
        <v>24884.014130590604</v>
      </c>
      <c r="E83" s="45">
        <f t="shared" ref="E83" si="9">D83*0.03</f>
        <v>746.52042391771806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3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6"/>
        <v>72838.712423104807</v>
      </c>
      <c r="Y83" s="65">
        <f t="shared" si="5"/>
        <v>1271.1812092080252</v>
      </c>
      <c r="Z83" s="24">
        <v>57848</v>
      </c>
      <c r="AA83" s="24">
        <v>1157</v>
      </c>
      <c r="AB83" s="24">
        <v>34378</v>
      </c>
      <c r="AC83" s="34">
        <v>859</v>
      </c>
      <c r="AD83" s="24">
        <v>32389</v>
      </c>
      <c r="AE83" s="34">
        <v>810</v>
      </c>
      <c r="AF83" s="24">
        <v>30632</v>
      </c>
      <c r="AG83" s="34">
        <v>766</v>
      </c>
      <c r="AH83" s="24">
        <v>28930</v>
      </c>
      <c r="AI83" s="34">
        <v>723</v>
      </c>
      <c r="AJ83" s="24">
        <v>25223</v>
      </c>
      <c r="AK83" s="34">
        <v>757</v>
      </c>
      <c r="AL83" s="14">
        <v>24884</v>
      </c>
      <c r="AM83">
        <v>747</v>
      </c>
      <c r="AN83" s="90">
        <v>43933</v>
      </c>
      <c r="AO83" s="89"/>
    </row>
    <row r="84" spans="1:49" x14ac:dyDescent="0.2">
      <c r="A84" s="11">
        <v>43934</v>
      </c>
      <c r="B84" s="47">
        <v>25680</v>
      </c>
      <c r="C84" s="85">
        <v>833</v>
      </c>
      <c r="D84" s="45">
        <f>B83*EXP(0.04)</f>
        <v>25378.089107133001</v>
      </c>
      <c r="E84" s="45">
        <f>D84*0.033</f>
        <v>837.47694053538908</v>
      </c>
      <c r="F84" s="45">
        <f t="shared" ref="F84:Q84" si="10">E84*0.033</f>
        <v>27.636739037667841</v>
      </c>
      <c r="G84" s="45">
        <f t="shared" si="10"/>
        <v>0.91201238824303876</v>
      </c>
      <c r="H84" s="45">
        <f t="shared" si="10"/>
        <v>3.0096408812020279E-2</v>
      </c>
      <c r="I84" s="45">
        <f t="shared" si="10"/>
        <v>9.9318149079666925E-4</v>
      </c>
      <c r="J84" s="45">
        <f t="shared" si="10"/>
        <v>3.2774989196290087E-5</v>
      </c>
      <c r="K84" s="45">
        <f t="shared" si="10"/>
        <v>1.081574643477573E-6</v>
      </c>
      <c r="L84" s="45">
        <f t="shared" si="10"/>
        <v>3.5691963234759911E-8</v>
      </c>
      <c r="M84" s="45">
        <f t="shared" si="10"/>
        <v>1.1778347867470772E-9</v>
      </c>
      <c r="N84" s="45">
        <f t="shared" si="10"/>
        <v>3.8868547962653551E-11</v>
      </c>
      <c r="O84" s="45">
        <f t="shared" si="10"/>
        <v>1.2826620827675671E-12</v>
      </c>
      <c r="P84" s="45">
        <f t="shared" si="10"/>
        <v>4.2327848731329718E-14</v>
      </c>
      <c r="Q84" s="45">
        <f t="shared" si="10"/>
        <v>1.3968190081338808E-15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6"/>
        <v>89115.902433468393</v>
      </c>
      <c r="Y84" s="65">
        <f t="shared" si="5"/>
        <v>1555.2507292688906</v>
      </c>
      <c r="Z84" s="24">
        <v>70776</v>
      </c>
      <c r="AA84" s="24">
        <v>1416</v>
      </c>
      <c r="AB84" s="24">
        <v>39183</v>
      </c>
      <c r="AC84" s="34">
        <v>980</v>
      </c>
      <c r="AD84" s="24">
        <v>36916</v>
      </c>
      <c r="AE84" s="34">
        <v>923</v>
      </c>
      <c r="AF84" s="24">
        <v>34912</v>
      </c>
      <c r="AG84" s="34">
        <v>873</v>
      </c>
      <c r="AH84" s="24">
        <v>32972</v>
      </c>
      <c r="AI84" s="34">
        <v>824</v>
      </c>
      <c r="AJ84" s="24">
        <v>26917</v>
      </c>
      <c r="AK84" s="34">
        <v>808</v>
      </c>
      <c r="AL84" s="60">
        <v>26555</v>
      </c>
      <c r="AM84" s="59">
        <v>797</v>
      </c>
      <c r="AN84" s="14">
        <v>25378</v>
      </c>
      <c r="AO84">
        <v>837</v>
      </c>
      <c r="AP84" s="90">
        <v>43934</v>
      </c>
      <c r="AQ84" s="89"/>
    </row>
    <row r="85" spans="1:49" x14ac:dyDescent="0.2">
      <c r="A85" s="11">
        <v>43935</v>
      </c>
      <c r="B85" s="47">
        <v>27063</v>
      </c>
      <c r="C85" s="85">
        <v>980</v>
      </c>
      <c r="D85" s="45">
        <f>B84*EXP(0.05)</f>
        <v>26996.6417549363</v>
      </c>
      <c r="E85" s="45">
        <f>D85*0.033</f>
        <v>890.88917791289794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3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6"/>
        <v>109031.72466653354</v>
      </c>
      <c r="Y85" s="65">
        <f t="shared" si="5"/>
        <v>1902.8216588803436</v>
      </c>
      <c r="Z85" s="24">
        <v>86593</v>
      </c>
      <c r="AA85" s="24">
        <v>1732</v>
      </c>
      <c r="AB85" s="24">
        <v>44658</v>
      </c>
      <c r="AC85" s="24">
        <v>1116</v>
      </c>
      <c r="AD85" s="24">
        <v>42074</v>
      </c>
      <c r="AE85" s="24">
        <v>1052</v>
      </c>
      <c r="AF85" s="24">
        <v>39791</v>
      </c>
      <c r="AG85" s="24">
        <v>995</v>
      </c>
      <c r="AH85" s="24">
        <v>37580</v>
      </c>
      <c r="AI85" s="34">
        <v>939</v>
      </c>
      <c r="AJ85" s="24">
        <v>28724</v>
      </c>
      <c r="AK85" s="34">
        <v>862</v>
      </c>
      <c r="AL85" s="60">
        <v>28339</v>
      </c>
      <c r="AM85" s="59">
        <v>850</v>
      </c>
      <c r="AN85" s="24">
        <v>26414</v>
      </c>
      <c r="AO85" s="34">
        <v>872</v>
      </c>
      <c r="AP85" s="14">
        <v>26728</v>
      </c>
      <c r="AQ85">
        <v>882</v>
      </c>
      <c r="AR85" s="90">
        <v>43935</v>
      </c>
      <c r="AS85" s="89"/>
    </row>
    <row r="86" spans="1:49" x14ac:dyDescent="0.2">
      <c r="A86" s="11">
        <v>43936</v>
      </c>
      <c r="B86" s="47">
        <v>28379</v>
      </c>
      <c r="C86" s="85">
        <v>1070</v>
      </c>
      <c r="D86" s="45">
        <f t="shared" ref="D86:D133" si="11">B85*EXP(0.05)</f>
        <v>28450.54968122434</v>
      </c>
      <c r="E86" s="45">
        <f>D86*0.04</f>
        <v>1138.0219872489736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3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6"/>
        <v>133398.57044572788</v>
      </c>
      <c r="Y86" s="65">
        <f t="shared" si="5"/>
        <v>2328.0718514188434</v>
      </c>
      <c r="Z86" s="24">
        <v>105944</v>
      </c>
      <c r="AA86" s="24">
        <v>2119</v>
      </c>
      <c r="AB86" s="24">
        <v>50898</v>
      </c>
      <c r="AC86" s="24">
        <v>1272</v>
      </c>
      <c r="AD86" s="24">
        <v>47954</v>
      </c>
      <c r="AE86" s="24">
        <v>1199</v>
      </c>
      <c r="AF86" s="24">
        <v>45351</v>
      </c>
      <c r="AG86" s="24">
        <v>1134</v>
      </c>
      <c r="AH86" s="24">
        <v>42831</v>
      </c>
      <c r="AI86" s="24">
        <v>1071</v>
      </c>
      <c r="AJ86" s="24">
        <v>30654</v>
      </c>
      <c r="AK86" s="34">
        <v>920</v>
      </c>
      <c r="AL86" s="60">
        <v>30242</v>
      </c>
      <c r="AM86" s="59">
        <v>907</v>
      </c>
      <c r="AN86" s="24">
        <v>27492</v>
      </c>
      <c r="AO86" s="34">
        <v>907</v>
      </c>
      <c r="AP86" s="24">
        <v>27819</v>
      </c>
      <c r="AQ86" s="34">
        <v>918</v>
      </c>
      <c r="AR86" s="14">
        <v>28451</v>
      </c>
      <c r="AS86" s="14">
        <v>1138</v>
      </c>
      <c r="AT86" s="90">
        <v>43936</v>
      </c>
      <c r="AU86" s="89"/>
    </row>
    <row r="87" spans="1:49" x14ac:dyDescent="0.2">
      <c r="A87" s="11">
        <v>43937</v>
      </c>
      <c r="B87" s="47">
        <v>30106</v>
      </c>
      <c r="C87" s="85">
        <v>1273</v>
      </c>
      <c r="D87" s="45">
        <f t="shared" si="11"/>
        <v>29834.02244405519</v>
      </c>
      <c r="E87" s="45">
        <f t="shared" ref="E87:E133" si="12">D87*0.04</f>
        <v>1193.3608977622077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3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6"/>
        <v>163211.12974988675</v>
      </c>
      <c r="Y87" s="65">
        <f t="shared" si="5"/>
        <v>2848.3606363950239</v>
      </c>
      <c r="Z87" s="24">
        <v>129621</v>
      </c>
      <c r="AA87" s="24">
        <v>2592</v>
      </c>
      <c r="AB87" s="24">
        <v>58011</v>
      </c>
      <c r="AC87" s="24">
        <v>1450</v>
      </c>
      <c r="AD87" s="24">
        <v>54655</v>
      </c>
      <c r="AE87" s="24">
        <v>1366</v>
      </c>
      <c r="AF87" s="24">
        <v>51689</v>
      </c>
      <c r="AG87" s="24">
        <v>1292</v>
      </c>
      <c r="AH87" s="24">
        <v>48817</v>
      </c>
      <c r="AI87" s="24">
        <v>1220</v>
      </c>
      <c r="AJ87" s="24">
        <v>32712</v>
      </c>
      <c r="AK87" s="34">
        <v>981</v>
      </c>
      <c r="AL87" s="60">
        <v>32273</v>
      </c>
      <c r="AM87" s="59">
        <v>968</v>
      </c>
      <c r="AN87" s="24">
        <v>28614</v>
      </c>
      <c r="AO87" s="34">
        <v>944</v>
      </c>
      <c r="AP87" s="24">
        <v>28954</v>
      </c>
      <c r="AQ87" s="34">
        <v>955</v>
      </c>
      <c r="AR87" s="24">
        <v>29909</v>
      </c>
      <c r="AS87" s="24">
        <v>1196</v>
      </c>
      <c r="AT87" s="14">
        <v>29834</v>
      </c>
      <c r="AU87" s="14">
        <v>1193</v>
      </c>
      <c r="AV87" s="90">
        <v>43937</v>
      </c>
      <c r="AW87" s="89"/>
    </row>
    <row r="88" spans="1:49" x14ac:dyDescent="0.2">
      <c r="A88" s="11">
        <v>43938</v>
      </c>
      <c r="B88" s="49">
        <f t="shared" ref="B87:B131" si="13">D88</f>
        <v>31649.567627496581</v>
      </c>
      <c r="D88" s="45">
        <f t="shared" si="11"/>
        <v>31649.567627496581</v>
      </c>
      <c r="E88" s="45">
        <f>D88*0.05</f>
        <v>1582.478381374829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3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6"/>
        <v>199685.54260233408</v>
      </c>
      <c r="Y88" s="65">
        <f t="shared" si="5"/>
        <v>3484.9120894959351</v>
      </c>
      <c r="Z88" s="24">
        <v>158589</v>
      </c>
      <c r="AA88" s="24">
        <v>3172</v>
      </c>
      <c r="AB88" s="24">
        <v>66117</v>
      </c>
      <c r="AC88" s="24">
        <v>1653</v>
      </c>
      <c r="AD88" s="24">
        <v>62292</v>
      </c>
      <c r="AE88" s="24">
        <v>1557</v>
      </c>
      <c r="AF88" s="24">
        <v>58912</v>
      </c>
      <c r="AG88" s="24">
        <v>1473</v>
      </c>
      <c r="AH88" s="24">
        <v>55638</v>
      </c>
      <c r="AI88" s="24">
        <v>1391</v>
      </c>
      <c r="AJ88" s="24">
        <v>34909</v>
      </c>
      <c r="AK88" s="24">
        <v>1047</v>
      </c>
      <c r="AL88" s="60">
        <v>34440</v>
      </c>
      <c r="AM88" s="60">
        <v>1033</v>
      </c>
      <c r="AN88" s="24">
        <v>29781</v>
      </c>
      <c r="AO88" s="34">
        <v>983</v>
      </c>
      <c r="AP88" s="24">
        <v>30136</v>
      </c>
      <c r="AQ88" s="34">
        <v>994</v>
      </c>
      <c r="AR88" s="24">
        <v>31443</v>
      </c>
      <c r="AS88" s="24">
        <v>1258</v>
      </c>
      <c r="AT88" s="24">
        <v>31364</v>
      </c>
      <c r="AU88" s="24">
        <v>1255</v>
      </c>
      <c r="AV88" s="14">
        <v>31650</v>
      </c>
      <c r="AW88" s="14">
        <v>1582</v>
      </c>
    </row>
    <row r="89" spans="1:49" x14ac:dyDescent="0.2">
      <c r="A89" s="11">
        <v>43939</v>
      </c>
      <c r="B89" s="49">
        <f t="shared" si="13"/>
        <v>33272.275659585452</v>
      </c>
      <c r="D89" s="45">
        <f t="shared" si="11"/>
        <v>33272.275659585452</v>
      </c>
      <c r="E89" s="45">
        <f t="shared" ref="E89:E133" si="14">D89*0.05</f>
        <v>1663.6137829792726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3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6"/>
        <v>244310.785269051</v>
      </c>
      <c r="Y89" s="65">
        <f t="shared" si="5"/>
        <v>4263.7118245154788</v>
      </c>
      <c r="Z89" s="24">
        <v>194030</v>
      </c>
      <c r="AA89" s="24">
        <v>3881</v>
      </c>
      <c r="AB89" s="24">
        <v>75357</v>
      </c>
      <c r="AC89" s="24">
        <v>1884</v>
      </c>
      <c r="AD89" s="24">
        <v>70997</v>
      </c>
      <c r="AE89" s="24">
        <v>1775</v>
      </c>
      <c r="AF89" s="24">
        <v>67144</v>
      </c>
      <c r="AG89" s="24">
        <v>1679</v>
      </c>
      <c r="AH89" s="24">
        <v>63413</v>
      </c>
      <c r="AI89" s="24">
        <v>1585</v>
      </c>
      <c r="AJ89" s="24">
        <v>37254</v>
      </c>
      <c r="AK89" s="24">
        <v>1118</v>
      </c>
      <c r="AL89" s="60">
        <v>36753</v>
      </c>
      <c r="AM89" s="60">
        <v>1103</v>
      </c>
      <c r="AN89" s="24">
        <v>30997</v>
      </c>
      <c r="AO89" s="24">
        <v>1023</v>
      </c>
      <c r="AP89" s="24">
        <v>31366</v>
      </c>
      <c r="AQ89" s="24">
        <v>1035</v>
      </c>
      <c r="AR89" s="24">
        <v>33055</v>
      </c>
      <c r="AS89" s="24">
        <v>1322</v>
      </c>
      <c r="AT89" s="24">
        <v>32972</v>
      </c>
      <c r="AU89" s="24">
        <v>1319</v>
      </c>
      <c r="AV89" s="24">
        <v>33272</v>
      </c>
      <c r="AW89" s="24">
        <v>1664</v>
      </c>
    </row>
    <row r="90" spans="1:49" x14ac:dyDescent="0.2">
      <c r="A90" s="11">
        <v>43940</v>
      </c>
      <c r="B90" s="49">
        <f t="shared" si="13"/>
        <v>34978.181711577701</v>
      </c>
      <c r="D90" s="45">
        <f t="shared" si="11"/>
        <v>34978.181711577701</v>
      </c>
      <c r="E90" s="45">
        <f t="shared" si="14"/>
        <v>1748.9090855788852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3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6"/>
        <v>298909.84430411458</v>
      </c>
      <c r="Y90" s="65">
        <f t="shared" si="5"/>
        <v>5216.5746027954083</v>
      </c>
      <c r="Z90" s="24">
        <v>237392</v>
      </c>
      <c r="AA90" s="24">
        <v>4748</v>
      </c>
      <c r="AB90" s="24">
        <v>85887</v>
      </c>
      <c r="AC90" s="24">
        <v>2147</v>
      </c>
      <c r="AD90" s="24">
        <v>80918</v>
      </c>
      <c r="AE90" s="24">
        <v>2023</v>
      </c>
      <c r="AF90" s="24">
        <v>76527</v>
      </c>
      <c r="AG90" s="24">
        <v>1913</v>
      </c>
      <c r="AH90" s="24">
        <v>72274</v>
      </c>
      <c r="AI90" s="24">
        <v>1807</v>
      </c>
      <c r="AJ90" s="24">
        <v>39755</v>
      </c>
      <c r="AK90" s="24">
        <v>1193</v>
      </c>
      <c r="AL90" s="60">
        <v>39222</v>
      </c>
      <c r="AM90" s="60">
        <v>1177</v>
      </c>
      <c r="AN90" s="24">
        <v>32262</v>
      </c>
      <c r="AO90" s="24">
        <v>1065</v>
      </c>
      <c r="AP90" s="24">
        <v>32646</v>
      </c>
      <c r="AQ90" s="24">
        <v>1077</v>
      </c>
      <c r="AR90" s="24">
        <v>34750</v>
      </c>
      <c r="AS90" s="24">
        <v>1390</v>
      </c>
      <c r="AT90" s="24">
        <v>34662</v>
      </c>
      <c r="AU90" s="24">
        <v>1386</v>
      </c>
      <c r="AV90" s="24">
        <v>34978</v>
      </c>
      <c r="AW90" s="24">
        <v>1749</v>
      </c>
    </row>
    <row r="91" spans="1:49" x14ac:dyDescent="0.2">
      <c r="A91" s="11">
        <v>43941</v>
      </c>
      <c r="B91" s="49">
        <f t="shared" si="13"/>
        <v>36771.551437170085</v>
      </c>
      <c r="D91" s="45">
        <f t="shared" si="11"/>
        <v>36771.551437170085</v>
      </c>
      <c r="E91" s="45">
        <f t="shared" si="14"/>
        <v>1838.5775718585044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3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6"/>
        <v>365710.67844240699</v>
      </c>
      <c r="Y91" s="65">
        <f t="shared" si="5"/>
        <v>6382.382760176888</v>
      </c>
      <c r="Z91" s="24">
        <v>290445</v>
      </c>
      <c r="AA91" s="24">
        <v>5809</v>
      </c>
      <c r="AB91" s="24">
        <v>97889</v>
      </c>
      <c r="AC91" s="24">
        <v>2447</v>
      </c>
      <c r="AD91" s="24">
        <v>92225</v>
      </c>
      <c r="AE91" s="24">
        <v>2306</v>
      </c>
      <c r="AF91" s="24">
        <v>87220</v>
      </c>
      <c r="AG91" s="24">
        <v>2181</v>
      </c>
      <c r="AH91" s="24">
        <v>82374</v>
      </c>
      <c r="AI91" s="24">
        <v>2059</v>
      </c>
      <c r="AJ91" s="24">
        <v>42425</v>
      </c>
      <c r="AK91" s="24">
        <v>1273</v>
      </c>
      <c r="AL91" s="60">
        <v>41856</v>
      </c>
      <c r="AM91" s="60">
        <v>1256</v>
      </c>
      <c r="AN91" s="24">
        <v>33579</v>
      </c>
      <c r="AO91" s="24">
        <v>1108</v>
      </c>
      <c r="AP91" s="24">
        <v>33978</v>
      </c>
      <c r="AQ91" s="24">
        <v>1121</v>
      </c>
      <c r="AR91" s="24">
        <v>36531</v>
      </c>
      <c r="AS91" s="24">
        <v>1461</v>
      </c>
      <c r="AT91" s="24">
        <v>36439</v>
      </c>
      <c r="AU91" s="24">
        <v>1458</v>
      </c>
      <c r="AV91" s="24">
        <v>36772</v>
      </c>
      <c r="AW91" s="24">
        <v>1839</v>
      </c>
    </row>
    <row r="92" spans="1:49" x14ac:dyDescent="0.2">
      <c r="A92" s="11">
        <v>43942</v>
      </c>
      <c r="B92" s="49">
        <f t="shared" si="13"/>
        <v>38656.869194801162</v>
      </c>
      <c r="D92" s="45">
        <f t="shared" si="11"/>
        <v>38656.869194801162</v>
      </c>
      <c r="E92" s="45">
        <f t="shared" si="14"/>
        <v>1932.8434597400583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3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6"/>
        <v>447439.20314868237</v>
      </c>
      <c r="Y92" s="65">
        <f t="shared" si="5"/>
        <v>7808.7089733508055</v>
      </c>
      <c r="Z92" s="24">
        <v>355354</v>
      </c>
      <c r="AA92" s="24">
        <v>7107</v>
      </c>
      <c r="AB92" s="24">
        <v>111568</v>
      </c>
      <c r="AC92" s="24">
        <v>2789</v>
      </c>
      <c r="AD92" s="24">
        <v>105113</v>
      </c>
      <c r="AE92" s="24">
        <v>2628</v>
      </c>
      <c r="AF92" s="24">
        <v>99409</v>
      </c>
      <c r="AG92" s="24">
        <v>2485</v>
      </c>
      <c r="AH92" s="24">
        <v>93885</v>
      </c>
      <c r="AI92" s="24">
        <v>2347</v>
      </c>
      <c r="AJ92" s="24">
        <v>45275</v>
      </c>
      <c r="AK92" s="24">
        <v>1358</v>
      </c>
      <c r="AL92" s="60">
        <v>44667</v>
      </c>
      <c r="AM92" s="60">
        <v>1340</v>
      </c>
      <c r="AN92" s="24">
        <v>34949</v>
      </c>
      <c r="AO92" s="24">
        <v>1153</v>
      </c>
      <c r="AP92" s="24">
        <v>35365</v>
      </c>
      <c r="AQ92" s="24">
        <v>1167</v>
      </c>
      <c r="AR92" s="24">
        <v>38404</v>
      </c>
      <c r="AS92" s="24">
        <v>1536</v>
      </c>
      <c r="AT92" s="24">
        <v>38308</v>
      </c>
      <c r="AU92" s="24">
        <v>1532</v>
      </c>
      <c r="AV92" s="24">
        <v>38657</v>
      </c>
      <c r="AW92" s="24">
        <v>1933</v>
      </c>
    </row>
    <row r="93" spans="1:49" x14ac:dyDescent="0.2">
      <c r="A93" s="11">
        <v>43943</v>
      </c>
      <c r="B93" s="49">
        <f t="shared" si="13"/>
        <v>40638.849260883173</v>
      </c>
      <c r="D93" s="45">
        <f t="shared" si="11"/>
        <v>40638.849260883173</v>
      </c>
      <c r="E93" s="45">
        <f t="shared" si="14"/>
        <v>2031.9424630441588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3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6"/>
        <v>547433.0743420833</v>
      </c>
      <c r="Y93" s="65">
        <f t="shared" si="5"/>
        <v>9553.8020134180388</v>
      </c>
      <c r="Z93" s="24">
        <v>434769</v>
      </c>
      <c r="AA93" s="24">
        <v>8695</v>
      </c>
      <c r="AB93" s="24">
        <v>127158</v>
      </c>
      <c r="AC93" s="24">
        <v>3179</v>
      </c>
      <c r="AD93" s="24">
        <v>119801</v>
      </c>
      <c r="AE93" s="24">
        <v>2995</v>
      </c>
      <c r="AF93" s="24">
        <v>113300</v>
      </c>
      <c r="AG93" s="24">
        <v>2832</v>
      </c>
      <c r="AH93" s="24">
        <v>107004</v>
      </c>
      <c r="AI93" s="24">
        <v>2675</v>
      </c>
      <c r="AJ93" s="24">
        <v>48315</v>
      </c>
      <c r="AK93" s="24">
        <v>1449</v>
      </c>
      <c r="AL93" s="60">
        <v>47666</v>
      </c>
      <c r="AM93" s="60">
        <v>1430</v>
      </c>
      <c r="AN93" s="24">
        <v>36375</v>
      </c>
      <c r="AO93" s="24">
        <v>1200</v>
      </c>
      <c r="AP93" s="24">
        <v>36808</v>
      </c>
      <c r="AQ93" s="24">
        <v>1215</v>
      </c>
      <c r="AR93" s="24">
        <v>40373</v>
      </c>
      <c r="AS93" s="24">
        <v>1615</v>
      </c>
      <c r="AT93" s="24">
        <v>40272</v>
      </c>
      <c r="AU93" s="24">
        <v>1611</v>
      </c>
      <c r="AV93" s="24">
        <v>40639</v>
      </c>
      <c r="AW93" s="24">
        <v>2032</v>
      </c>
    </row>
    <row r="94" spans="1:49" x14ac:dyDescent="0.2">
      <c r="A94" s="11">
        <v>43944</v>
      </c>
      <c r="B94" s="49">
        <f t="shared" si="13"/>
        <v>42722.44761794863</v>
      </c>
      <c r="D94" s="45">
        <f t="shared" si="11"/>
        <v>42722.44761794863</v>
      </c>
      <c r="E94" s="45">
        <f t="shared" si="14"/>
        <v>2136.1223808974314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3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6"/>
        <v>669773.82433428848</v>
      </c>
      <c r="Y94" s="65">
        <f t="shared" si="5"/>
        <v>11688.892782282004</v>
      </c>
      <c r="Z94" s="24">
        <v>531931</v>
      </c>
      <c r="AA94" s="24">
        <v>10639</v>
      </c>
      <c r="AB94" s="24">
        <v>144927</v>
      </c>
      <c r="AC94" s="24">
        <v>3623</v>
      </c>
      <c r="AD94" s="24">
        <v>136542</v>
      </c>
      <c r="AE94" s="24">
        <v>3414</v>
      </c>
      <c r="AF94" s="24">
        <v>129132</v>
      </c>
      <c r="AG94" s="24">
        <v>3228</v>
      </c>
      <c r="AH94" s="24">
        <v>121957</v>
      </c>
      <c r="AI94" s="24">
        <v>3049</v>
      </c>
      <c r="AJ94" s="24">
        <v>51560</v>
      </c>
      <c r="AK94" s="24">
        <v>1547</v>
      </c>
      <c r="AL94" s="60">
        <v>50868</v>
      </c>
      <c r="AM94" s="60">
        <v>1526</v>
      </c>
      <c r="AN94" s="24">
        <v>37860</v>
      </c>
      <c r="AO94" s="24">
        <v>1249</v>
      </c>
      <c r="AP94" s="24">
        <v>38310</v>
      </c>
      <c r="AQ94" s="24">
        <v>1264</v>
      </c>
      <c r="AR94" s="24">
        <v>42443</v>
      </c>
      <c r="AS94" s="24">
        <v>1698</v>
      </c>
      <c r="AT94" s="24">
        <v>42336</v>
      </c>
      <c r="AU94" s="24">
        <v>1693</v>
      </c>
      <c r="AV94" s="24">
        <v>42722</v>
      </c>
      <c r="AW94" s="24">
        <v>2136</v>
      </c>
    </row>
    <row r="95" spans="1:49" x14ac:dyDescent="0.2">
      <c r="A95" s="11">
        <v>43945</v>
      </c>
      <c r="B95" s="49">
        <f t="shared" si="13"/>
        <v>44912.874347188117</v>
      </c>
      <c r="D95" s="45">
        <f t="shared" si="11"/>
        <v>44912.874347188117</v>
      </c>
      <c r="E95" s="45">
        <f t="shared" si="14"/>
        <v>2245.6437173594059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3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6"/>
        <v>819455.70219492388</v>
      </c>
      <c r="Y95" s="65">
        <f t="shared" si="5"/>
        <v>14301.140914705813</v>
      </c>
      <c r="Z95" s="24">
        <v>650808</v>
      </c>
      <c r="AA95" s="24">
        <v>13016</v>
      </c>
      <c r="AB95" s="24">
        <v>165179</v>
      </c>
      <c r="AC95" s="24">
        <v>4129</v>
      </c>
      <c r="AD95" s="24">
        <v>155622</v>
      </c>
      <c r="AE95" s="24">
        <v>3891</v>
      </c>
      <c r="AF95" s="24">
        <v>147177</v>
      </c>
      <c r="AG95" s="24">
        <v>3679</v>
      </c>
      <c r="AH95" s="24">
        <v>138999</v>
      </c>
      <c r="AI95" s="24">
        <v>3475</v>
      </c>
      <c r="AJ95" s="24">
        <v>55023</v>
      </c>
      <c r="AK95" s="24">
        <v>1651</v>
      </c>
      <c r="AL95" s="60">
        <v>54284</v>
      </c>
      <c r="AM95" s="60">
        <v>1629</v>
      </c>
      <c r="AN95" s="24">
        <v>39405</v>
      </c>
      <c r="AO95" s="24">
        <v>1300</v>
      </c>
      <c r="AP95" s="24">
        <v>39874</v>
      </c>
      <c r="AQ95" s="24">
        <v>1316</v>
      </c>
      <c r="AR95" s="24">
        <v>44619</v>
      </c>
      <c r="AS95" s="24">
        <v>1785</v>
      </c>
      <c r="AT95" s="24">
        <v>44507</v>
      </c>
      <c r="AU95" s="24">
        <v>1780</v>
      </c>
      <c r="AV95" s="24">
        <v>44913</v>
      </c>
      <c r="AW95" s="24">
        <v>2246</v>
      </c>
    </row>
    <row r="96" spans="1:49" x14ac:dyDescent="0.2">
      <c r="A96" s="11">
        <v>43946</v>
      </c>
      <c r="B96" s="49">
        <f t="shared" si="13"/>
        <v>47215.606656367061</v>
      </c>
      <c r="D96" s="45">
        <f t="shared" si="11"/>
        <v>47215.606656367061</v>
      </c>
      <c r="E96" s="45">
        <f t="shared" si="14"/>
        <v>2360.7803328183531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3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6"/>
        <v>1002588.7715824196</v>
      </c>
      <c r="Y96" s="65">
        <f t="shared" si="5"/>
        <v>17497.179241656391</v>
      </c>
      <c r="Z96" s="24">
        <v>796251</v>
      </c>
      <c r="AA96" s="24">
        <v>15925</v>
      </c>
      <c r="AB96" s="24">
        <v>188261</v>
      </c>
      <c r="AC96" s="24">
        <v>4707</v>
      </c>
      <c r="AD96" s="24">
        <v>177369</v>
      </c>
      <c r="AE96" s="24">
        <v>4434</v>
      </c>
      <c r="AF96" s="24">
        <v>167744</v>
      </c>
      <c r="AG96" s="24">
        <v>4194</v>
      </c>
      <c r="AH96" s="24">
        <v>158423</v>
      </c>
      <c r="AI96" s="24">
        <v>3961</v>
      </c>
      <c r="AJ96" s="24">
        <v>58718</v>
      </c>
      <c r="AK96" s="24">
        <v>1762</v>
      </c>
      <c r="AL96" s="60">
        <v>57929</v>
      </c>
      <c r="AM96" s="60">
        <v>1738</v>
      </c>
      <c r="AN96" s="24">
        <v>41013</v>
      </c>
      <c r="AO96" s="24">
        <v>1353</v>
      </c>
      <c r="AP96" s="24">
        <v>41501</v>
      </c>
      <c r="AQ96" s="24">
        <v>1370</v>
      </c>
      <c r="AR96" s="24">
        <v>46907</v>
      </c>
      <c r="AS96" s="24">
        <v>1876</v>
      </c>
      <c r="AT96" s="24">
        <v>46789</v>
      </c>
      <c r="AU96" s="24">
        <v>1872</v>
      </c>
      <c r="AV96" s="24">
        <v>47216</v>
      </c>
      <c r="AW96" s="24">
        <v>2361</v>
      </c>
    </row>
    <row r="97" spans="1:49" x14ac:dyDescent="0.2">
      <c r="A97" s="11">
        <v>43947</v>
      </c>
      <c r="B97" s="49">
        <f t="shared" si="13"/>
        <v>49636.402575698099</v>
      </c>
      <c r="D97" s="45">
        <f t="shared" si="11"/>
        <v>49636.402575698099</v>
      </c>
      <c r="E97" s="45">
        <f t="shared" si="14"/>
        <v>2481.8201287849051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3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6"/>
        <v>1226648.5008494006</v>
      </c>
      <c r="Y97" s="65">
        <f t="shared" si="5"/>
        <v>21407.469636823742</v>
      </c>
      <c r="Z97" s="24">
        <v>974197</v>
      </c>
      <c r="AA97" s="24">
        <v>19484</v>
      </c>
      <c r="AB97" s="24">
        <v>214569</v>
      </c>
      <c r="AC97" s="24">
        <v>5364</v>
      </c>
      <c r="AD97" s="24">
        <v>202155</v>
      </c>
      <c r="AE97" s="24">
        <v>5054</v>
      </c>
      <c r="AF97" s="24">
        <v>191184</v>
      </c>
      <c r="AG97" s="24">
        <v>4780</v>
      </c>
      <c r="AH97" s="24">
        <v>180561</v>
      </c>
      <c r="AI97" s="24">
        <v>4514</v>
      </c>
      <c r="AJ97" s="24">
        <v>62661</v>
      </c>
      <c r="AK97" s="24">
        <v>1880</v>
      </c>
      <c r="AL97" s="60">
        <v>61820</v>
      </c>
      <c r="AM97" s="60">
        <v>1855</v>
      </c>
      <c r="AN97" s="24">
        <v>42687</v>
      </c>
      <c r="AO97" s="24">
        <v>1409</v>
      </c>
      <c r="AP97" s="24">
        <v>43194</v>
      </c>
      <c r="AQ97" s="24">
        <v>1425</v>
      </c>
      <c r="AR97" s="24">
        <v>49312</v>
      </c>
      <c r="AS97" s="24">
        <v>1972</v>
      </c>
      <c r="AT97" s="24">
        <v>49188</v>
      </c>
      <c r="AU97" s="24">
        <v>1968</v>
      </c>
      <c r="AV97" s="24">
        <v>49636</v>
      </c>
      <c r="AW97" s="24">
        <v>2482</v>
      </c>
    </row>
    <row r="98" spans="1:49" x14ac:dyDescent="0.2">
      <c r="A98" s="11">
        <v>43948</v>
      </c>
      <c r="B98" s="49">
        <f t="shared" si="13"/>
        <v>52181.315355915845</v>
      </c>
      <c r="D98" s="45">
        <f t="shared" si="11"/>
        <v>52181.315355915845</v>
      </c>
      <c r="E98" s="45">
        <f t="shared" si="14"/>
        <v>2609.0657677957925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3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6"/>
        <v>1500781.6332698807</v>
      </c>
      <c r="Y98" s="65">
        <f t="shared" si="5"/>
        <v>26191.641063825962</v>
      </c>
      <c r="Z98" s="24">
        <v>1191912</v>
      </c>
      <c r="AA98" s="24">
        <v>23838</v>
      </c>
      <c r="AB98" s="24">
        <v>244553</v>
      </c>
      <c r="AC98" s="24">
        <v>6114</v>
      </c>
      <c r="AD98" s="24">
        <v>230404</v>
      </c>
      <c r="AE98" s="24">
        <v>5760</v>
      </c>
      <c r="AF98" s="24">
        <v>217901</v>
      </c>
      <c r="AG98" s="24">
        <v>5448</v>
      </c>
      <c r="AH98" s="24">
        <v>205793</v>
      </c>
      <c r="AI98" s="24">
        <v>5145</v>
      </c>
      <c r="AJ98" s="24">
        <v>66870</v>
      </c>
      <c r="AK98" s="24">
        <v>2006</v>
      </c>
      <c r="AL98" s="60">
        <v>65972</v>
      </c>
      <c r="AM98" s="60">
        <v>1979</v>
      </c>
      <c r="AN98" s="24">
        <v>44429</v>
      </c>
      <c r="AO98" s="24">
        <v>1466</v>
      </c>
      <c r="AP98" s="24">
        <v>44957</v>
      </c>
      <c r="AQ98" s="24">
        <v>1484</v>
      </c>
      <c r="AR98" s="24">
        <v>51840</v>
      </c>
      <c r="AS98" s="24">
        <v>2074</v>
      </c>
      <c r="AT98" s="24">
        <v>51710</v>
      </c>
      <c r="AU98" s="24">
        <v>2068</v>
      </c>
      <c r="AV98" s="24">
        <v>52181</v>
      </c>
      <c r="AW98" s="24">
        <v>2609</v>
      </c>
    </row>
    <row r="99" spans="1:49" x14ac:dyDescent="0.2">
      <c r="A99" s="11">
        <v>43949</v>
      </c>
      <c r="B99" s="49">
        <f t="shared" si="13"/>
        <v>54856.708604556712</v>
      </c>
      <c r="D99" s="45">
        <f t="shared" si="11"/>
        <v>54856.708604556712</v>
      </c>
      <c r="E99" s="45">
        <f t="shared" si="14"/>
        <v>2742.8354302278358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3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6"/>
        <v>1836176.9017546216</v>
      </c>
      <c r="Y99" s="65">
        <f t="shared" si="5"/>
        <v>32044.959289421662</v>
      </c>
      <c r="Z99" s="24">
        <v>1458281</v>
      </c>
      <c r="AA99" s="24">
        <v>29166</v>
      </c>
      <c r="AB99" s="24">
        <v>278726</v>
      </c>
      <c r="AC99" s="24">
        <v>6968</v>
      </c>
      <c r="AD99" s="24">
        <v>262600</v>
      </c>
      <c r="AE99" s="24">
        <v>6565</v>
      </c>
      <c r="AF99" s="24">
        <v>248350</v>
      </c>
      <c r="AG99" s="24">
        <v>6209</v>
      </c>
      <c r="AH99" s="24">
        <v>234550</v>
      </c>
      <c r="AI99" s="24">
        <v>5864</v>
      </c>
      <c r="AJ99" s="24">
        <v>71361</v>
      </c>
      <c r="AK99" s="24">
        <v>2141</v>
      </c>
      <c r="AL99" s="60">
        <v>70402</v>
      </c>
      <c r="AM99" s="60">
        <v>2112</v>
      </c>
      <c r="AN99" s="24">
        <v>46242</v>
      </c>
      <c r="AO99" s="24">
        <v>1526</v>
      </c>
      <c r="AP99" s="24">
        <v>46792</v>
      </c>
      <c r="AQ99" s="24">
        <v>1544</v>
      </c>
      <c r="AR99" s="24">
        <v>54498</v>
      </c>
      <c r="AS99" s="24">
        <v>2180</v>
      </c>
      <c r="AT99" s="24">
        <v>54361</v>
      </c>
      <c r="AU99" s="24">
        <v>2174</v>
      </c>
      <c r="AV99" s="24">
        <v>54857</v>
      </c>
      <c r="AW99" s="24">
        <v>2743</v>
      </c>
    </row>
    <row r="100" spans="1:49" x14ac:dyDescent="0.2">
      <c r="A100" s="11">
        <v>43950</v>
      </c>
      <c r="B100" s="49">
        <f t="shared" si="13"/>
        <v>57669.272198292412</v>
      </c>
      <c r="D100" s="45">
        <f t="shared" si="11"/>
        <v>57669.272198292412</v>
      </c>
      <c r="E100" s="45">
        <f t="shared" si="14"/>
        <v>2883.463609914621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3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6"/>
        <v>2246527.5046346509</v>
      </c>
      <c r="Y100" s="65">
        <f t="shared" si="5"/>
        <v>39206.398010883931</v>
      </c>
      <c r="Z100" s="24">
        <v>1784179</v>
      </c>
      <c r="AA100" s="24">
        <v>35684</v>
      </c>
      <c r="AB100" s="24">
        <v>317676</v>
      </c>
      <c r="AC100" s="24">
        <v>7942</v>
      </c>
      <c r="AD100" s="24">
        <v>299296</v>
      </c>
      <c r="AE100" s="24">
        <v>7482</v>
      </c>
      <c r="AF100" s="24">
        <v>283054</v>
      </c>
      <c r="AG100" s="24">
        <v>7076</v>
      </c>
      <c r="AH100" s="24">
        <v>267326</v>
      </c>
      <c r="AI100" s="24">
        <v>6683</v>
      </c>
      <c r="AJ100" s="24">
        <v>76153</v>
      </c>
      <c r="AK100" s="24">
        <v>2285</v>
      </c>
      <c r="AL100" s="60">
        <v>75130</v>
      </c>
      <c r="AM100" s="60">
        <v>2254</v>
      </c>
      <c r="AN100" s="24">
        <v>48129</v>
      </c>
      <c r="AO100" s="24">
        <v>1588</v>
      </c>
      <c r="AP100" s="24">
        <v>48702</v>
      </c>
      <c r="AQ100" s="24">
        <v>1607</v>
      </c>
      <c r="AR100" s="24">
        <v>57292</v>
      </c>
      <c r="AS100" s="24">
        <v>2292</v>
      </c>
      <c r="AT100" s="24">
        <v>57148</v>
      </c>
      <c r="AU100" s="24">
        <v>2286</v>
      </c>
      <c r="AV100" s="24">
        <v>57669</v>
      </c>
      <c r="AW100" s="24">
        <v>2883</v>
      </c>
    </row>
    <row r="101" spans="1:49" x14ac:dyDescent="0.2">
      <c r="A101" s="11">
        <v>43951</v>
      </c>
      <c r="B101" s="49">
        <f t="shared" si="13"/>
        <v>60626.03901110623</v>
      </c>
      <c r="D101" s="45">
        <f t="shared" si="11"/>
        <v>60626.03901110623</v>
      </c>
      <c r="E101" s="45">
        <f t="shared" si="14"/>
        <v>3031.3019505553116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3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6"/>
        <v>2748584.1190320286</v>
      </c>
      <c r="Y101" s="65">
        <f t="shared" si="5"/>
        <v>47968.29004534697</v>
      </c>
      <c r="Z101" s="24">
        <v>2182910</v>
      </c>
      <c r="AA101" s="24">
        <v>43658</v>
      </c>
      <c r="AB101" s="24">
        <v>362068</v>
      </c>
      <c r="AC101" s="24">
        <v>9052</v>
      </c>
      <c r="AD101" s="24">
        <v>341120</v>
      </c>
      <c r="AE101" s="24">
        <v>8528</v>
      </c>
      <c r="AF101" s="24">
        <v>322608</v>
      </c>
      <c r="AG101" s="24">
        <v>8065</v>
      </c>
      <c r="AH101" s="24">
        <v>304682</v>
      </c>
      <c r="AI101" s="24">
        <v>7617</v>
      </c>
      <c r="AJ101" s="24">
        <v>81268</v>
      </c>
      <c r="AK101" s="24">
        <v>2438</v>
      </c>
      <c r="AL101" s="60">
        <v>80176</v>
      </c>
      <c r="AM101" s="60">
        <v>2405</v>
      </c>
      <c r="AN101" s="24">
        <v>50093</v>
      </c>
      <c r="AO101" s="24">
        <v>1653</v>
      </c>
      <c r="AP101" s="24">
        <v>50689</v>
      </c>
      <c r="AQ101" s="24">
        <v>1673</v>
      </c>
      <c r="AR101" s="24">
        <v>60230</v>
      </c>
      <c r="AS101" s="24">
        <v>2409</v>
      </c>
      <c r="AT101" s="24">
        <v>60078</v>
      </c>
      <c r="AU101" s="24">
        <v>2403</v>
      </c>
      <c r="AV101" s="24">
        <v>60626</v>
      </c>
      <c r="AW101" s="24">
        <v>3031</v>
      </c>
    </row>
    <row r="102" spans="1:49" x14ac:dyDescent="0.2">
      <c r="A102" s="11">
        <v>43952</v>
      </c>
      <c r="B102" s="49">
        <f t="shared" si="13"/>
        <v>63734.402500141252</v>
      </c>
      <c r="D102" s="45">
        <f t="shared" si="11"/>
        <v>63734.402500141252</v>
      </c>
      <c r="E102" s="45">
        <f t="shared" si="14"/>
        <v>3186.720125007063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3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6"/>
        <v>3362840.050168762</v>
      </c>
      <c r="Y102" s="65">
        <f t="shared" si="5"/>
        <v>58688.284555545244</v>
      </c>
      <c r="Z102" s="24">
        <v>2670748</v>
      </c>
      <c r="AA102" s="24">
        <v>53415</v>
      </c>
      <c r="AB102" s="24">
        <v>412663</v>
      </c>
      <c r="AC102" s="24">
        <v>10317</v>
      </c>
      <c r="AD102" s="24">
        <v>388788</v>
      </c>
      <c r="AE102" s="24">
        <v>9720</v>
      </c>
      <c r="AF102" s="24">
        <v>367689</v>
      </c>
      <c r="AG102" s="24">
        <v>9192</v>
      </c>
      <c r="AH102" s="24">
        <v>347258</v>
      </c>
      <c r="AI102" s="24">
        <v>8681</v>
      </c>
      <c r="AJ102" s="24">
        <v>86725</v>
      </c>
      <c r="AK102" s="24">
        <v>2602</v>
      </c>
      <c r="AL102" s="60">
        <v>85561</v>
      </c>
      <c r="AM102" s="60">
        <v>2567</v>
      </c>
      <c r="AN102" s="24">
        <v>52138</v>
      </c>
      <c r="AO102" s="24">
        <v>1721</v>
      </c>
      <c r="AP102" s="24">
        <v>52758</v>
      </c>
      <c r="AQ102" s="24">
        <v>1741</v>
      </c>
      <c r="AR102" s="24">
        <v>63318</v>
      </c>
      <c r="AS102" s="24">
        <v>2533</v>
      </c>
      <c r="AT102" s="24">
        <v>63159</v>
      </c>
      <c r="AU102" s="24">
        <v>2526</v>
      </c>
      <c r="AV102" s="24">
        <v>63734</v>
      </c>
      <c r="AW102" s="24">
        <v>3187</v>
      </c>
    </row>
    <row r="103" spans="1:49" x14ac:dyDescent="0.2">
      <c r="A103" s="11">
        <v>43953</v>
      </c>
      <c r="B103" s="49">
        <f t="shared" si="13"/>
        <v>67002.135193194306</v>
      </c>
      <c r="D103" s="45">
        <f t="shared" si="11"/>
        <v>67002.135193194306</v>
      </c>
      <c r="E103" s="45">
        <f t="shared" si="14"/>
        <v>3350.1067596597154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3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6"/>
        <v>4114369.3157893191</v>
      </c>
      <c r="Y103" s="65">
        <f t="shared" si="5"/>
        <v>71803.973299155201</v>
      </c>
      <c r="Z103" s="24">
        <v>3267609</v>
      </c>
      <c r="AA103" s="24">
        <v>65352</v>
      </c>
      <c r="AB103" s="24">
        <v>470328</v>
      </c>
      <c r="AC103" s="24">
        <v>11758</v>
      </c>
      <c r="AD103" s="24">
        <v>443117</v>
      </c>
      <c r="AE103" s="24">
        <v>11078</v>
      </c>
      <c r="AF103" s="24">
        <v>419070</v>
      </c>
      <c r="AG103" s="24">
        <v>10477</v>
      </c>
      <c r="AH103" s="24">
        <v>395784</v>
      </c>
      <c r="AI103" s="24">
        <v>9895</v>
      </c>
      <c r="AJ103" s="24">
        <v>92550</v>
      </c>
      <c r="AK103" s="24">
        <v>2776</v>
      </c>
      <c r="AL103" s="60">
        <v>91307</v>
      </c>
      <c r="AM103" s="60">
        <v>2739</v>
      </c>
      <c r="AN103" s="24">
        <v>54265</v>
      </c>
      <c r="AO103" s="24">
        <v>1791</v>
      </c>
      <c r="AP103" s="24">
        <v>54911</v>
      </c>
      <c r="AQ103" s="24">
        <v>1812</v>
      </c>
      <c r="AR103" s="24">
        <v>66564</v>
      </c>
      <c r="AS103" s="24">
        <v>2663</v>
      </c>
      <c r="AT103" s="24">
        <v>66397</v>
      </c>
      <c r="AU103" s="24">
        <v>2656</v>
      </c>
      <c r="AV103" s="24">
        <v>67002</v>
      </c>
      <c r="AW103" s="24">
        <v>3350</v>
      </c>
    </row>
    <row r="104" spans="1:49" x14ac:dyDescent="0.2">
      <c r="A104" s="11">
        <v>43954</v>
      </c>
      <c r="B104" s="49">
        <f t="shared" si="13"/>
        <v>70437.408124083973</v>
      </c>
      <c r="D104" s="45">
        <f t="shared" si="11"/>
        <v>70437.408124083973</v>
      </c>
      <c r="E104" s="45">
        <f t="shared" si="14"/>
        <v>3521.8704062041988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3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6"/>
        <v>5033853.1466430901</v>
      </c>
      <c r="Y104" s="65">
        <f t="shared" si="5"/>
        <v>87850.805115215218</v>
      </c>
      <c r="Z104" s="24">
        <v>3997858</v>
      </c>
      <c r="AA104" s="24">
        <v>79957</v>
      </c>
      <c r="AB104" s="24">
        <v>536052</v>
      </c>
      <c r="AC104" s="24">
        <v>13401</v>
      </c>
      <c r="AD104" s="24">
        <v>505038</v>
      </c>
      <c r="AE104" s="24">
        <v>12626</v>
      </c>
      <c r="AF104" s="24">
        <v>477631</v>
      </c>
      <c r="AG104" s="24">
        <v>11941</v>
      </c>
      <c r="AH104" s="24">
        <v>451091</v>
      </c>
      <c r="AI104" s="24">
        <v>11277</v>
      </c>
      <c r="AJ104" s="24">
        <v>98765</v>
      </c>
      <c r="AK104" s="24">
        <v>2963</v>
      </c>
      <c r="AL104" s="60">
        <v>97439</v>
      </c>
      <c r="AM104" s="60">
        <v>2923</v>
      </c>
      <c r="AN104" s="24">
        <v>56480</v>
      </c>
      <c r="AO104" s="24">
        <v>1864</v>
      </c>
      <c r="AP104" s="24">
        <v>57152</v>
      </c>
      <c r="AQ104" s="24">
        <v>1886</v>
      </c>
      <c r="AR104" s="24">
        <v>69977</v>
      </c>
      <c r="AS104" s="24">
        <v>2799</v>
      </c>
      <c r="AT104" s="24">
        <v>69801</v>
      </c>
      <c r="AU104" s="24">
        <v>2792</v>
      </c>
      <c r="AV104" s="24">
        <v>70437</v>
      </c>
      <c r="AW104" s="24">
        <v>3522</v>
      </c>
    </row>
    <row r="105" spans="1:49" x14ac:dyDescent="0.2">
      <c r="A105" s="11">
        <v>43955</v>
      </c>
      <c r="B105" s="49">
        <f t="shared" si="13"/>
        <v>74048.811264491233</v>
      </c>
      <c r="D105" s="45">
        <f t="shared" si="11"/>
        <v>74048.811264491233</v>
      </c>
      <c r="E105" s="45">
        <f t="shared" si="14"/>
        <v>3702.4405632245616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3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6"/>
        <v>6158823.0430877041</v>
      </c>
      <c r="Y105" s="65">
        <f t="shared" si="5"/>
        <v>107483.77974796662</v>
      </c>
      <c r="Z105" s="24">
        <v>4891303</v>
      </c>
      <c r="AA105" s="24">
        <v>97826</v>
      </c>
      <c r="AB105" s="24">
        <v>610960</v>
      </c>
      <c r="AC105" s="24">
        <v>15274</v>
      </c>
      <c r="AD105" s="24">
        <v>575612</v>
      </c>
      <c r="AE105" s="24">
        <v>14390</v>
      </c>
      <c r="AF105" s="24">
        <v>544375</v>
      </c>
      <c r="AG105" s="24">
        <v>13609</v>
      </c>
      <c r="AH105" s="24">
        <v>514126</v>
      </c>
      <c r="AI105" s="24">
        <v>12853</v>
      </c>
      <c r="AJ105" s="24">
        <v>105398</v>
      </c>
      <c r="AK105" s="24">
        <v>3162</v>
      </c>
      <c r="AL105" s="60">
        <v>103983</v>
      </c>
      <c r="AM105" s="60">
        <v>3119</v>
      </c>
      <c r="AN105" s="24">
        <v>58785</v>
      </c>
      <c r="AO105" s="24">
        <v>1940</v>
      </c>
      <c r="AP105" s="24">
        <v>59484</v>
      </c>
      <c r="AQ105" s="24">
        <v>1963</v>
      </c>
      <c r="AR105" s="24">
        <v>73565</v>
      </c>
      <c r="AS105" s="24">
        <v>2943</v>
      </c>
      <c r="AT105" s="24">
        <v>73380</v>
      </c>
      <c r="AU105" s="24">
        <v>2935</v>
      </c>
      <c r="AV105" s="24">
        <v>74049</v>
      </c>
      <c r="AW105" s="24">
        <v>3702</v>
      </c>
    </row>
    <row r="106" spans="1:49" x14ac:dyDescent="0.2">
      <c r="A106" s="11">
        <v>43956</v>
      </c>
      <c r="B106" s="49">
        <f t="shared" si="13"/>
        <v>77845.375003362977</v>
      </c>
      <c r="D106" s="45">
        <f t="shared" si="11"/>
        <v>77845.375003362977</v>
      </c>
      <c r="E106" s="45">
        <f t="shared" si="14"/>
        <v>3892.2687501681489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3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6"/>
        <v>7535202.3610340916</v>
      </c>
      <c r="Y106" s="65">
        <f t="shared" si="5"/>
        <v>131504.35160476697</v>
      </c>
      <c r="Z106" s="24">
        <v>5984415</v>
      </c>
      <c r="AA106" s="24">
        <v>119688</v>
      </c>
      <c r="AB106" s="24">
        <v>696335</v>
      </c>
      <c r="AC106" s="24">
        <v>17408</v>
      </c>
      <c r="AD106" s="24">
        <v>656047</v>
      </c>
      <c r="AE106" s="24">
        <v>16401</v>
      </c>
      <c r="AF106" s="24">
        <v>620446</v>
      </c>
      <c r="AG106" s="24">
        <v>15511</v>
      </c>
      <c r="AH106" s="24">
        <v>585970</v>
      </c>
      <c r="AI106" s="24">
        <v>14649</v>
      </c>
      <c r="AJ106" s="24">
        <v>112477</v>
      </c>
      <c r="AK106" s="24">
        <v>3374</v>
      </c>
      <c r="AL106" s="60">
        <v>110966</v>
      </c>
      <c r="AM106" s="60">
        <v>3329</v>
      </c>
      <c r="AN106" s="24">
        <v>61184</v>
      </c>
      <c r="AO106" s="24">
        <v>2019</v>
      </c>
      <c r="AP106" s="24">
        <v>61912</v>
      </c>
      <c r="AQ106" s="24">
        <v>2043</v>
      </c>
      <c r="AR106" s="24">
        <v>77337</v>
      </c>
      <c r="AS106" s="24">
        <v>3093</v>
      </c>
      <c r="AT106" s="24">
        <v>77142</v>
      </c>
      <c r="AU106" s="24">
        <v>3086</v>
      </c>
      <c r="AV106" s="24">
        <v>77845</v>
      </c>
      <c r="AW106" s="24">
        <v>3892</v>
      </c>
    </row>
    <row r="107" spans="1:49" x14ac:dyDescent="0.2">
      <c r="A107" s="11">
        <v>43957</v>
      </c>
      <c r="B107" s="49">
        <f t="shared" si="13"/>
        <v>81836.59272758814</v>
      </c>
      <c r="D107" s="45">
        <f t="shared" si="11"/>
        <v>81836.59272758814</v>
      </c>
      <c r="E107" s="45">
        <f t="shared" si="14"/>
        <v>4091.829636379407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3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6"/>
        <v>9219175.7907750886</v>
      </c>
      <c r="Y107" s="65">
        <f t="shared" si="5"/>
        <v>160893.05590060688</v>
      </c>
      <c r="Z107" s="24">
        <v>7321818</v>
      </c>
      <c r="AA107" s="24">
        <v>146436</v>
      </c>
      <c r="AB107" s="24">
        <v>793641</v>
      </c>
      <c r="AC107" s="24">
        <v>19841</v>
      </c>
      <c r="AD107" s="24">
        <v>747723</v>
      </c>
      <c r="AE107" s="24">
        <v>18693</v>
      </c>
      <c r="AF107" s="24">
        <v>707147</v>
      </c>
      <c r="AG107" s="24">
        <v>17679</v>
      </c>
      <c r="AH107" s="24">
        <v>667854</v>
      </c>
      <c r="AI107" s="24">
        <v>16696</v>
      </c>
      <c r="AJ107" s="24">
        <v>120031</v>
      </c>
      <c r="AK107" s="24">
        <v>3601</v>
      </c>
      <c r="AL107" s="60">
        <v>118419</v>
      </c>
      <c r="AM107" s="60">
        <v>3553</v>
      </c>
      <c r="AN107" s="24">
        <v>63681</v>
      </c>
      <c r="AO107" s="24">
        <v>2101</v>
      </c>
      <c r="AP107" s="24">
        <v>64439</v>
      </c>
      <c r="AQ107" s="24">
        <v>2126</v>
      </c>
      <c r="AR107" s="24">
        <v>81302</v>
      </c>
      <c r="AS107" s="24">
        <v>3252</v>
      </c>
      <c r="AT107" s="24">
        <v>81097</v>
      </c>
      <c r="AU107" s="24">
        <v>3244</v>
      </c>
      <c r="AV107" s="24">
        <v>81837</v>
      </c>
      <c r="AW107" s="24">
        <v>4092</v>
      </c>
    </row>
    <row r="108" spans="1:49" x14ac:dyDescent="0.2">
      <c r="A108" s="11">
        <v>43958</v>
      </c>
      <c r="B108" s="49">
        <f t="shared" si="13"/>
        <v>86032.444560409742</v>
      </c>
      <c r="D108" s="45">
        <f t="shared" si="11"/>
        <v>86032.444560409742</v>
      </c>
      <c r="E108" s="45">
        <f t="shared" si="14"/>
        <v>4301.6222280204875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3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6"/>
        <v>11279485.830651218</v>
      </c>
      <c r="Y108" s="65">
        <f t="shared" si="5"/>
        <v>196849.58671652508</v>
      </c>
      <c r="Z108" s="24">
        <v>8958104</v>
      </c>
      <c r="AA108" s="24">
        <v>179162</v>
      </c>
      <c r="AB108" s="24">
        <v>904544</v>
      </c>
      <c r="AC108" s="24">
        <v>22614</v>
      </c>
      <c r="AD108" s="24">
        <v>852210</v>
      </c>
      <c r="AE108" s="24">
        <v>21305</v>
      </c>
      <c r="AF108" s="24">
        <v>805964</v>
      </c>
      <c r="AG108" s="24">
        <v>20149</v>
      </c>
      <c r="AH108" s="24">
        <v>761179</v>
      </c>
      <c r="AI108" s="24">
        <v>19029</v>
      </c>
      <c r="AJ108" s="24">
        <v>128092</v>
      </c>
      <c r="AK108" s="24">
        <v>3843</v>
      </c>
      <c r="AL108" s="60">
        <v>126371</v>
      </c>
      <c r="AM108" s="60">
        <v>3791</v>
      </c>
      <c r="AN108" s="24">
        <v>66280</v>
      </c>
      <c r="AO108" s="24">
        <v>2187</v>
      </c>
      <c r="AP108" s="24">
        <v>67068</v>
      </c>
      <c r="AQ108" s="24">
        <v>2213</v>
      </c>
      <c r="AR108" s="24">
        <v>85470</v>
      </c>
      <c r="AS108" s="24">
        <v>3419</v>
      </c>
      <c r="AT108" s="24">
        <v>85255</v>
      </c>
      <c r="AU108" s="24">
        <v>3410</v>
      </c>
      <c r="AV108" s="24">
        <v>86032</v>
      </c>
      <c r="AW108" s="24">
        <v>4302</v>
      </c>
    </row>
    <row r="109" spans="1:49" x14ac:dyDescent="0.2">
      <c r="A109" s="11">
        <v>43959</v>
      </c>
      <c r="B109" s="49">
        <f t="shared" si="13"/>
        <v>90443.422316931465</v>
      </c>
      <c r="D109" s="45">
        <f t="shared" si="11"/>
        <v>90443.422316931465</v>
      </c>
      <c r="E109" s="45">
        <f t="shared" si="14"/>
        <v>4522.1711158465732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3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6"/>
        <v>13800235.78181269</v>
      </c>
      <c r="Y109" s="65">
        <f t="shared" si="5"/>
        <v>240841.71486419509</v>
      </c>
      <c r="Z109" s="24">
        <v>10960070</v>
      </c>
      <c r="AA109" s="24">
        <v>219201</v>
      </c>
      <c r="AB109" s="24">
        <v>1030945</v>
      </c>
      <c r="AC109" s="24">
        <v>25774</v>
      </c>
      <c r="AD109" s="24">
        <v>971298</v>
      </c>
      <c r="AE109" s="24">
        <v>24282</v>
      </c>
      <c r="AF109" s="24">
        <v>918589</v>
      </c>
      <c r="AG109" s="24">
        <v>22965</v>
      </c>
      <c r="AH109" s="24">
        <v>867546</v>
      </c>
      <c r="AI109" s="24">
        <v>21689</v>
      </c>
      <c r="AJ109" s="24">
        <v>136694</v>
      </c>
      <c r="AK109" s="24">
        <v>4101</v>
      </c>
      <c r="AL109" s="60">
        <v>134858</v>
      </c>
      <c r="AM109" s="60">
        <v>4046</v>
      </c>
      <c r="AN109" s="24">
        <v>68985</v>
      </c>
      <c r="AO109" s="24">
        <v>2276</v>
      </c>
      <c r="AP109" s="24">
        <v>69805</v>
      </c>
      <c r="AQ109" s="24">
        <v>2304</v>
      </c>
      <c r="AR109" s="24">
        <v>89852</v>
      </c>
      <c r="AS109" s="24">
        <v>3594</v>
      </c>
      <c r="AT109" s="24">
        <v>89626</v>
      </c>
      <c r="AU109" s="24">
        <v>3585</v>
      </c>
      <c r="AV109" s="24">
        <v>90443</v>
      </c>
      <c r="AW109" s="24">
        <v>4522</v>
      </c>
    </row>
    <row r="110" spans="1:49" x14ac:dyDescent="0.2">
      <c r="A110" s="11">
        <v>43960</v>
      </c>
      <c r="B110" s="49">
        <f t="shared" si="13"/>
        <v>95080.555739120304</v>
      </c>
      <c r="D110" s="45">
        <f t="shared" si="11"/>
        <v>95080.555739120304</v>
      </c>
      <c r="E110" s="45">
        <f t="shared" si="14"/>
        <v>4754.027786956015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3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6"/>
        <v>16884325.282611251</v>
      </c>
      <c r="Y110" s="65">
        <f t="shared" si="5"/>
        <v>294665.2448321316</v>
      </c>
      <c r="Z110" s="24">
        <v>13409436</v>
      </c>
      <c r="AA110" s="24">
        <v>268189</v>
      </c>
      <c r="AB110" s="24">
        <v>1175009</v>
      </c>
      <c r="AC110" s="24">
        <v>29375</v>
      </c>
      <c r="AD110" s="24">
        <v>1107027</v>
      </c>
      <c r="AE110" s="24">
        <v>27676</v>
      </c>
      <c r="AF110" s="24">
        <v>1046952</v>
      </c>
      <c r="AG110" s="24">
        <v>26174</v>
      </c>
      <c r="AH110" s="24">
        <v>988777</v>
      </c>
      <c r="AI110" s="24">
        <v>24719</v>
      </c>
      <c r="AJ110" s="24">
        <v>145875</v>
      </c>
      <c r="AK110" s="24">
        <v>4376</v>
      </c>
      <c r="AL110" s="60">
        <v>143915</v>
      </c>
      <c r="AM110" s="60">
        <v>4317</v>
      </c>
      <c r="AN110" s="24">
        <v>71800</v>
      </c>
      <c r="AO110" s="24">
        <v>2369</v>
      </c>
      <c r="AP110" s="24">
        <v>72654</v>
      </c>
      <c r="AQ110" s="24">
        <v>2398</v>
      </c>
      <c r="AR110" s="24">
        <v>94459</v>
      </c>
      <c r="AS110" s="24">
        <v>3778</v>
      </c>
      <c r="AT110" s="24">
        <v>94222</v>
      </c>
      <c r="AU110" s="24">
        <v>3769</v>
      </c>
      <c r="AV110" s="24">
        <v>95081</v>
      </c>
      <c r="AW110" s="24">
        <v>4754</v>
      </c>
    </row>
    <row r="111" spans="1:49" x14ac:dyDescent="0.2">
      <c r="A111" s="11">
        <v>43961</v>
      </c>
      <c r="B111" s="49">
        <f t="shared" si="13"/>
        <v>99955.440075906678</v>
      </c>
      <c r="D111" s="45">
        <f t="shared" si="11"/>
        <v>99955.440075906678</v>
      </c>
      <c r="E111" s="45">
        <f t="shared" si="14"/>
        <v>4997.7720037953341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3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6"/>
        <v>20657649.295079097</v>
      </c>
      <c r="Y111" s="65">
        <f t="shared" si="5"/>
        <v>360517.29549772042</v>
      </c>
      <c r="Z111" s="24">
        <v>16406189</v>
      </c>
      <c r="AA111" s="24">
        <v>328124</v>
      </c>
      <c r="AB111" s="24">
        <v>1339204</v>
      </c>
      <c r="AC111" s="24">
        <v>33480</v>
      </c>
      <c r="AD111" s="24">
        <v>1261722</v>
      </c>
      <c r="AE111" s="24">
        <v>31543</v>
      </c>
      <c r="AF111" s="24">
        <v>1193253</v>
      </c>
      <c r="AG111" s="24">
        <v>29831</v>
      </c>
      <c r="AH111" s="24">
        <v>1126949</v>
      </c>
      <c r="AI111" s="24">
        <v>28174</v>
      </c>
      <c r="AJ111" s="24">
        <v>155671</v>
      </c>
      <c r="AK111" s="24">
        <v>4670</v>
      </c>
      <c r="AL111" s="60">
        <v>153581</v>
      </c>
      <c r="AM111" s="60">
        <v>4607</v>
      </c>
      <c r="AN111" s="24">
        <v>74730</v>
      </c>
      <c r="AO111" s="24">
        <v>2466</v>
      </c>
      <c r="AP111" s="24">
        <v>75619</v>
      </c>
      <c r="AQ111" s="24">
        <v>2495</v>
      </c>
      <c r="AR111" s="24">
        <v>99302</v>
      </c>
      <c r="AS111" s="24">
        <v>3972</v>
      </c>
      <c r="AT111" s="24">
        <v>99052</v>
      </c>
      <c r="AU111" s="24">
        <v>3962</v>
      </c>
      <c r="AV111" s="24">
        <v>99955</v>
      </c>
      <c r="AW111" s="24">
        <v>4998</v>
      </c>
    </row>
    <row r="112" spans="1:49" x14ac:dyDescent="0.2">
      <c r="A112" s="11">
        <v>43962</v>
      </c>
      <c r="B112" s="49">
        <f t="shared" si="13"/>
        <v>105080.2650773464</v>
      </c>
      <c r="D112" s="45">
        <f t="shared" si="11"/>
        <v>105080.2650773464</v>
      </c>
      <c r="E112" s="45">
        <f t="shared" si="14"/>
        <v>5254.0132538673206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3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6"/>
        <v>25274240.395188481</v>
      </c>
      <c r="Y112" s="65">
        <f t="shared" si="5"/>
        <v>441086.04337682942</v>
      </c>
      <c r="Z112" s="24">
        <v>20072659</v>
      </c>
      <c r="AA112" s="24">
        <v>401453</v>
      </c>
      <c r="AB112" s="24">
        <v>1526344</v>
      </c>
      <c r="AC112" s="24">
        <v>38159</v>
      </c>
      <c r="AD112" s="24">
        <v>1438035</v>
      </c>
      <c r="AE112" s="24">
        <v>35951</v>
      </c>
      <c r="AF112" s="24">
        <v>1359998</v>
      </c>
      <c r="AG112" s="24">
        <v>34000</v>
      </c>
      <c r="AH112" s="24">
        <v>1284428</v>
      </c>
      <c r="AI112" s="24">
        <v>32111</v>
      </c>
      <c r="AJ112" s="24">
        <v>166126</v>
      </c>
      <c r="AK112" s="24">
        <v>4984</v>
      </c>
      <c r="AL112" s="60">
        <v>163895</v>
      </c>
      <c r="AM112" s="60">
        <v>4917</v>
      </c>
      <c r="AN112" s="24">
        <v>77780</v>
      </c>
      <c r="AO112" s="24">
        <v>2567</v>
      </c>
      <c r="AP112" s="24">
        <v>78705</v>
      </c>
      <c r="AQ112" s="24">
        <v>2597</v>
      </c>
      <c r="AR112" s="24">
        <v>104394</v>
      </c>
      <c r="AS112" s="24">
        <v>4176</v>
      </c>
      <c r="AT112" s="24">
        <v>104131</v>
      </c>
      <c r="AU112" s="24">
        <v>4165</v>
      </c>
      <c r="AV112" s="24">
        <v>105080</v>
      </c>
      <c r="AW112" s="24">
        <v>5254</v>
      </c>
    </row>
    <row r="113" spans="1:49" x14ac:dyDescent="0.2">
      <c r="A113" s="11">
        <v>43963</v>
      </c>
      <c r="B113" s="49">
        <f t="shared" si="13"/>
        <v>110467.84547534518</v>
      </c>
      <c r="D113" s="45">
        <f t="shared" si="11"/>
        <v>110467.84547534518</v>
      </c>
      <c r="E113" s="45">
        <f t="shared" si="14"/>
        <v>5523.3922737672592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3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6"/>
        <v>30922550.123837341</v>
      </c>
      <c r="Y113" s="65">
        <f t="shared" si="5"/>
        <v>539660.34476120933</v>
      </c>
      <c r="Z113" s="24">
        <v>24558515</v>
      </c>
      <c r="AA113" s="24">
        <v>491170</v>
      </c>
      <c r="AB113" s="24">
        <v>1739635</v>
      </c>
      <c r="AC113" s="24">
        <v>43491</v>
      </c>
      <c r="AD113" s="24">
        <v>1638986</v>
      </c>
      <c r="AE113" s="24">
        <v>40975</v>
      </c>
      <c r="AF113" s="24">
        <v>1550044</v>
      </c>
      <c r="AG113" s="24">
        <v>38751</v>
      </c>
      <c r="AH113" s="24">
        <v>1463914</v>
      </c>
      <c r="AI113" s="24">
        <v>36598</v>
      </c>
      <c r="AJ113" s="24">
        <v>177283</v>
      </c>
      <c r="AK113" s="24">
        <v>5318</v>
      </c>
      <c r="AL113" s="60">
        <v>174902</v>
      </c>
      <c r="AM113" s="60">
        <v>5247</v>
      </c>
      <c r="AN113" s="24">
        <v>80954</v>
      </c>
      <c r="AO113" s="24">
        <v>2671</v>
      </c>
      <c r="AP113" s="24">
        <v>81917</v>
      </c>
      <c r="AQ113" s="24">
        <v>2703</v>
      </c>
      <c r="AR113" s="24">
        <v>109746</v>
      </c>
      <c r="AS113" s="24">
        <v>4390</v>
      </c>
      <c r="AT113" s="24">
        <v>109470</v>
      </c>
      <c r="AU113" s="24">
        <v>4379</v>
      </c>
      <c r="AV113" s="24">
        <v>110468</v>
      </c>
      <c r="AW113" s="24">
        <v>5523</v>
      </c>
    </row>
    <row r="114" spans="1:49" x14ac:dyDescent="0.2">
      <c r="A114" s="11">
        <v>43964</v>
      </c>
      <c r="B114" s="49">
        <f t="shared" si="13"/>
        <v>116131.65302716334</v>
      </c>
      <c r="D114" s="45">
        <f t="shared" si="11"/>
        <v>116131.65302716334</v>
      </c>
      <c r="E114" s="45">
        <f t="shared" si="14"/>
        <v>5806.5826513581669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3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6"/>
        <v>37833149.575689174</v>
      </c>
      <c r="Y114" s="65">
        <f t="shared" si="5"/>
        <v>660264.1263949275</v>
      </c>
      <c r="Z114" s="24">
        <v>30046874</v>
      </c>
      <c r="AA114" s="24">
        <v>600937</v>
      </c>
      <c r="AB114" s="24">
        <v>1982731</v>
      </c>
      <c r="AC114" s="24">
        <v>49568</v>
      </c>
      <c r="AD114" s="24">
        <v>1868018</v>
      </c>
      <c r="AE114" s="24">
        <v>46700</v>
      </c>
      <c r="AF114" s="24">
        <v>1766647</v>
      </c>
      <c r="AG114" s="24">
        <v>44166</v>
      </c>
      <c r="AH114" s="24">
        <v>1668481</v>
      </c>
      <c r="AI114" s="24">
        <v>41712</v>
      </c>
      <c r="AJ114" s="24">
        <v>189189</v>
      </c>
      <c r="AK114" s="24">
        <v>5676</v>
      </c>
      <c r="AL114" s="60">
        <v>186648</v>
      </c>
      <c r="AM114" s="60">
        <v>5599</v>
      </c>
      <c r="AN114" s="24">
        <v>84258</v>
      </c>
      <c r="AO114" s="24">
        <v>2781</v>
      </c>
      <c r="AP114" s="24">
        <v>85261</v>
      </c>
      <c r="AQ114" s="24">
        <v>2814</v>
      </c>
      <c r="AR114" s="24">
        <v>115373</v>
      </c>
      <c r="AS114" s="24">
        <v>4615</v>
      </c>
      <c r="AT114" s="24">
        <v>115083</v>
      </c>
      <c r="AU114" s="24">
        <v>4603</v>
      </c>
      <c r="AV114" s="24">
        <v>116132</v>
      </c>
      <c r="AW114" s="24">
        <v>5807</v>
      </c>
    </row>
    <row r="115" spans="1:49" x14ac:dyDescent="0.2">
      <c r="A115" s="11">
        <v>43965</v>
      </c>
      <c r="B115" s="49">
        <f t="shared" si="13"/>
        <v>122085.85020182602</v>
      </c>
      <c r="D115" s="45">
        <f t="shared" si="11"/>
        <v>122085.85020182602</v>
      </c>
      <c r="E115" s="45">
        <f t="shared" si="14"/>
        <v>6104.2925100913017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3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6"/>
        <v>46288136.7438806</v>
      </c>
      <c r="Y115" s="65">
        <f t="shared" si="5"/>
        <v>807820.56245420431</v>
      </c>
      <c r="Z115" s="24">
        <v>36761777</v>
      </c>
      <c r="AA115" s="24">
        <v>735236</v>
      </c>
      <c r="AB115" s="24">
        <v>2259798</v>
      </c>
      <c r="AC115" s="24">
        <v>56495</v>
      </c>
      <c r="AD115" s="24">
        <v>2129054</v>
      </c>
      <c r="AE115" s="24">
        <v>53226</v>
      </c>
      <c r="AF115" s="24">
        <v>2013518</v>
      </c>
      <c r="AG115" s="24">
        <v>50338</v>
      </c>
      <c r="AH115" s="24">
        <v>1901634</v>
      </c>
      <c r="AI115" s="24">
        <v>47541</v>
      </c>
      <c r="AJ115" s="24">
        <v>201895</v>
      </c>
      <c r="AK115" s="24">
        <v>6057</v>
      </c>
      <c r="AL115" s="60">
        <v>199183</v>
      </c>
      <c r="AM115" s="60">
        <v>5975</v>
      </c>
      <c r="AN115" s="24">
        <v>87697</v>
      </c>
      <c r="AO115" s="24">
        <v>2894</v>
      </c>
      <c r="AP115" s="24">
        <v>88740</v>
      </c>
      <c r="AQ115" s="24">
        <v>2928</v>
      </c>
      <c r="AR115" s="24">
        <v>121288</v>
      </c>
      <c r="AS115" s="24">
        <v>4852</v>
      </c>
      <c r="AT115" s="24">
        <v>120983</v>
      </c>
      <c r="AU115" s="24">
        <v>4839</v>
      </c>
      <c r="AV115" s="24">
        <v>122086</v>
      </c>
      <c r="AW115" s="24">
        <v>6104</v>
      </c>
    </row>
    <row r="116" spans="1:49" x14ac:dyDescent="0.2">
      <c r="A116" s="11">
        <v>43966</v>
      </c>
      <c r="B116" s="49">
        <f t="shared" si="13"/>
        <v>128345.32559367268</v>
      </c>
      <c r="D116" s="45">
        <f t="shared" si="11"/>
        <v>128345.32559367268</v>
      </c>
      <c r="E116" s="45">
        <f t="shared" si="14"/>
        <v>6417.2662796836339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3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6"/>
        <v>56632651.922334753</v>
      </c>
      <c r="Y116" s="65">
        <f t="shared" si="5"/>
        <v>988353.04134858621</v>
      </c>
      <c r="Z116" s="24">
        <v>44977332</v>
      </c>
      <c r="AA116" s="24">
        <v>899547</v>
      </c>
      <c r="AB116" s="24">
        <v>2575582</v>
      </c>
      <c r="AC116" s="24">
        <v>64390</v>
      </c>
      <c r="AD116" s="24">
        <v>2426568</v>
      </c>
      <c r="AE116" s="24">
        <v>60664</v>
      </c>
      <c r="AF116" s="24">
        <v>2294886</v>
      </c>
      <c r="AG116" s="24">
        <v>57372</v>
      </c>
      <c r="AH116" s="24">
        <v>2167368</v>
      </c>
      <c r="AI116" s="24">
        <v>54184</v>
      </c>
      <c r="AJ116" s="24">
        <v>215454</v>
      </c>
      <c r="AK116" s="24">
        <v>6464</v>
      </c>
      <c r="AL116" s="60">
        <v>212560</v>
      </c>
      <c r="AM116" s="60">
        <v>6377</v>
      </c>
      <c r="AN116" s="24">
        <v>91276</v>
      </c>
      <c r="AO116" s="24">
        <v>3012</v>
      </c>
      <c r="AP116" s="24">
        <v>92362</v>
      </c>
      <c r="AQ116" s="24">
        <v>3048</v>
      </c>
      <c r="AR116" s="24">
        <v>127507</v>
      </c>
      <c r="AS116" s="24">
        <v>5100</v>
      </c>
      <c r="AT116" s="24">
        <v>127186</v>
      </c>
      <c r="AU116" s="24">
        <v>5087</v>
      </c>
      <c r="AV116" s="24">
        <v>128345</v>
      </c>
      <c r="AW116" s="24">
        <v>6417</v>
      </c>
    </row>
    <row r="117" spans="1:49" x14ac:dyDescent="0.2">
      <c r="A117" s="11">
        <v>43967</v>
      </c>
      <c r="B117" s="49">
        <f t="shared" si="13"/>
        <v>134925.73115159807</v>
      </c>
      <c r="D117" s="45">
        <f t="shared" si="11"/>
        <v>134925.73115159807</v>
      </c>
      <c r="E117" s="45">
        <f t="shared" si="14"/>
        <v>6746.2865575799042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3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6"/>
        <v>69288968.535387695</v>
      </c>
      <c r="Y117" s="65">
        <f t="shared" si="5"/>
        <v>1209231.0788795862</v>
      </c>
      <c r="Z117" s="24">
        <v>55028908</v>
      </c>
      <c r="AA117" s="24">
        <v>1100578</v>
      </c>
      <c r="AB117" s="24">
        <v>2935493</v>
      </c>
      <c r="AC117" s="24">
        <v>73387</v>
      </c>
      <c r="AD117" s="24">
        <v>2765656</v>
      </c>
      <c r="AE117" s="24">
        <v>69141</v>
      </c>
      <c r="AF117" s="24">
        <v>2615574</v>
      </c>
      <c r="AG117" s="24">
        <v>65389</v>
      </c>
      <c r="AH117" s="24">
        <v>2470236</v>
      </c>
      <c r="AI117" s="24">
        <v>61756</v>
      </c>
      <c r="AJ117" s="24">
        <v>229924</v>
      </c>
      <c r="AK117" s="24">
        <v>6898</v>
      </c>
      <c r="AL117" s="60">
        <v>226836</v>
      </c>
      <c r="AM117" s="60">
        <v>6805</v>
      </c>
      <c r="AN117" s="24">
        <v>95001</v>
      </c>
      <c r="AO117" s="24">
        <v>3135</v>
      </c>
      <c r="AP117" s="24">
        <v>96131</v>
      </c>
      <c r="AQ117" s="24">
        <v>3172</v>
      </c>
      <c r="AR117" s="24">
        <v>134044</v>
      </c>
      <c r="AS117" s="24">
        <v>5362</v>
      </c>
      <c r="AT117" s="24">
        <v>133707</v>
      </c>
      <c r="AU117" s="24">
        <v>5348</v>
      </c>
      <c r="AV117" s="24">
        <v>134926</v>
      </c>
      <c r="AW117" s="24">
        <v>6746</v>
      </c>
    </row>
    <row r="118" spans="1:49" x14ac:dyDescent="0.2">
      <c r="A118" s="11">
        <v>43968</v>
      </c>
      <c r="B118" s="49">
        <f t="shared" si="13"/>
        <v>141843.52131707716</v>
      </c>
      <c r="D118" s="45">
        <f t="shared" si="11"/>
        <v>141843.52131707716</v>
      </c>
      <c r="E118" s="45">
        <f t="shared" si="14"/>
        <v>7092.1760658538587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3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6"/>
        <v>84773729.536831245</v>
      </c>
      <c r="Y118" s="65">
        <f t="shared" si="5"/>
        <v>1479471.1278767791</v>
      </c>
      <c r="Z118" s="24">
        <v>67326818</v>
      </c>
      <c r="AA118" s="24">
        <v>1346536</v>
      </c>
      <c r="AB118" s="24">
        <v>3345698</v>
      </c>
      <c r="AC118" s="24">
        <v>83642</v>
      </c>
      <c r="AD118" s="24">
        <v>3152128</v>
      </c>
      <c r="AE118" s="24">
        <v>78803</v>
      </c>
      <c r="AF118" s="24">
        <v>2981073</v>
      </c>
      <c r="AG118" s="24">
        <v>74527</v>
      </c>
      <c r="AH118" s="24">
        <v>2815426</v>
      </c>
      <c r="AI118" s="24">
        <v>70386</v>
      </c>
      <c r="AJ118" s="24">
        <v>245365</v>
      </c>
      <c r="AK118" s="24">
        <v>7361</v>
      </c>
      <c r="AL118" s="60">
        <v>242070</v>
      </c>
      <c r="AM118" s="60">
        <v>7262</v>
      </c>
      <c r="AN118" s="24">
        <v>98878</v>
      </c>
      <c r="AO118" s="24">
        <v>3263</v>
      </c>
      <c r="AP118" s="24">
        <v>100054</v>
      </c>
      <c r="AQ118" s="24">
        <v>3302</v>
      </c>
      <c r="AR118" s="24">
        <v>140916</v>
      </c>
      <c r="AS118" s="24">
        <v>5637</v>
      </c>
      <c r="AT118" s="24">
        <v>140562</v>
      </c>
      <c r="AU118" s="24">
        <v>5622</v>
      </c>
      <c r="AV118" s="24">
        <v>141844</v>
      </c>
      <c r="AW118" s="24">
        <v>7092</v>
      </c>
    </row>
    <row r="119" spans="1:49" x14ac:dyDescent="0.2">
      <c r="A119" s="11">
        <v>43969</v>
      </c>
      <c r="B119" s="49">
        <f t="shared" si="13"/>
        <v>149115.99416883965</v>
      </c>
      <c r="D119" s="45">
        <f t="shared" si="11"/>
        <v>149115.99416883965</v>
      </c>
      <c r="E119" s="45">
        <f t="shared" si="14"/>
        <v>7455.7997084419831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3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6"/>
        <v>103719040.22078027</v>
      </c>
      <c r="Y119" s="65">
        <f t="shared" si="5"/>
        <v>1810104.6899330574</v>
      </c>
      <c r="Z119" s="24">
        <v>82373076</v>
      </c>
      <c r="AA119" s="24">
        <v>1647462</v>
      </c>
      <c r="AB119" s="24">
        <v>3813226</v>
      </c>
      <c r="AC119" s="24">
        <v>95331</v>
      </c>
      <c r="AD119" s="24">
        <v>3592606</v>
      </c>
      <c r="AE119" s="24">
        <v>89815</v>
      </c>
      <c r="AF119" s="24">
        <v>3397648</v>
      </c>
      <c r="AG119" s="24">
        <v>84941</v>
      </c>
      <c r="AH119" s="24">
        <v>3208853</v>
      </c>
      <c r="AI119" s="24">
        <v>80221</v>
      </c>
      <c r="AJ119" s="24">
        <v>261844</v>
      </c>
      <c r="AK119" s="24">
        <v>7855</v>
      </c>
      <c r="AL119" s="60">
        <v>258327</v>
      </c>
      <c r="AM119" s="60">
        <v>7750</v>
      </c>
      <c r="AN119" s="24">
        <v>102913</v>
      </c>
      <c r="AO119" s="24">
        <v>3396</v>
      </c>
      <c r="AP119" s="24">
        <v>104138</v>
      </c>
      <c r="AQ119" s="24">
        <v>3437</v>
      </c>
      <c r="AR119" s="24">
        <v>148141</v>
      </c>
      <c r="AS119" s="24">
        <v>5926</v>
      </c>
      <c r="AT119" s="24">
        <v>147769</v>
      </c>
      <c r="AU119" s="24">
        <v>5911</v>
      </c>
      <c r="AV119" s="24">
        <v>149116</v>
      </c>
      <c r="AW119" s="24">
        <v>7456</v>
      </c>
    </row>
    <row r="120" spans="1:49" x14ac:dyDescent="0.2">
      <c r="A120" s="11">
        <v>43970</v>
      </c>
      <c r="B120" s="49">
        <f t="shared" si="13"/>
        <v>156761.33467707687</v>
      </c>
      <c r="D120" s="45">
        <f t="shared" si="11"/>
        <v>156761.33467707687</v>
      </c>
      <c r="E120" s="45">
        <f t="shared" si="14"/>
        <v>7838.0667338538442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3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6"/>
        <v>126898265.31663425</v>
      </c>
      <c r="Y120" s="65">
        <f t="shared" si="5"/>
        <v>2214628.5263059014</v>
      </c>
      <c r="Z120" s="24">
        <v>100781886</v>
      </c>
      <c r="AA120" s="24">
        <v>2015638</v>
      </c>
      <c r="AB120" s="24">
        <v>4346085</v>
      </c>
      <c r="AC120" s="24">
        <v>108652</v>
      </c>
      <c r="AD120" s="24">
        <v>4094636</v>
      </c>
      <c r="AE120" s="24">
        <v>102366</v>
      </c>
      <c r="AF120" s="24">
        <v>3872435</v>
      </c>
      <c r="AG120" s="24">
        <v>96811</v>
      </c>
      <c r="AH120" s="24">
        <v>3657258</v>
      </c>
      <c r="AI120" s="24">
        <v>91431</v>
      </c>
      <c r="AJ120" s="24">
        <v>279429</v>
      </c>
      <c r="AK120" s="24">
        <v>8383</v>
      </c>
      <c r="AL120" s="60">
        <v>275676</v>
      </c>
      <c r="AM120" s="60">
        <v>8270</v>
      </c>
      <c r="AN120" s="24">
        <v>107113</v>
      </c>
      <c r="AO120" s="24">
        <v>3535</v>
      </c>
      <c r="AP120" s="24">
        <v>108387</v>
      </c>
      <c r="AQ120" s="24">
        <v>3577</v>
      </c>
      <c r="AR120" s="24">
        <v>155737</v>
      </c>
      <c r="AS120" s="24">
        <v>6229</v>
      </c>
      <c r="AT120" s="24">
        <v>155345</v>
      </c>
      <c r="AU120" s="24">
        <v>6214</v>
      </c>
      <c r="AV120" s="24">
        <v>156761</v>
      </c>
      <c r="AW120" s="24">
        <v>7838</v>
      </c>
    </row>
    <row r="121" spans="1:49" x14ac:dyDescent="0.2">
      <c r="A121" s="11">
        <v>43971</v>
      </c>
      <c r="B121" s="49">
        <f t="shared" si="13"/>
        <v>164798.66017533944</v>
      </c>
      <c r="D121" s="45">
        <f t="shared" si="11"/>
        <v>164798.66017533944</v>
      </c>
      <c r="E121" s="45">
        <f t="shared" si="14"/>
        <v>8239.9330087669714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3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6"/>
        <v>155257604.58437103</v>
      </c>
      <c r="Y121" s="65">
        <f t="shared" si="5"/>
        <v>2709555.7152064438</v>
      </c>
      <c r="Z121" s="24">
        <v>123304714</v>
      </c>
      <c r="AA121" s="24">
        <v>2466094</v>
      </c>
      <c r="AB121" s="24">
        <v>4953406</v>
      </c>
      <c r="AC121" s="24">
        <v>123835</v>
      </c>
      <c r="AD121" s="24">
        <v>4666820</v>
      </c>
      <c r="AE121" s="24">
        <v>116670</v>
      </c>
      <c r="AF121" s="24">
        <v>4413568</v>
      </c>
      <c r="AG121" s="24">
        <v>110339</v>
      </c>
      <c r="AH121" s="24">
        <v>4168322</v>
      </c>
      <c r="AI121" s="24">
        <v>104208</v>
      </c>
      <c r="AJ121" s="24">
        <v>298195</v>
      </c>
      <c r="AK121" s="24">
        <v>8946</v>
      </c>
      <c r="AL121" s="60">
        <v>294190</v>
      </c>
      <c r="AM121" s="60">
        <v>8826</v>
      </c>
      <c r="AN121" s="24">
        <v>111485</v>
      </c>
      <c r="AO121" s="24">
        <v>3679</v>
      </c>
      <c r="AP121" s="24">
        <v>112811</v>
      </c>
      <c r="AQ121" s="24">
        <v>3723</v>
      </c>
      <c r="AR121" s="24">
        <v>163722</v>
      </c>
      <c r="AS121" s="24">
        <v>6549</v>
      </c>
      <c r="AT121" s="24">
        <v>163310</v>
      </c>
      <c r="AU121" s="24">
        <v>6532</v>
      </c>
      <c r="AV121" s="24">
        <v>164799</v>
      </c>
      <c r="AW121" s="24">
        <v>8240</v>
      </c>
    </row>
    <row r="122" spans="1:49" x14ac:dyDescent="0.2">
      <c r="A122" s="11">
        <v>43972</v>
      </c>
      <c r="B122" s="49">
        <f t="shared" si="13"/>
        <v>173248.06816382892</v>
      </c>
      <c r="D122" s="45">
        <f t="shared" si="11"/>
        <v>173248.06816382892</v>
      </c>
      <c r="E122" s="45">
        <f t="shared" si="14"/>
        <v>8662.4034081914469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3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6"/>
        <v>189954715.65987501</v>
      </c>
      <c r="Y122" s="65">
        <f t="shared" si="5"/>
        <v>3315089.6976961391</v>
      </c>
      <c r="Z122" s="24">
        <v>150860963</v>
      </c>
      <c r="AA122" s="24">
        <v>3017219</v>
      </c>
      <c r="AB122" s="24">
        <v>5645594</v>
      </c>
      <c r="AC122" s="24">
        <v>141140</v>
      </c>
      <c r="AD122" s="24">
        <v>5318960</v>
      </c>
      <c r="AE122" s="24">
        <v>132974</v>
      </c>
      <c r="AF122" s="24">
        <v>5030319</v>
      </c>
      <c r="AG122" s="24">
        <v>125758</v>
      </c>
      <c r="AH122" s="24">
        <v>4750803</v>
      </c>
      <c r="AI122" s="24">
        <v>118770</v>
      </c>
      <c r="AJ122" s="24">
        <v>318221</v>
      </c>
      <c r="AK122" s="24">
        <v>9547</v>
      </c>
      <c r="AL122" s="60">
        <v>313947</v>
      </c>
      <c r="AM122" s="60">
        <v>9418</v>
      </c>
      <c r="AN122" s="24">
        <v>116034</v>
      </c>
      <c r="AO122" s="24">
        <v>3829</v>
      </c>
      <c r="AP122" s="24">
        <v>117415</v>
      </c>
      <c r="AQ122" s="24">
        <v>3875</v>
      </c>
      <c r="AR122" s="24">
        <v>172116</v>
      </c>
      <c r="AS122" s="24">
        <v>6885</v>
      </c>
      <c r="AT122" s="24">
        <v>171683</v>
      </c>
      <c r="AU122" s="24">
        <v>6867</v>
      </c>
      <c r="AV122" s="24">
        <v>173248</v>
      </c>
      <c r="AW122" s="24">
        <v>8662</v>
      </c>
    </row>
    <row r="123" spans="1:49" x14ac:dyDescent="0.2">
      <c r="A123" s="11">
        <v>43973</v>
      </c>
      <c r="B123" s="49">
        <f t="shared" si="13"/>
        <v>182130.68656361659</v>
      </c>
      <c r="D123" s="45">
        <f t="shared" si="11"/>
        <v>182130.68656361659</v>
      </c>
      <c r="E123" s="45">
        <f t="shared" si="14"/>
        <v>9106.5343281808291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3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6"/>
        <v>232405967.33459589</v>
      </c>
      <c r="Y123" s="65">
        <f t="shared" si="5"/>
        <v>4055948.9419233678</v>
      </c>
      <c r="Z123" s="24">
        <v>184575508</v>
      </c>
      <c r="AA123" s="24">
        <v>3691510</v>
      </c>
      <c r="AB123" s="24">
        <v>6434508</v>
      </c>
      <c r="AC123" s="24">
        <v>160863</v>
      </c>
      <c r="AD123" s="24">
        <v>6062231</v>
      </c>
      <c r="AE123" s="24">
        <v>151556</v>
      </c>
      <c r="AF123" s="24">
        <v>5733255</v>
      </c>
      <c r="AG123" s="24">
        <v>143331</v>
      </c>
      <c r="AH123" s="24">
        <v>5414679</v>
      </c>
      <c r="AI123" s="24">
        <v>135367</v>
      </c>
      <c r="AJ123" s="24">
        <v>339593</v>
      </c>
      <c r="AK123" s="24">
        <v>10188</v>
      </c>
      <c r="AL123" s="60">
        <v>335032</v>
      </c>
      <c r="AM123" s="60">
        <v>10051</v>
      </c>
      <c r="AN123" s="24">
        <v>120770</v>
      </c>
      <c r="AO123" s="24">
        <v>3985</v>
      </c>
      <c r="AP123" s="24">
        <v>122207</v>
      </c>
      <c r="AQ123" s="24">
        <v>4033</v>
      </c>
      <c r="AR123" s="24">
        <v>180940</v>
      </c>
      <c r="AS123" s="24">
        <v>7238</v>
      </c>
      <c r="AT123" s="24">
        <v>180485</v>
      </c>
      <c r="AU123" s="24">
        <v>7219</v>
      </c>
      <c r="AV123" s="24">
        <v>182131</v>
      </c>
      <c r="AW123" s="24">
        <v>9107</v>
      </c>
    </row>
    <row r="124" spans="1:49" x14ac:dyDescent="0.2">
      <c r="A124" s="11">
        <v>43974</v>
      </c>
      <c r="B124" s="49">
        <f t="shared" si="13"/>
        <v>191468.72654745122</v>
      </c>
      <c r="D124" s="45">
        <f t="shared" si="11"/>
        <v>191468.72654745122</v>
      </c>
      <c r="E124" s="45">
        <f t="shared" si="14"/>
        <v>9573.4363273725612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3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6"/>
        <v>284344263.71025944</v>
      </c>
      <c r="Y124" s="65">
        <f t="shared" si="5"/>
        <v>4962376.0902714487</v>
      </c>
      <c r="Z124" s="24">
        <v>225824611</v>
      </c>
      <c r="AA124" s="24">
        <v>4516492</v>
      </c>
      <c r="AB124" s="24">
        <v>7333665</v>
      </c>
      <c r="AC124" s="24">
        <v>183342</v>
      </c>
      <c r="AD124" s="24">
        <v>6909366</v>
      </c>
      <c r="AE124" s="24">
        <v>172734</v>
      </c>
      <c r="AF124" s="24">
        <v>6534419</v>
      </c>
      <c r="AG124" s="24">
        <v>163360</v>
      </c>
      <c r="AH124" s="24">
        <v>6171325</v>
      </c>
      <c r="AI124" s="24">
        <v>154283</v>
      </c>
      <c r="AJ124" s="24">
        <v>362400</v>
      </c>
      <c r="AK124" s="24">
        <v>10872</v>
      </c>
      <c r="AL124" s="60">
        <v>357532</v>
      </c>
      <c r="AM124" s="60">
        <v>10726</v>
      </c>
      <c r="AN124" s="24">
        <v>125698</v>
      </c>
      <c r="AO124" s="24">
        <v>4148</v>
      </c>
      <c r="AP124" s="24">
        <v>127194</v>
      </c>
      <c r="AQ124" s="24">
        <v>4197</v>
      </c>
      <c r="AR124" s="24">
        <v>190217</v>
      </c>
      <c r="AS124" s="24">
        <v>7609</v>
      </c>
      <c r="AT124" s="24">
        <v>189739</v>
      </c>
      <c r="AU124" s="24">
        <v>7590</v>
      </c>
      <c r="AV124" s="24">
        <v>191469</v>
      </c>
      <c r="AW124" s="24">
        <v>9573</v>
      </c>
    </row>
    <row r="125" spans="1:49" x14ac:dyDescent="0.2">
      <c r="A125" s="11">
        <v>43975</v>
      </c>
      <c r="B125" s="49">
        <f t="shared" si="13"/>
        <v>201285.53807926021</v>
      </c>
      <c r="D125" s="45">
        <f t="shared" si="11"/>
        <v>201285.53807926021</v>
      </c>
      <c r="E125" s="45">
        <f t="shared" si="14"/>
        <v>10064.276903963011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3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6"/>
        <v>347889778.52412724</v>
      </c>
      <c r="Y125" s="65">
        <f t="shared" si="5"/>
        <v>6071372.4148030691</v>
      </c>
      <c r="Z125" s="24">
        <v>276292100</v>
      </c>
      <c r="AA125" s="24">
        <v>5525842</v>
      </c>
      <c r="AB125" s="24">
        <v>8358470</v>
      </c>
      <c r="AC125" s="24">
        <v>208962</v>
      </c>
      <c r="AD125" s="24">
        <v>7874879</v>
      </c>
      <c r="AE125" s="24">
        <v>196872</v>
      </c>
      <c r="AF125" s="24">
        <v>7447537</v>
      </c>
      <c r="AG125" s="24">
        <v>186188</v>
      </c>
      <c r="AH125" s="24">
        <v>7033705</v>
      </c>
      <c r="AI125" s="24">
        <v>175843</v>
      </c>
      <c r="AJ125" s="24">
        <v>386738</v>
      </c>
      <c r="AK125" s="24">
        <v>11602</v>
      </c>
      <c r="AL125" s="60">
        <v>381544</v>
      </c>
      <c r="AM125" s="60">
        <v>11446</v>
      </c>
      <c r="AN125" s="24">
        <v>130828</v>
      </c>
      <c r="AO125" s="24">
        <v>4317</v>
      </c>
      <c r="AP125" s="24">
        <v>132385</v>
      </c>
      <c r="AQ125" s="24">
        <v>4369</v>
      </c>
      <c r="AR125" s="24">
        <v>199970</v>
      </c>
      <c r="AS125" s="24">
        <v>7999</v>
      </c>
      <c r="AT125" s="24">
        <v>199467</v>
      </c>
      <c r="AU125" s="24">
        <v>7979</v>
      </c>
      <c r="AV125" s="24">
        <v>201286</v>
      </c>
      <c r="AW125" s="24">
        <v>10064</v>
      </c>
    </row>
    <row r="126" spans="1:49" x14ac:dyDescent="0.2">
      <c r="A126" s="11">
        <v>43976</v>
      </c>
      <c r="B126" s="49">
        <f t="shared" si="13"/>
        <v>211605.66830122183</v>
      </c>
      <c r="D126" s="45">
        <f t="shared" si="11"/>
        <v>211605.66830122183</v>
      </c>
      <c r="E126" s="45">
        <f t="shared" si="14"/>
        <v>10580.283415061092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3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6"/>
        <v>425636502.96500289</v>
      </c>
      <c r="Y126" s="65">
        <f t="shared" si="5"/>
        <v>7428208.2497452311</v>
      </c>
      <c r="Z126" s="24">
        <v>338038109</v>
      </c>
      <c r="AA126" s="24">
        <v>6760762</v>
      </c>
      <c r="AB126" s="24">
        <v>9526481</v>
      </c>
      <c r="AC126" s="24">
        <v>238162</v>
      </c>
      <c r="AD126" s="24">
        <v>8975313</v>
      </c>
      <c r="AE126" s="24">
        <v>224383</v>
      </c>
      <c r="AF126" s="24">
        <v>8488255</v>
      </c>
      <c r="AG126" s="24">
        <v>212206</v>
      </c>
      <c r="AH126" s="24">
        <v>8016594</v>
      </c>
      <c r="AI126" s="24">
        <v>200415</v>
      </c>
      <c r="AJ126" s="24">
        <v>412711</v>
      </c>
      <c r="AK126" s="24">
        <v>12381</v>
      </c>
      <c r="AL126" s="60">
        <v>407168</v>
      </c>
      <c r="AM126" s="60">
        <v>12215</v>
      </c>
      <c r="AN126" s="24">
        <v>136168</v>
      </c>
      <c r="AO126" s="24">
        <v>4494</v>
      </c>
      <c r="AP126" s="24">
        <v>137787</v>
      </c>
      <c r="AQ126" s="24">
        <v>4547</v>
      </c>
      <c r="AR126" s="24">
        <v>210223</v>
      </c>
      <c r="AS126" s="24">
        <v>8409</v>
      </c>
      <c r="AT126" s="24">
        <v>209694</v>
      </c>
      <c r="AU126" s="24">
        <v>8388</v>
      </c>
      <c r="AV126" s="24">
        <v>211606</v>
      </c>
      <c r="AW126" s="24">
        <v>10580</v>
      </c>
    </row>
    <row r="127" spans="1:49" x14ac:dyDescent="0.2">
      <c r="A127" s="11">
        <v>43977</v>
      </c>
      <c r="B127" s="49">
        <f t="shared" si="13"/>
        <v>222454.92291440675</v>
      </c>
      <c r="D127" s="45">
        <f t="shared" si="11"/>
        <v>222454.92291440675</v>
      </c>
      <c r="E127" s="45">
        <f t="shared" si="14"/>
        <v>11122.746145720339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3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6"/>
        <v>520758135.49892473</v>
      </c>
      <c r="Y127" s="65">
        <f t="shared" si="5"/>
        <v>9088270.9807272349</v>
      </c>
      <c r="Z127" s="24">
        <v>413583173</v>
      </c>
      <c r="AA127" s="24">
        <v>8271663</v>
      </c>
      <c r="AB127" s="24">
        <v>10857710</v>
      </c>
      <c r="AC127" s="24">
        <v>271443</v>
      </c>
      <c r="AD127" s="24">
        <v>10229522</v>
      </c>
      <c r="AE127" s="24">
        <v>255738</v>
      </c>
      <c r="AF127" s="24">
        <v>9674402</v>
      </c>
      <c r="AG127" s="24">
        <v>241860</v>
      </c>
      <c r="AH127" s="24">
        <v>9136831</v>
      </c>
      <c r="AI127" s="24">
        <v>228421</v>
      </c>
      <c r="AJ127" s="24">
        <v>440428</v>
      </c>
      <c r="AK127" s="24">
        <v>13213</v>
      </c>
      <c r="AL127" s="60">
        <v>434513</v>
      </c>
      <c r="AM127" s="60">
        <v>13035</v>
      </c>
      <c r="AN127" s="24">
        <v>141725</v>
      </c>
      <c r="AO127" s="24">
        <v>4677</v>
      </c>
      <c r="AP127" s="24">
        <v>143411</v>
      </c>
      <c r="AQ127" s="24">
        <v>4733</v>
      </c>
      <c r="AR127" s="24">
        <v>221001</v>
      </c>
      <c r="AS127" s="24">
        <v>8840</v>
      </c>
      <c r="AT127" s="24">
        <v>220445</v>
      </c>
      <c r="AU127" s="24">
        <v>8818</v>
      </c>
      <c r="AV127" s="24">
        <v>222455</v>
      </c>
      <c r="AW127" s="24">
        <v>11123</v>
      </c>
    </row>
    <row r="128" spans="1:49" x14ac:dyDescent="0.2">
      <c r="A128" s="11">
        <v>43978</v>
      </c>
      <c r="B128" s="49">
        <f t="shared" si="13"/>
        <v>233860.43070647231</v>
      </c>
      <c r="D128" s="45">
        <f t="shared" si="11"/>
        <v>233860.43070647231</v>
      </c>
      <c r="E128" s="45">
        <f t="shared" si="14"/>
        <v>11693.021535323616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3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6"/>
        <v>637137636.26259589</v>
      </c>
      <c r="Y128" s="65">
        <f t="shared" si="5"/>
        <v>11119326.028054824</v>
      </c>
      <c r="Z128" s="24">
        <v>506011117</v>
      </c>
      <c r="AA128" s="24">
        <v>10120222</v>
      </c>
      <c r="AB128" s="24">
        <v>12374964</v>
      </c>
      <c r="AC128" s="24">
        <v>309374</v>
      </c>
      <c r="AD128" s="24">
        <v>11658993</v>
      </c>
      <c r="AE128" s="24">
        <v>291475</v>
      </c>
      <c r="AF128" s="24">
        <v>11026301</v>
      </c>
      <c r="AG128" s="24">
        <v>275658</v>
      </c>
      <c r="AH128" s="24">
        <v>10413610</v>
      </c>
      <c r="AI128" s="24">
        <v>260340</v>
      </c>
      <c r="AJ128" s="24">
        <v>470007</v>
      </c>
      <c r="AK128" s="24">
        <v>14100</v>
      </c>
      <c r="AL128" s="60">
        <v>463694</v>
      </c>
      <c r="AM128" s="60">
        <v>13911</v>
      </c>
      <c r="AN128" s="24">
        <v>147509</v>
      </c>
      <c r="AO128" s="24">
        <v>4868</v>
      </c>
      <c r="AP128" s="24">
        <v>149263</v>
      </c>
      <c r="AQ128" s="24">
        <v>4926</v>
      </c>
      <c r="AR128" s="24">
        <v>232332</v>
      </c>
      <c r="AS128" s="24">
        <v>9293</v>
      </c>
      <c r="AT128" s="24">
        <v>231748</v>
      </c>
      <c r="AU128" s="24">
        <v>9270</v>
      </c>
      <c r="AV128" s="24">
        <v>233860</v>
      </c>
      <c r="AW128" s="24">
        <v>11693</v>
      </c>
    </row>
    <row r="129" spans="1:49" x14ac:dyDescent="0.2">
      <c r="A129" s="11">
        <v>43979</v>
      </c>
      <c r="B129" s="49">
        <f t="shared" si="13"/>
        <v>245850.71138776236</v>
      </c>
      <c r="D129" s="45">
        <f t="shared" si="11"/>
        <v>245850.71138776236</v>
      </c>
      <c r="E129" s="45">
        <f t="shared" si="14"/>
        <v>12292.535569388119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3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6"/>
        <v>779525735.13252151</v>
      </c>
      <c r="Y129" s="65">
        <f t="shared" si="5"/>
        <v>13604283.129532767</v>
      </c>
      <c r="Z129" s="24">
        <v>619094941</v>
      </c>
      <c r="AA129" s="24">
        <v>12381899</v>
      </c>
      <c r="AB129" s="24">
        <v>14104240</v>
      </c>
      <c r="AC129" s="24">
        <v>352606</v>
      </c>
      <c r="AD129" s="24">
        <v>13288219</v>
      </c>
      <c r="AE129" s="24">
        <v>332205</v>
      </c>
      <c r="AF129" s="24">
        <v>12567114</v>
      </c>
      <c r="AG129" s="24">
        <v>314178</v>
      </c>
      <c r="AH129" s="24">
        <v>11868806</v>
      </c>
      <c r="AI129" s="24">
        <v>296720</v>
      </c>
      <c r="AJ129" s="24">
        <v>501572</v>
      </c>
      <c r="AK129" s="24">
        <v>15047</v>
      </c>
      <c r="AL129" s="60">
        <v>494836</v>
      </c>
      <c r="AM129" s="60">
        <v>14845</v>
      </c>
      <c r="AN129" s="24">
        <v>153528</v>
      </c>
      <c r="AO129" s="24">
        <v>5066</v>
      </c>
      <c r="AP129" s="24">
        <v>155355</v>
      </c>
      <c r="AQ129" s="24">
        <v>5127</v>
      </c>
      <c r="AR129" s="24">
        <v>244244</v>
      </c>
      <c r="AS129" s="24">
        <v>9770</v>
      </c>
      <c r="AT129" s="24">
        <v>243630</v>
      </c>
      <c r="AU129" s="24">
        <v>9745</v>
      </c>
      <c r="AV129" s="24">
        <v>245851</v>
      </c>
      <c r="AW129" s="24">
        <v>12293</v>
      </c>
    </row>
    <row r="130" spans="1:49" x14ac:dyDescent="0.2">
      <c r="A130" s="11">
        <v>43980</v>
      </c>
      <c r="B130" s="49">
        <f t="shared" si="13"/>
        <v>258455.74690543843</v>
      </c>
      <c r="D130" s="45">
        <f t="shared" si="11"/>
        <v>258455.74690543843</v>
      </c>
      <c r="E130" s="45">
        <f t="shared" si="14"/>
        <v>12922.787345271921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3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6"/>
        <v>953734854.67253006</v>
      </c>
      <c r="Y130" s="65">
        <f t="shared" si="5"/>
        <v>16644580.683744997</v>
      </c>
      <c r="Z130" s="24">
        <v>757450841</v>
      </c>
      <c r="AA130" s="24">
        <v>15149017</v>
      </c>
      <c r="AB130" s="24">
        <v>16075163</v>
      </c>
      <c r="AC130" s="24">
        <v>401879</v>
      </c>
      <c r="AD130" s="24">
        <v>15145112</v>
      </c>
      <c r="AE130" s="24">
        <v>378628</v>
      </c>
      <c r="AF130" s="24">
        <v>14323240</v>
      </c>
      <c r="AG130" s="24">
        <v>358081</v>
      </c>
      <c r="AH130" s="24">
        <v>13527350</v>
      </c>
      <c r="AI130" s="24">
        <v>338184</v>
      </c>
      <c r="AJ130" s="24">
        <v>535257</v>
      </c>
      <c r="AK130" s="24">
        <v>16058</v>
      </c>
      <c r="AL130" s="60">
        <v>528068</v>
      </c>
      <c r="AM130" s="60">
        <v>15842</v>
      </c>
      <c r="AN130" s="24">
        <v>159794</v>
      </c>
      <c r="AO130" s="24">
        <v>5273</v>
      </c>
      <c r="AP130" s="24">
        <v>161695</v>
      </c>
      <c r="AQ130" s="24">
        <v>5336</v>
      </c>
      <c r="AR130" s="24">
        <v>256767</v>
      </c>
      <c r="AS130" s="24">
        <v>10271</v>
      </c>
      <c r="AT130" s="24">
        <v>256121</v>
      </c>
      <c r="AU130" s="24">
        <v>10245</v>
      </c>
      <c r="AV130" s="24">
        <v>258456</v>
      </c>
      <c r="AW130" s="24">
        <v>12923</v>
      </c>
    </row>
    <row r="131" spans="1:49" x14ac:dyDescent="0.2">
      <c r="A131" s="11">
        <v>43981</v>
      </c>
      <c r="B131" s="49">
        <f t="shared" si="13"/>
        <v>271707.05641396448</v>
      </c>
      <c r="D131" s="45">
        <f t="shared" si="11"/>
        <v>271707.05641396448</v>
      </c>
      <c r="E131" s="45">
        <f t="shared" si="14"/>
        <v>13585.352820698225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3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6"/>
        <v>1166876385.9038169</v>
      </c>
      <c r="Y131" s="65">
        <f t="shared" si="5"/>
        <v>20364326.686793417</v>
      </c>
      <c r="Z131" s="24">
        <v>926726643</v>
      </c>
      <c r="AA131" s="24">
        <v>18534533</v>
      </c>
      <c r="AB131" s="24">
        <v>18321504</v>
      </c>
      <c r="AC131" s="24">
        <v>458038</v>
      </c>
      <c r="AD131" s="24">
        <v>17261487</v>
      </c>
      <c r="AE131" s="24">
        <v>431537</v>
      </c>
      <c r="AF131" s="24">
        <v>16324767</v>
      </c>
      <c r="AG131" s="24">
        <v>408119</v>
      </c>
      <c r="AH131" s="24">
        <v>15417660</v>
      </c>
      <c r="AI131" s="24">
        <v>385441</v>
      </c>
      <c r="AJ131" s="24">
        <v>571204</v>
      </c>
      <c r="AK131" s="24">
        <v>17136</v>
      </c>
      <c r="AL131" s="60">
        <v>563533</v>
      </c>
      <c r="AM131" s="60">
        <v>16906</v>
      </c>
      <c r="AN131" s="24">
        <v>166315</v>
      </c>
      <c r="AO131" s="24">
        <v>5488</v>
      </c>
      <c r="AP131" s="24">
        <v>168294</v>
      </c>
      <c r="AQ131" s="24">
        <v>5554</v>
      </c>
      <c r="AR131" s="24">
        <v>269931</v>
      </c>
      <c r="AS131" s="24">
        <v>10797</v>
      </c>
      <c r="AT131" s="24">
        <v>269252</v>
      </c>
      <c r="AU131" s="24">
        <v>10770</v>
      </c>
      <c r="AV131" s="24">
        <v>271707</v>
      </c>
      <c r="AW131" s="24">
        <v>13585</v>
      </c>
    </row>
    <row r="132" spans="1:49" x14ac:dyDescent="0.2">
      <c r="A132" s="11">
        <v>43982</v>
      </c>
      <c r="B132" s="49">
        <f t="shared" ref="B132:B133" si="15">D132</f>
        <v>285637.77508941066</v>
      </c>
      <c r="D132" s="45">
        <f t="shared" si="11"/>
        <v>285637.77508941066</v>
      </c>
      <c r="E132" s="45">
        <f t="shared" si="14"/>
        <v>14281.888754470534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3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6"/>
        <v>1427650981.1732092</v>
      </c>
      <c r="Y132" s="65">
        <f t="shared" si="5"/>
        <v>24915364.92343485</v>
      </c>
      <c r="Z132" s="24">
        <v>1133832356</v>
      </c>
      <c r="AA132" s="24">
        <v>22676647</v>
      </c>
      <c r="AB132" s="24">
        <v>20881747</v>
      </c>
      <c r="AC132" s="24">
        <v>522044</v>
      </c>
      <c r="AD132" s="24">
        <v>19673604</v>
      </c>
      <c r="AE132" s="24">
        <v>491840</v>
      </c>
      <c r="AF132" s="24">
        <v>18605987</v>
      </c>
      <c r="AG132" s="24">
        <v>465150</v>
      </c>
      <c r="AH132" s="24">
        <v>17572121</v>
      </c>
      <c r="AI132" s="24">
        <v>439303</v>
      </c>
      <c r="AJ132" s="24">
        <v>609566</v>
      </c>
      <c r="AK132" s="24">
        <v>18287</v>
      </c>
      <c r="AL132" s="60">
        <v>601379</v>
      </c>
      <c r="AM132" s="60">
        <v>18041</v>
      </c>
      <c r="AN132" s="24">
        <v>173103</v>
      </c>
      <c r="AO132" s="24">
        <v>5712</v>
      </c>
      <c r="AP132" s="24">
        <v>175162</v>
      </c>
      <c r="AQ132" s="24">
        <v>5780</v>
      </c>
      <c r="AR132" s="24">
        <v>283771</v>
      </c>
      <c r="AS132" s="24">
        <v>11351</v>
      </c>
      <c r="AT132" s="24">
        <v>283057</v>
      </c>
      <c r="AU132" s="24">
        <v>11322</v>
      </c>
      <c r="AV132" s="24">
        <v>285638</v>
      </c>
      <c r="AW132" s="24">
        <v>14282</v>
      </c>
    </row>
    <row r="133" spans="1:49" x14ac:dyDescent="0.2">
      <c r="A133" s="11">
        <v>43983</v>
      </c>
      <c r="B133" s="49">
        <f t="shared" si="15"/>
        <v>300282.73698465293</v>
      </c>
      <c r="D133" s="45">
        <f t="shared" si="11"/>
        <v>300282.73698465293</v>
      </c>
      <c r="E133" s="45">
        <f t="shared" si="14"/>
        <v>15014.136849232647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3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6"/>
        <v>1746703719.6496532</v>
      </c>
      <c r="Y133" s="65">
        <f t="shared" si="5"/>
        <v>30483473.315325752</v>
      </c>
      <c r="Z133" s="24">
        <v>1387222241</v>
      </c>
      <c r="AA133" s="24">
        <v>27744445</v>
      </c>
      <c r="AB133" s="24">
        <v>23799759</v>
      </c>
      <c r="AC133" s="24">
        <v>594994</v>
      </c>
      <c r="AD133" s="24">
        <v>22422789</v>
      </c>
      <c r="AE133" s="24">
        <v>560570</v>
      </c>
      <c r="AF133" s="24">
        <v>21205984</v>
      </c>
      <c r="AG133" s="24">
        <v>530150</v>
      </c>
      <c r="AH133" s="24">
        <v>20027646</v>
      </c>
      <c r="AI133" s="24">
        <v>500691</v>
      </c>
      <c r="AJ133" s="24">
        <v>650504</v>
      </c>
      <c r="AK133" s="24">
        <v>19515</v>
      </c>
      <c r="AL133" s="60">
        <v>641767</v>
      </c>
      <c r="AM133" s="60">
        <v>19253</v>
      </c>
      <c r="AN133" s="24">
        <v>180167</v>
      </c>
      <c r="AO133" s="24">
        <v>5946</v>
      </c>
      <c r="AP133" s="24">
        <v>182311</v>
      </c>
      <c r="AQ133" s="24">
        <v>6016</v>
      </c>
      <c r="AR133" s="24">
        <v>298320</v>
      </c>
      <c r="AS133" s="24">
        <v>11933</v>
      </c>
      <c r="AT133" s="24">
        <v>297570</v>
      </c>
      <c r="AU133" s="24">
        <v>11903</v>
      </c>
      <c r="AV133" s="24">
        <v>300283</v>
      </c>
      <c r="AW133" s="24">
        <v>15014</v>
      </c>
    </row>
  </sheetData>
  <mergeCells count="22">
    <mergeCell ref="AV87:AW87"/>
    <mergeCell ref="F66:G66"/>
    <mergeCell ref="H67:I67"/>
    <mergeCell ref="J68:K68"/>
    <mergeCell ref="L69:M69"/>
    <mergeCell ref="N70:O70"/>
    <mergeCell ref="AR85:AS85"/>
    <mergeCell ref="AT86:AU86"/>
    <mergeCell ref="P71:Q71"/>
    <mergeCell ref="R72:S72"/>
    <mergeCell ref="T73:U73"/>
    <mergeCell ref="V74:W74"/>
    <mergeCell ref="X75:Y75"/>
    <mergeCell ref="Z76:AA76"/>
    <mergeCell ref="AB77:AC77"/>
    <mergeCell ref="AD78:AE78"/>
    <mergeCell ref="AP84:AQ84"/>
    <mergeCell ref="AF79:AG79"/>
    <mergeCell ref="AH80:AI80"/>
    <mergeCell ref="AJ81:AK81"/>
    <mergeCell ref="AL82:AM82"/>
    <mergeCell ref="AN83:AO83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62"/>
  <sheetViews>
    <sheetView topLeftCell="A33" workbookViewId="0">
      <selection activeCell="F50" sqref="F50"/>
    </sheetView>
  </sheetViews>
  <sheetFormatPr baseColWidth="10" defaultRowHeight="16" x14ac:dyDescent="0.2"/>
  <cols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7">
        <v>0.1</v>
      </c>
      <c r="D1" t="s">
        <v>74</v>
      </c>
      <c r="E1" s="16">
        <f t="shared" ref="E1:E46" si="0">B1*EXP(C1)</f>
        <v>26.524102033815545</v>
      </c>
      <c r="H1" s="20"/>
      <c r="K1" s="11">
        <v>43891</v>
      </c>
      <c r="L1" s="20">
        <v>24</v>
      </c>
      <c r="M1" t="s">
        <v>76</v>
      </c>
    </row>
    <row r="2" spans="1:20" x14ac:dyDescent="0.2">
      <c r="A2" s="11">
        <v>43892</v>
      </c>
      <c r="B2" s="20">
        <v>27</v>
      </c>
      <c r="C2" s="67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7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M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7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7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7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7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7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7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7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7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7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7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7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7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7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7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7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7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7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7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7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7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7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7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7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7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7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7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7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7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7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7">
        <v>0.10635</v>
      </c>
      <c r="D33" t="s">
        <v>74</v>
      </c>
      <c r="E33" s="16">
        <f t="shared" si="0"/>
        <v>12549.077641256288</v>
      </c>
      <c r="F33" s="67"/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7">
        <v>0.11070000000000001</v>
      </c>
      <c r="D34" t="s">
        <v>74</v>
      </c>
      <c r="E34" s="16">
        <f t="shared" si="0"/>
        <v>14017.982660446158</v>
      </c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>
        <v>43925</v>
      </c>
      <c r="B35" s="47">
        <v>14018</v>
      </c>
      <c r="C35" s="67">
        <v>0.1013</v>
      </c>
      <c r="D35" t="s">
        <v>74</v>
      </c>
      <c r="E35" s="16">
        <f t="shared" si="0"/>
        <v>15512.438997949101</v>
      </c>
      <c r="H35" s="47"/>
      <c r="K35" s="11">
        <v>43925</v>
      </c>
      <c r="L35" s="47">
        <v>14018</v>
      </c>
      <c r="M35" s="16">
        <f t="shared" ref="M35:M46" si="3">L35-L34</f>
        <v>1469</v>
      </c>
      <c r="N35" s="41">
        <f t="shared" ref="N35:N46" si="4">M35/M34</f>
        <v>1.1603475513428121</v>
      </c>
    </row>
    <row r="36" spans="1:14" x14ac:dyDescent="0.2">
      <c r="A36" s="11">
        <v>43926</v>
      </c>
      <c r="B36" s="47">
        <v>15512</v>
      </c>
      <c r="C36" s="67">
        <v>7.1800000000000003E-2</v>
      </c>
      <c r="D36" t="s">
        <v>74</v>
      </c>
      <c r="E36" s="16">
        <f t="shared" si="0"/>
        <v>16666.7200197573</v>
      </c>
      <c r="H36" s="47"/>
      <c r="K36" s="11">
        <v>43926</v>
      </c>
      <c r="L36" s="47">
        <v>15512</v>
      </c>
      <c r="M36" s="16">
        <f t="shared" si="3"/>
        <v>1494</v>
      </c>
      <c r="N36" s="41">
        <f t="shared" si="4"/>
        <v>1.0170183798502384</v>
      </c>
    </row>
    <row r="37" spans="1:14" x14ac:dyDescent="0.2">
      <c r="A37" s="11">
        <v>43927</v>
      </c>
      <c r="B37" s="47">
        <v>16667</v>
      </c>
      <c r="C37" s="67">
        <v>7.1199999999999999E-2</v>
      </c>
      <c r="D37" t="s">
        <v>74</v>
      </c>
      <c r="E37" s="16">
        <f t="shared" si="0"/>
        <v>17896.957325097646</v>
      </c>
      <c r="H37" s="47"/>
      <c r="K37" s="11">
        <v>43927</v>
      </c>
      <c r="L37" s="47">
        <v>16667</v>
      </c>
      <c r="M37" s="16">
        <f t="shared" si="3"/>
        <v>1155</v>
      </c>
      <c r="N37" s="41">
        <f t="shared" si="4"/>
        <v>0.7730923694779116</v>
      </c>
    </row>
    <row r="38" spans="1:14" x14ac:dyDescent="0.2">
      <c r="A38" s="11">
        <v>43928</v>
      </c>
      <c r="B38" s="47">
        <v>17897</v>
      </c>
      <c r="C38" s="67">
        <v>7.4999999999999997E-2</v>
      </c>
      <c r="D38" t="s">
        <v>74</v>
      </c>
      <c r="E38" s="16">
        <f t="shared" si="0"/>
        <v>19290.892648382251</v>
      </c>
      <c r="H38" s="47"/>
      <c r="K38" s="11">
        <v>43928</v>
      </c>
      <c r="L38" s="47">
        <v>17897</v>
      </c>
      <c r="M38" s="16">
        <f t="shared" si="3"/>
        <v>1230</v>
      </c>
      <c r="N38" s="41">
        <f t="shared" si="4"/>
        <v>1.0649350649350648</v>
      </c>
    </row>
    <row r="39" spans="1:14" x14ac:dyDescent="0.2">
      <c r="A39" s="11">
        <v>43929</v>
      </c>
      <c r="B39" s="47">
        <v>19291</v>
      </c>
      <c r="C39" s="67">
        <v>7.3649999999999993E-2</v>
      </c>
      <c r="D39" t="s">
        <v>74</v>
      </c>
      <c r="E39" s="16">
        <f t="shared" si="0"/>
        <v>20765.410918976115</v>
      </c>
      <c r="H39" s="47"/>
      <c r="K39" s="11">
        <v>43929</v>
      </c>
      <c r="L39" s="47">
        <v>19291</v>
      </c>
      <c r="M39" s="16">
        <f t="shared" si="3"/>
        <v>1394</v>
      </c>
      <c r="N39" s="41">
        <f t="shared" si="4"/>
        <v>1.1333333333333333</v>
      </c>
    </row>
    <row r="40" spans="1:14" x14ac:dyDescent="0.2">
      <c r="A40" s="11">
        <v>43930</v>
      </c>
      <c r="B40" s="47">
        <v>20765</v>
      </c>
      <c r="C40" s="67">
        <v>6.4500000000000002E-2</v>
      </c>
      <c r="D40" t="s">
        <v>74</v>
      </c>
      <c r="E40" s="16">
        <f t="shared" si="0"/>
        <v>22148.480132250137</v>
      </c>
      <c r="H40" s="47"/>
      <c r="K40" s="11">
        <v>43930</v>
      </c>
      <c r="L40" s="47">
        <v>20765</v>
      </c>
      <c r="M40" s="16">
        <f t="shared" si="3"/>
        <v>1474</v>
      </c>
      <c r="N40" s="41">
        <f t="shared" si="4"/>
        <v>1.0573888091822095</v>
      </c>
    </row>
    <row r="41" spans="1:14" x14ac:dyDescent="0.2">
      <c r="A41" s="11">
        <v>43931</v>
      </c>
      <c r="B41" s="47">
        <v>22148</v>
      </c>
      <c r="C41" s="67">
        <v>5.1479999999999998E-2</v>
      </c>
      <c r="D41" t="s">
        <v>74</v>
      </c>
      <c r="E41" s="16">
        <f t="shared" si="0"/>
        <v>23318.037412586276</v>
      </c>
      <c r="H41" s="47"/>
      <c r="K41" s="11">
        <v>43931</v>
      </c>
      <c r="L41" s="47">
        <v>22148</v>
      </c>
      <c r="M41" s="16">
        <f t="shared" si="3"/>
        <v>1383</v>
      </c>
      <c r="N41" s="41">
        <f t="shared" si="4"/>
        <v>0.93826322930800543</v>
      </c>
    </row>
    <row r="42" spans="1:14" x14ac:dyDescent="0.2">
      <c r="A42" s="11">
        <v>43932</v>
      </c>
      <c r="B42" s="47">
        <v>23318</v>
      </c>
      <c r="C42" s="67">
        <v>4.4650000000000002E-2</v>
      </c>
      <c r="D42" t="s">
        <v>74</v>
      </c>
      <c r="E42" s="16">
        <f t="shared" si="0"/>
        <v>24382.742183969862</v>
      </c>
      <c r="H42" s="47"/>
      <c r="K42" s="11">
        <v>43932</v>
      </c>
      <c r="L42" s="47">
        <v>23318</v>
      </c>
      <c r="M42" s="16">
        <f t="shared" si="3"/>
        <v>1170</v>
      </c>
      <c r="N42" s="41">
        <f t="shared" si="4"/>
        <v>0.84598698481561818</v>
      </c>
    </row>
    <row r="43" spans="1:14" x14ac:dyDescent="0.2">
      <c r="A43" s="11">
        <v>43933</v>
      </c>
      <c r="B43" s="47">
        <v>24383</v>
      </c>
      <c r="C43" s="67">
        <v>5.1810000000000002E-2</v>
      </c>
      <c r="D43" t="s">
        <v>74</v>
      </c>
      <c r="E43" s="16">
        <f t="shared" si="0"/>
        <v>25679.581145739885</v>
      </c>
      <c r="H43" s="47"/>
      <c r="K43" s="11">
        <v>43933</v>
      </c>
      <c r="L43" s="47">
        <v>24383</v>
      </c>
      <c r="M43" s="16">
        <f t="shared" si="3"/>
        <v>1065</v>
      </c>
      <c r="N43" s="41">
        <f t="shared" si="4"/>
        <v>0.91025641025641024</v>
      </c>
    </row>
    <row r="44" spans="1:14" x14ac:dyDescent="0.2">
      <c r="A44" s="11">
        <v>43934</v>
      </c>
      <c r="B44" s="47">
        <v>25680</v>
      </c>
      <c r="C44" s="67">
        <v>5.2449999999999997E-2</v>
      </c>
      <c r="D44" t="s">
        <v>74</v>
      </c>
      <c r="E44" s="16">
        <f t="shared" si="0"/>
        <v>27062.86461711684</v>
      </c>
      <c r="K44" s="11">
        <v>43934</v>
      </c>
      <c r="L44" s="47">
        <v>25680</v>
      </c>
      <c r="M44" s="16">
        <f t="shared" si="3"/>
        <v>1297</v>
      </c>
      <c r="N44" s="41">
        <f t="shared" si="4"/>
        <v>1.2178403755868545</v>
      </c>
    </row>
    <row r="45" spans="1:14" x14ac:dyDescent="0.2">
      <c r="A45" s="11">
        <v>43935</v>
      </c>
      <c r="B45" s="47">
        <v>27063</v>
      </c>
      <c r="C45" s="67">
        <v>4.7489999999999997E-2</v>
      </c>
      <c r="D45" t="s">
        <v>74</v>
      </c>
      <c r="E45" s="16">
        <f t="shared" si="0"/>
        <v>28379.228347242901</v>
      </c>
      <c r="K45" s="11">
        <v>43935</v>
      </c>
      <c r="L45" s="47">
        <v>27063</v>
      </c>
      <c r="M45" s="16">
        <f t="shared" si="3"/>
        <v>1383</v>
      </c>
      <c r="N45" s="41">
        <f t="shared" si="4"/>
        <v>1.0663068619892058</v>
      </c>
    </row>
    <row r="46" spans="1:14" x14ac:dyDescent="0.2">
      <c r="A46" s="11">
        <v>43936</v>
      </c>
      <c r="B46" s="47">
        <v>28379</v>
      </c>
      <c r="C46" s="67">
        <v>5.9089999999999997E-2</v>
      </c>
      <c r="D46" t="s">
        <v>74</v>
      </c>
      <c r="E46" s="16">
        <f t="shared" si="0"/>
        <v>30106.450015538907</v>
      </c>
      <c r="K46" s="11">
        <v>43936</v>
      </c>
      <c r="L46" s="47">
        <v>28379</v>
      </c>
      <c r="M46" s="16">
        <f t="shared" si="3"/>
        <v>1316</v>
      </c>
      <c r="N46" s="41">
        <f t="shared" si="4"/>
        <v>0.95155459146782362</v>
      </c>
    </row>
    <row r="47" spans="1:14" x14ac:dyDescent="0.2">
      <c r="A47" s="11">
        <v>43937</v>
      </c>
      <c r="B47" s="47">
        <v>30106</v>
      </c>
      <c r="D47" t="s">
        <v>74</v>
      </c>
      <c r="K47" s="11">
        <v>43937</v>
      </c>
      <c r="L47" s="47">
        <v>30106</v>
      </c>
      <c r="M47" s="16">
        <f t="shared" ref="M47" si="5">L47-L46</f>
        <v>1727</v>
      </c>
      <c r="N47" s="41">
        <f t="shared" ref="N47" si="6">M47/M46</f>
        <v>1.3123100303951367</v>
      </c>
    </row>
    <row r="48" spans="1:14" x14ac:dyDescent="0.2">
      <c r="A48" s="11"/>
      <c r="B48" s="47"/>
      <c r="K48" s="11"/>
      <c r="L48" s="47"/>
      <c r="M48" s="16"/>
      <c r="N48" s="41"/>
    </row>
    <row r="49" spans="1:14" x14ac:dyDescent="0.2">
      <c r="A49" s="11"/>
      <c r="B49" s="47"/>
      <c r="K49" s="11"/>
      <c r="L49" s="47"/>
      <c r="M49" s="16"/>
      <c r="N49" s="41"/>
    </row>
    <row r="50" spans="1:14" x14ac:dyDescent="0.2">
      <c r="A50" s="11"/>
      <c r="B50" s="47"/>
      <c r="K50" s="11"/>
      <c r="L50" s="47"/>
      <c r="M50" s="16"/>
      <c r="N50" s="41"/>
    </row>
    <row r="51" spans="1:14" x14ac:dyDescent="0.2">
      <c r="A51" s="11"/>
      <c r="B51" s="47"/>
      <c r="K51" s="11"/>
      <c r="L51" s="47"/>
      <c r="M51" s="16"/>
      <c r="N51" s="41"/>
    </row>
    <row r="52" spans="1:14" x14ac:dyDescent="0.2">
      <c r="A52" s="11"/>
      <c r="B52" s="47"/>
      <c r="K52" s="11"/>
      <c r="L52" s="47"/>
      <c r="M52" s="16"/>
      <c r="N52" s="41"/>
    </row>
    <row r="53" spans="1:14" x14ac:dyDescent="0.2">
      <c r="A53" s="11" t="s">
        <v>97</v>
      </c>
      <c r="B53" s="47"/>
    </row>
    <row r="54" spans="1:14" x14ac:dyDescent="0.2">
      <c r="M54" t="s">
        <v>12</v>
      </c>
      <c r="N54" s="42">
        <f>AVERAGE(N2:N47)</f>
        <v>1.4664529735622716</v>
      </c>
    </row>
    <row r="55" spans="1:14" x14ac:dyDescent="0.2">
      <c r="A55" s="11"/>
      <c r="B55" s="47"/>
      <c r="C55" s="67"/>
      <c r="E55" s="16"/>
    </row>
    <row r="56" spans="1:14" x14ac:dyDescent="0.2">
      <c r="A56" s="11"/>
      <c r="B56" s="47"/>
      <c r="C56" s="67"/>
      <c r="E56" s="16"/>
    </row>
    <row r="57" spans="1:14" x14ac:dyDescent="0.2">
      <c r="A57" s="11"/>
      <c r="B57" s="47"/>
      <c r="C57" s="67"/>
      <c r="E57" s="16"/>
    </row>
    <row r="58" spans="1:14" x14ac:dyDescent="0.2">
      <c r="A58" s="11"/>
      <c r="B58" s="47"/>
      <c r="E58" s="16"/>
    </row>
    <row r="59" spans="1:14" x14ac:dyDescent="0.2">
      <c r="A59" s="11"/>
      <c r="B59" s="47"/>
      <c r="C59" s="67"/>
      <c r="E59" s="16"/>
    </row>
    <row r="60" spans="1:14" x14ac:dyDescent="0.2">
      <c r="A60" s="11"/>
      <c r="B60" s="47"/>
      <c r="C60" s="67"/>
      <c r="E60" s="16"/>
    </row>
    <row r="61" spans="1:14" x14ac:dyDescent="0.2">
      <c r="A61" s="11"/>
      <c r="B61" s="47"/>
      <c r="C61" s="67"/>
      <c r="E61" s="16"/>
    </row>
    <row r="62" spans="1:14" x14ac:dyDescent="0.2">
      <c r="A62" s="11"/>
      <c r="B62" s="47"/>
      <c r="C62" s="70"/>
      <c r="D62" s="78"/>
      <c r="E62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47"/>
  <sheetViews>
    <sheetView topLeftCell="E9" zoomScaleNormal="100" workbookViewId="0">
      <selection activeCell="C46" sqref="C46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46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5" spans="1:3" x14ac:dyDescent="0.2">
      <c r="A35" s="11">
        <v>43925</v>
      </c>
      <c r="B35" s="67">
        <v>0.1013</v>
      </c>
      <c r="C35" s="71">
        <f t="shared" si="0"/>
        <v>10.130000000000001</v>
      </c>
    </row>
    <row r="36" spans="1:3" x14ac:dyDescent="0.2">
      <c r="A36" s="11">
        <v>43926</v>
      </c>
      <c r="B36" s="67">
        <v>7.1800000000000003E-2</v>
      </c>
      <c r="C36" s="71">
        <f t="shared" si="0"/>
        <v>7.1800000000000006</v>
      </c>
    </row>
    <row r="37" spans="1:3" x14ac:dyDescent="0.2">
      <c r="A37" s="11">
        <v>43927</v>
      </c>
      <c r="B37" s="67">
        <v>7.1199999999999999E-2</v>
      </c>
      <c r="C37" s="71">
        <f t="shared" si="0"/>
        <v>7.12</v>
      </c>
    </row>
    <row r="38" spans="1:3" x14ac:dyDescent="0.2">
      <c r="A38" s="11">
        <v>43928</v>
      </c>
      <c r="B38" s="70">
        <v>7.4999999999999997E-2</v>
      </c>
      <c r="C38" s="71">
        <f t="shared" si="0"/>
        <v>7.5</v>
      </c>
    </row>
    <row r="39" spans="1:3" x14ac:dyDescent="0.2">
      <c r="A39" s="11">
        <v>43929</v>
      </c>
      <c r="B39" s="70">
        <v>7.3700000000000002E-2</v>
      </c>
      <c r="C39" s="71">
        <f t="shared" si="0"/>
        <v>7.37</v>
      </c>
    </row>
    <row r="40" spans="1:3" x14ac:dyDescent="0.2">
      <c r="A40" s="11">
        <v>43930</v>
      </c>
      <c r="B40" s="70">
        <v>6.4500000000000002E-2</v>
      </c>
      <c r="C40" s="71">
        <f t="shared" si="0"/>
        <v>6.45</v>
      </c>
    </row>
    <row r="41" spans="1:3" x14ac:dyDescent="0.2">
      <c r="A41" s="11">
        <v>43931</v>
      </c>
      <c r="B41" s="67">
        <v>5.1479999999999998E-2</v>
      </c>
      <c r="C41" s="71">
        <f t="shared" si="0"/>
        <v>5.1479999999999997</v>
      </c>
    </row>
    <row r="42" spans="1:3" x14ac:dyDescent="0.2">
      <c r="A42" s="11">
        <v>43932</v>
      </c>
      <c r="B42" s="67">
        <v>4.4650000000000002E-2</v>
      </c>
      <c r="C42" s="71">
        <f t="shared" si="0"/>
        <v>4.4649999999999999</v>
      </c>
    </row>
    <row r="43" spans="1:3" x14ac:dyDescent="0.2">
      <c r="A43" s="11">
        <v>43933</v>
      </c>
      <c r="B43" s="67">
        <v>5.1810000000000002E-2</v>
      </c>
      <c r="C43" s="71">
        <f t="shared" si="0"/>
        <v>5.181</v>
      </c>
    </row>
    <row r="44" spans="1:3" x14ac:dyDescent="0.2">
      <c r="A44" s="11">
        <v>43934</v>
      </c>
      <c r="B44" s="67">
        <v>5.2449999999999997E-2</v>
      </c>
      <c r="C44" s="71">
        <f t="shared" si="0"/>
        <v>5.2449999999999992</v>
      </c>
    </row>
    <row r="45" spans="1:3" x14ac:dyDescent="0.2">
      <c r="A45" s="11">
        <v>43935</v>
      </c>
      <c r="B45" s="67">
        <v>4.7489999999999997E-2</v>
      </c>
      <c r="C45" s="71">
        <f t="shared" si="0"/>
        <v>4.7489999999999997</v>
      </c>
    </row>
    <row r="46" spans="1:3" x14ac:dyDescent="0.2">
      <c r="A46" s="11">
        <v>43936</v>
      </c>
      <c r="B46" s="67">
        <v>5.9089999999999997E-2</v>
      </c>
      <c r="C46" s="71">
        <f t="shared" si="0"/>
        <v>5.9089999999999998</v>
      </c>
    </row>
    <row r="47" spans="1:3" x14ac:dyDescent="0.2">
      <c r="A47" s="11">
        <v>43937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AC140"/>
  <sheetViews>
    <sheetView zoomScale="90" zoomScaleNormal="90" workbookViewId="0">
      <pane ySplit="1" topLeftCell="A57" activePane="bottomLeft" state="frozen"/>
      <selection pane="bottomLeft" activeCell="A2" sqref="A2:B84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4" max="12" width="0" hidden="1" customWidth="1"/>
    <col min="13" max="13" width="11.33203125" hidden="1" customWidth="1"/>
    <col min="14" max="14" width="0" hidden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25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25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25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25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25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25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25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25" x14ac:dyDescent="0.2">
      <c r="A72" s="11">
        <v>43925</v>
      </c>
      <c r="B72" s="20">
        <v>3630</v>
      </c>
      <c r="C72" s="17">
        <f t="shared" ref="C72:C74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25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  <c r="S73" s="11">
        <v>43926</v>
      </c>
    </row>
    <row r="74" spans="1:25" x14ac:dyDescent="0.2">
      <c r="A74" s="11">
        <v>43927</v>
      </c>
      <c r="B74" s="20">
        <v>4347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  <c r="S74" s="14">
        <v>4645</v>
      </c>
      <c r="T74" s="11">
        <v>43927</v>
      </c>
    </row>
    <row r="75" spans="1:25" x14ac:dyDescent="0.2">
      <c r="A75" s="11">
        <v>43928</v>
      </c>
      <c r="B75" s="20">
        <v>4726</v>
      </c>
      <c r="C75" s="17">
        <f>B74*EXP( 0.1)</f>
        <v>4804.1779808748406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  <c r="S75" s="24">
        <v>5343</v>
      </c>
      <c r="T75" s="14">
        <v>4804</v>
      </c>
      <c r="U75" s="11">
        <v>43928</v>
      </c>
    </row>
    <row r="76" spans="1:25" x14ac:dyDescent="0.2">
      <c r="A76" s="11">
        <v>43929</v>
      </c>
      <c r="B76" s="20">
        <v>5276</v>
      </c>
      <c r="C76" s="17">
        <f>B75*EXP( 0.1)</f>
        <v>5223.0377588255114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  <c r="S76" s="24">
        <v>6146</v>
      </c>
      <c r="T76" s="24">
        <v>5526</v>
      </c>
      <c r="U76" s="14">
        <v>5223</v>
      </c>
      <c r="V76" s="11">
        <v>43929</v>
      </c>
    </row>
    <row r="77" spans="1:25" x14ac:dyDescent="0.2">
      <c r="A77" s="11">
        <v>43930</v>
      </c>
      <c r="B77" s="20">
        <v>5759</v>
      </c>
      <c r="C77" s="17">
        <f>B76*EXP( 0.1)</f>
        <v>5830.8817637671173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  <c r="S77" s="24">
        <v>7069</v>
      </c>
      <c r="T77" s="24">
        <v>6357</v>
      </c>
      <c r="U77" s="24">
        <v>6008</v>
      </c>
      <c r="V77" s="14">
        <v>5831</v>
      </c>
      <c r="W77" s="11">
        <v>43930</v>
      </c>
    </row>
    <row r="78" spans="1:25" x14ac:dyDescent="0.2">
      <c r="A78" s="11">
        <v>43931</v>
      </c>
      <c r="B78" s="20">
        <v>6237</v>
      </c>
      <c r="C78" s="17">
        <f>B77*EXP( 0.11)</f>
        <v>6428.6454077726394</v>
      </c>
      <c r="D78" s="17">
        <f t="shared" ref="D78:N78" si="5">C77*EXP( 0.11)</f>
        <v>6508.8854443317778</v>
      </c>
      <c r="E78" s="17">
        <f t="shared" si="5"/>
        <v>281577.7944390389</v>
      </c>
      <c r="F78" s="17">
        <f t="shared" si="5"/>
        <v>2349.7653383159241</v>
      </c>
      <c r="G78" s="17">
        <f t="shared" si="5"/>
        <v>2747.1603313992823</v>
      </c>
      <c r="H78" s="17">
        <f t="shared" si="5"/>
        <v>2920.1834323204071</v>
      </c>
      <c r="I78" s="17">
        <f t="shared" si="5"/>
        <v>3113.299538509792</v>
      </c>
      <c r="J78" s="17">
        <f t="shared" si="5"/>
        <v>3536.3689272137044</v>
      </c>
      <c r="K78" s="17">
        <f t="shared" si="5"/>
        <v>3728.3687553326299</v>
      </c>
      <c r="L78" s="17">
        <f t="shared" si="5"/>
        <v>3912.554636958344</v>
      </c>
      <c r="M78" s="17">
        <f t="shared" si="5"/>
        <v>4267.5310633642648</v>
      </c>
      <c r="N78" s="17">
        <f t="shared" si="5"/>
        <v>11813.570819666234</v>
      </c>
      <c r="O78" s="36">
        <v>8431</v>
      </c>
      <c r="P78" s="24">
        <v>8822</v>
      </c>
      <c r="Q78" s="65">
        <v>8673</v>
      </c>
      <c r="R78" s="24">
        <v>8079</v>
      </c>
      <c r="S78" s="24">
        <v>8132</v>
      </c>
      <c r="T78" s="24">
        <v>7312</v>
      </c>
      <c r="U78" s="24">
        <v>6911</v>
      </c>
      <c r="V78" s="24">
        <v>6707</v>
      </c>
      <c r="W78">
        <v>6429</v>
      </c>
      <c r="X78" s="11">
        <v>43931</v>
      </c>
    </row>
    <row r="79" spans="1:25" x14ac:dyDescent="0.2">
      <c r="A79" s="11">
        <v>43932</v>
      </c>
      <c r="B79" s="20">
        <v>6648</v>
      </c>
      <c r="C79" s="17">
        <f>B78*EXP( 0.08)</f>
        <v>6756.461441088717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  <c r="S79" s="24">
        <v>9353</v>
      </c>
      <c r="T79" s="24">
        <v>8411</v>
      </c>
      <c r="U79" s="24">
        <v>7949</v>
      </c>
      <c r="V79" s="24">
        <v>7715</v>
      </c>
      <c r="W79" s="34">
        <v>7176</v>
      </c>
      <c r="X79" s="14">
        <v>6756</v>
      </c>
    </row>
    <row r="80" spans="1:25" x14ac:dyDescent="0.2">
      <c r="A80" s="11">
        <v>43933</v>
      </c>
      <c r="B80" s="20">
        <v>7049</v>
      </c>
      <c r="C80" s="17">
        <f t="shared" ref="C80" si="6">B79*EXP( 0.08)</f>
        <v>7201.6924259031248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  <c r="S80" s="24">
        <v>10759</v>
      </c>
      <c r="T80" s="24">
        <v>9674</v>
      </c>
      <c r="U80" s="24">
        <v>9144</v>
      </c>
      <c r="V80" s="24">
        <v>8875</v>
      </c>
      <c r="W80" s="34">
        <v>8011</v>
      </c>
      <c r="X80" s="24">
        <v>7319</v>
      </c>
      <c r="Y80" s="11">
        <v>43933</v>
      </c>
    </row>
    <row r="81" spans="1:29" x14ac:dyDescent="0.2">
      <c r="A81" s="11">
        <v>43934</v>
      </c>
      <c r="B81" s="20">
        <v>7470</v>
      </c>
      <c r="C81" s="17">
        <f>B80*EXP( 0.06)</f>
        <v>7484.8858165982401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  <c r="S81" s="24">
        <v>12376</v>
      </c>
      <c r="T81" s="24">
        <v>11128</v>
      </c>
      <c r="U81" s="24">
        <v>10518</v>
      </c>
      <c r="V81" s="24">
        <v>10208</v>
      </c>
      <c r="W81" s="34">
        <v>8942</v>
      </c>
      <c r="X81" s="24">
        <v>7929</v>
      </c>
      <c r="Y81" s="14">
        <v>7485</v>
      </c>
      <c r="Z81" s="11">
        <v>43934</v>
      </c>
    </row>
    <row r="82" spans="1:29" x14ac:dyDescent="0.2">
      <c r="A82" s="11">
        <v>43935</v>
      </c>
      <c r="B82" s="20">
        <v>7953</v>
      </c>
      <c r="C82" s="17">
        <f t="shared" ref="C82:C132" si="7">B81*EXP( 0.06)</f>
        <v>7931.9190026938368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  <c r="S82" s="24">
        <v>14236</v>
      </c>
      <c r="T82" s="24">
        <v>12801</v>
      </c>
      <c r="U82" s="24">
        <v>12098</v>
      </c>
      <c r="V82" s="24">
        <v>11742</v>
      </c>
      <c r="W82" s="34">
        <v>9982</v>
      </c>
      <c r="X82" s="24">
        <v>8589</v>
      </c>
      <c r="Y82" s="24">
        <v>7948</v>
      </c>
      <c r="Z82" s="14">
        <v>7932</v>
      </c>
      <c r="AA82" s="11">
        <v>43935</v>
      </c>
    </row>
    <row r="83" spans="1:29" x14ac:dyDescent="0.2">
      <c r="A83" s="11">
        <v>43936</v>
      </c>
      <c r="B83" s="20">
        <v>8447</v>
      </c>
      <c r="C83" s="17">
        <f t="shared" si="7"/>
        <v>8444.7860546752454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  <c r="S83" s="24">
        <v>16375</v>
      </c>
      <c r="T83" s="24">
        <v>14724</v>
      </c>
      <c r="U83" s="24">
        <v>13916</v>
      </c>
      <c r="V83" s="24">
        <v>13507</v>
      </c>
      <c r="W83" s="34">
        <v>11142</v>
      </c>
      <c r="X83" s="24">
        <v>9305</v>
      </c>
      <c r="Y83" s="24">
        <v>8439</v>
      </c>
      <c r="Z83" s="24">
        <v>8422</v>
      </c>
      <c r="AA83" s="14">
        <v>8445</v>
      </c>
      <c r="AB83" s="11">
        <v>43936</v>
      </c>
    </row>
    <row r="84" spans="1:29" x14ac:dyDescent="0.2">
      <c r="A84" s="11">
        <v>43937</v>
      </c>
      <c r="B84" s="20">
        <v>8961</v>
      </c>
      <c r="C84" s="17">
        <f t="shared" si="7"/>
        <v>8969.3333086686525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  <c r="S84" s="24">
        <v>18836</v>
      </c>
      <c r="T84" s="24">
        <v>16937</v>
      </c>
      <c r="U84" s="24">
        <v>16008</v>
      </c>
      <c r="V84" s="24">
        <v>15536</v>
      </c>
      <c r="W84" s="34">
        <v>12438</v>
      </c>
      <c r="X84" s="24">
        <v>10079</v>
      </c>
      <c r="Y84" s="24">
        <v>8961</v>
      </c>
      <c r="Z84" s="24">
        <v>8943</v>
      </c>
      <c r="AA84" s="24">
        <v>8967</v>
      </c>
      <c r="AB84" s="14">
        <v>8969</v>
      </c>
      <c r="AC84" s="11">
        <v>43937</v>
      </c>
    </row>
    <row r="85" spans="1:29" x14ac:dyDescent="0.2">
      <c r="A85" s="11">
        <v>43938</v>
      </c>
      <c r="C85" s="17">
        <f t="shared" si="7"/>
        <v>9515.1172935929681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  <c r="S85" s="24">
        <v>21666</v>
      </c>
      <c r="T85" s="24">
        <v>19482</v>
      </c>
      <c r="U85" s="24">
        <v>18413</v>
      </c>
      <c r="V85" s="24">
        <v>17871</v>
      </c>
      <c r="W85" s="34">
        <v>13884</v>
      </c>
      <c r="X85" s="24">
        <v>10919</v>
      </c>
      <c r="Y85" s="24">
        <v>9515</v>
      </c>
      <c r="Z85" s="24">
        <v>9496</v>
      </c>
      <c r="AA85" s="24">
        <v>9522</v>
      </c>
      <c r="AB85" s="24">
        <v>9524</v>
      </c>
      <c r="AC85" s="14">
        <v>9515</v>
      </c>
    </row>
    <row r="86" spans="1:29" x14ac:dyDescent="0.2">
      <c r="A86" s="11">
        <v>43939</v>
      </c>
      <c r="B86" s="20">
        <f t="shared" ref="B85:B127" si="8">C86</f>
        <v>0</v>
      </c>
      <c r="C86" s="17">
        <f t="shared" si="7"/>
        <v>0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  <c r="S86" s="24">
        <v>24922</v>
      </c>
      <c r="T86" s="24">
        <v>22410</v>
      </c>
      <c r="U86" s="24">
        <v>21180</v>
      </c>
      <c r="V86" s="24">
        <v>20557</v>
      </c>
      <c r="W86" s="34">
        <v>15499</v>
      </c>
      <c r="X86" s="24">
        <v>11828</v>
      </c>
      <c r="Y86" s="24">
        <v>10104</v>
      </c>
      <c r="Z86" s="24">
        <v>10083</v>
      </c>
      <c r="AA86" s="24">
        <v>10111</v>
      </c>
      <c r="AB86" s="24">
        <v>10113</v>
      </c>
      <c r="AC86" s="24">
        <v>10103</v>
      </c>
    </row>
    <row r="87" spans="1:29" x14ac:dyDescent="0.2">
      <c r="A87" s="11">
        <v>43940</v>
      </c>
      <c r="B87" s="20">
        <f t="shared" si="8"/>
        <v>0</v>
      </c>
      <c r="C87" s="17">
        <f t="shared" si="7"/>
        <v>0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  <c r="S87" s="24">
        <v>28667</v>
      </c>
      <c r="T87" s="24">
        <v>25777</v>
      </c>
      <c r="U87" s="24">
        <v>24363</v>
      </c>
      <c r="V87" s="24">
        <v>23646</v>
      </c>
      <c r="W87" s="34">
        <v>17301</v>
      </c>
      <c r="X87" s="24">
        <v>12813</v>
      </c>
      <c r="Y87" s="24">
        <v>10728</v>
      </c>
      <c r="Z87" s="24">
        <v>10707</v>
      </c>
      <c r="AA87" s="24">
        <v>10736</v>
      </c>
      <c r="AB87" s="24">
        <v>10738</v>
      </c>
      <c r="AC87" s="24">
        <v>10728</v>
      </c>
    </row>
    <row r="88" spans="1:29" x14ac:dyDescent="0.2">
      <c r="A88" s="11">
        <v>43941</v>
      </c>
      <c r="B88" s="20">
        <f t="shared" si="8"/>
        <v>0</v>
      </c>
      <c r="C88" s="17">
        <f t="shared" si="7"/>
        <v>0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  <c r="S88" s="24">
        <v>32975</v>
      </c>
      <c r="T88" s="24">
        <v>29651</v>
      </c>
      <c r="U88" s="24">
        <v>28024</v>
      </c>
      <c r="V88" s="24">
        <v>27199</v>
      </c>
      <c r="W88" s="34">
        <v>19313</v>
      </c>
      <c r="X88" s="24">
        <v>13881</v>
      </c>
      <c r="Y88" s="24">
        <v>11392</v>
      </c>
      <c r="Z88" s="24">
        <v>11369</v>
      </c>
      <c r="AA88" s="24">
        <v>11400</v>
      </c>
      <c r="AB88" s="24">
        <v>11402</v>
      </c>
      <c r="AC88" s="24">
        <v>11392</v>
      </c>
    </row>
    <row r="89" spans="1:29" x14ac:dyDescent="0.2">
      <c r="A89" s="11">
        <v>43942</v>
      </c>
      <c r="B89" s="20">
        <f t="shared" si="8"/>
        <v>0</v>
      </c>
      <c r="C89" s="17">
        <f t="shared" si="7"/>
        <v>0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  <c r="S89" s="24">
        <v>37930</v>
      </c>
      <c r="T89" s="24">
        <v>34106</v>
      </c>
      <c r="U89" s="24">
        <v>32236</v>
      </c>
      <c r="V89" s="24">
        <v>31287</v>
      </c>
      <c r="W89" s="34">
        <v>21558</v>
      </c>
      <c r="X89" s="24">
        <v>15037</v>
      </c>
      <c r="Y89" s="24">
        <v>12096</v>
      </c>
      <c r="Z89" s="24">
        <v>12072</v>
      </c>
      <c r="AA89" s="24">
        <v>12104</v>
      </c>
      <c r="AB89" s="24">
        <v>12107</v>
      </c>
      <c r="AC89" s="24">
        <v>12096</v>
      </c>
    </row>
    <row r="90" spans="1:29" x14ac:dyDescent="0.2">
      <c r="A90" s="11">
        <v>43943</v>
      </c>
      <c r="B90" s="20">
        <f t="shared" si="8"/>
        <v>0</v>
      </c>
      <c r="C90" s="17">
        <f t="shared" si="7"/>
        <v>0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  <c r="S90" s="24">
        <v>43630</v>
      </c>
      <c r="T90" s="24">
        <v>39232</v>
      </c>
      <c r="U90" s="24">
        <v>37080</v>
      </c>
      <c r="V90" s="24">
        <v>35988</v>
      </c>
      <c r="W90" s="34">
        <v>24065</v>
      </c>
      <c r="X90" s="24">
        <v>16289</v>
      </c>
      <c r="Y90" s="24">
        <v>12844</v>
      </c>
      <c r="Z90" s="24">
        <v>12819</v>
      </c>
      <c r="AA90" s="24">
        <v>12853</v>
      </c>
      <c r="AB90" s="24">
        <v>12856</v>
      </c>
      <c r="AC90" s="24">
        <v>12844</v>
      </c>
    </row>
    <row r="91" spans="1:29" x14ac:dyDescent="0.2">
      <c r="A91" s="11">
        <v>43944</v>
      </c>
      <c r="B91" s="20">
        <f t="shared" si="8"/>
        <v>0</v>
      </c>
      <c r="C91" s="17">
        <f t="shared" si="7"/>
        <v>0</v>
      </c>
      <c r="O91" s="24">
        <v>52037</v>
      </c>
      <c r="P91" s="24">
        <v>54448</v>
      </c>
      <c r="Q91" s="65">
        <v>53527</v>
      </c>
      <c r="R91" s="24">
        <v>49864</v>
      </c>
      <c r="S91" s="24">
        <v>50187</v>
      </c>
      <c r="T91" s="24">
        <v>45127</v>
      </c>
      <c r="U91" s="24">
        <v>42652</v>
      </c>
      <c r="V91" s="24">
        <v>41396</v>
      </c>
      <c r="W91" s="34">
        <v>26863</v>
      </c>
      <c r="X91" s="24">
        <v>17646</v>
      </c>
      <c r="Y91" s="24">
        <v>13639</v>
      </c>
      <c r="Z91" s="24">
        <v>13611</v>
      </c>
      <c r="AA91" s="24">
        <v>13648</v>
      </c>
      <c r="AB91" s="24">
        <v>13651</v>
      </c>
      <c r="AC91" s="24">
        <v>13638</v>
      </c>
    </row>
    <row r="92" spans="1:29" x14ac:dyDescent="0.2">
      <c r="A92" s="11">
        <v>43945</v>
      </c>
      <c r="B92" s="20">
        <f t="shared" si="8"/>
        <v>0</v>
      </c>
      <c r="C92" s="17">
        <f t="shared" si="7"/>
        <v>0</v>
      </c>
      <c r="O92" s="24">
        <v>59857</v>
      </c>
      <c r="P92" s="24">
        <v>62630</v>
      </c>
      <c r="Q92" s="65">
        <v>61571</v>
      </c>
      <c r="R92" s="24">
        <v>57357</v>
      </c>
      <c r="S92" s="24">
        <v>57728</v>
      </c>
      <c r="T92" s="24">
        <v>51909</v>
      </c>
      <c r="U92" s="24">
        <v>49061</v>
      </c>
      <c r="V92" s="24">
        <v>47617</v>
      </c>
      <c r="W92" s="34">
        <v>29987</v>
      </c>
      <c r="X92" s="24">
        <v>19115</v>
      </c>
      <c r="Y92" s="24">
        <v>14482</v>
      </c>
      <c r="Z92" s="24">
        <v>14453</v>
      </c>
      <c r="AA92" s="24">
        <v>14492</v>
      </c>
      <c r="AB92" s="24">
        <v>14495</v>
      </c>
      <c r="AC92" s="24">
        <v>14482</v>
      </c>
    </row>
    <row r="93" spans="1:29" x14ac:dyDescent="0.2">
      <c r="A93" s="11">
        <v>43946</v>
      </c>
      <c r="B93" s="20">
        <f t="shared" si="8"/>
        <v>0</v>
      </c>
      <c r="C93" s="17">
        <f t="shared" si="7"/>
        <v>0</v>
      </c>
      <c r="O93" s="24">
        <v>68852</v>
      </c>
      <c r="P93" s="24">
        <v>72042</v>
      </c>
      <c r="Q93" s="65">
        <v>70824</v>
      </c>
      <c r="R93" s="24">
        <v>65976</v>
      </c>
      <c r="S93" s="24">
        <v>66403</v>
      </c>
      <c r="T93" s="24">
        <v>59709</v>
      </c>
      <c r="U93" s="24">
        <v>56434</v>
      </c>
      <c r="V93" s="24">
        <v>54773</v>
      </c>
      <c r="W93" s="34">
        <v>33474</v>
      </c>
      <c r="X93" s="24">
        <v>20708</v>
      </c>
      <c r="Y93" s="24">
        <v>15377</v>
      </c>
      <c r="Z93" s="24">
        <v>15347</v>
      </c>
      <c r="AA93" s="24">
        <v>15388</v>
      </c>
      <c r="AB93" s="24">
        <v>15391</v>
      </c>
      <c r="AC93" s="24">
        <v>15377</v>
      </c>
    </row>
    <row r="94" spans="1:29" x14ac:dyDescent="0.2">
      <c r="A94" s="11">
        <v>43947</v>
      </c>
      <c r="B94" s="20">
        <f t="shared" si="8"/>
        <v>0</v>
      </c>
      <c r="C94" s="17">
        <f t="shared" si="7"/>
        <v>0</v>
      </c>
      <c r="O94" s="24">
        <v>79199</v>
      </c>
      <c r="P94" s="24">
        <v>82868</v>
      </c>
      <c r="Q94" s="65">
        <v>81467</v>
      </c>
      <c r="R94" s="24">
        <v>75890</v>
      </c>
      <c r="S94" s="24">
        <v>76382</v>
      </c>
      <c r="T94" s="24">
        <v>68682</v>
      </c>
      <c r="U94" s="24">
        <v>64915</v>
      </c>
      <c r="V94" s="24">
        <v>63003</v>
      </c>
      <c r="W94" s="34">
        <v>37366</v>
      </c>
      <c r="X94" s="24">
        <v>22432</v>
      </c>
      <c r="Y94" s="24">
        <v>16328</v>
      </c>
      <c r="Z94" s="24">
        <v>16296</v>
      </c>
      <c r="AA94" s="24">
        <v>16339</v>
      </c>
      <c r="AB94" s="24">
        <v>16343</v>
      </c>
      <c r="AC94" s="24">
        <v>16328</v>
      </c>
    </row>
    <row r="95" spans="1:29" x14ac:dyDescent="0.2">
      <c r="A95" s="11">
        <v>43948</v>
      </c>
      <c r="B95" s="20">
        <f t="shared" si="8"/>
        <v>0</v>
      </c>
      <c r="C95" s="17">
        <f t="shared" si="7"/>
        <v>0</v>
      </c>
      <c r="O95" s="24">
        <v>91101</v>
      </c>
      <c r="P95" s="24">
        <v>95321</v>
      </c>
      <c r="Q95" s="65">
        <v>93709</v>
      </c>
      <c r="R95" s="24">
        <v>87295</v>
      </c>
      <c r="S95" s="24">
        <v>87860</v>
      </c>
      <c r="T95" s="24">
        <v>79003</v>
      </c>
      <c r="U95" s="24">
        <v>74670</v>
      </c>
      <c r="V95" s="24">
        <v>72471</v>
      </c>
      <c r="W95" s="34">
        <v>41711</v>
      </c>
      <c r="X95" s="24">
        <v>24301</v>
      </c>
      <c r="Y95" s="24">
        <v>17338</v>
      </c>
      <c r="Z95" s="24">
        <v>17303</v>
      </c>
      <c r="AA95" s="24">
        <v>17350</v>
      </c>
      <c r="AB95" s="24">
        <v>17354</v>
      </c>
      <c r="AC95" s="24">
        <v>17338</v>
      </c>
    </row>
    <row r="96" spans="1:29" x14ac:dyDescent="0.2">
      <c r="A96" s="11">
        <v>43949</v>
      </c>
      <c r="B96" s="20">
        <f t="shared" si="8"/>
        <v>0</v>
      </c>
      <c r="C96" s="17">
        <f t="shared" si="7"/>
        <v>0</v>
      </c>
      <c r="O96" s="24">
        <v>104791</v>
      </c>
      <c r="P96" s="24">
        <v>109645</v>
      </c>
      <c r="Q96" s="65">
        <v>107791</v>
      </c>
      <c r="R96" s="24">
        <v>100413</v>
      </c>
      <c r="S96" s="24">
        <v>101064</v>
      </c>
      <c r="T96" s="24">
        <v>90875</v>
      </c>
      <c r="U96" s="24">
        <v>85890</v>
      </c>
      <c r="V96" s="24">
        <v>83362</v>
      </c>
      <c r="W96" s="34">
        <v>46561</v>
      </c>
      <c r="X96" s="24">
        <v>26324</v>
      </c>
      <c r="Y96" s="24">
        <v>18410</v>
      </c>
      <c r="Z96" s="24">
        <v>18373</v>
      </c>
      <c r="AA96" s="24">
        <v>18423</v>
      </c>
      <c r="AB96" s="24">
        <v>18427</v>
      </c>
      <c r="AC96" s="24">
        <v>18410</v>
      </c>
    </row>
    <row r="97" spans="1:29" x14ac:dyDescent="0.2">
      <c r="A97" s="11">
        <v>43950</v>
      </c>
      <c r="B97" s="20">
        <f t="shared" si="8"/>
        <v>0</v>
      </c>
      <c r="C97" s="17">
        <f t="shared" si="7"/>
        <v>0</v>
      </c>
      <c r="O97" s="24">
        <v>120538</v>
      </c>
      <c r="P97" s="24">
        <v>126122</v>
      </c>
      <c r="Q97" s="65">
        <v>123989</v>
      </c>
      <c r="R97" s="24">
        <v>115502</v>
      </c>
      <c r="S97" s="24">
        <v>116251</v>
      </c>
      <c r="T97" s="24">
        <v>104531</v>
      </c>
      <c r="U97" s="24">
        <v>98797</v>
      </c>
      <c r="V97" s="24">
        <v>95889</v>
      </c>
      <c r="W97" s="34">
        <v>51975</v>
      </c>
      <c r="X97" s="24">
        <v>28517</v>
      </c>
      <c r="Y97" s="24">
        <v>19549</v>
      </c>
      <c r="Z97" s="24">
        <v>19509</v>
      </c>
      <c r="AA97" s="24">
        <v>19562</v>
      </c>
      <c r="AB97" s="24">
        <v>19566</v>
      </c>
      <c r="AC97" s="24">
        <v>19548</v>
      </c>
    </row>
    <row r="98" spans="1:29" x14ac:dyDescent="0.2">
      <c r="A98" s="11">
        <v>43951</v>
      </c>
      <c r="B98" s="20">
        <f t="shared" si="8"/>
        <v>0</v>
      </c>
      <c r="C98" s="17">
        <f t="shared" si="7"/>
        <v>0</v>
      </c>
      <c r="O98" s="24">
        <v>138652</v>
      </c>
      <c r="P98" s="24">
        <v>145075</v>
      </c>
      <c r="Q98" s="65">
        <v>142621</v>
      </c>
      <c r="R98" s="24">
        <v>132859</v>
      </c>
      <c r="S98" s="24">
        <v>133720</v>
      </c>
      <c r="T98" s="24">
        <v>120240</v>
      </c>
      <c r="U98" s="24">
        <v>113644</v>
      </c>
      <c r="V98" s="24">
        <v>110298</v>
      </c>
      <c r="W98" s="34">
        <v>58019</v>
      </c>
      <c r="X98" s="24">
        <v>30892</v>
      </c>
      <c r="Y98" s="24">
        <v>20757</v>
      </c>
      <c r="Z98" s="24">
        <v>20716</v>
      </c>
      <c r="AA98" s="24">
        <v>20771</v>
      </c>
      <c r="AB98" s="24">
        <v>20776</v>
      </c>
      <c r="AC98" s="24">
        <v>20757</v>
      </c>
    </row>
    <row r="99" spans="1:29" x14ac:dyDescent="0.2">
      <c r="A99" s="11">
        <v>43952</v>
      </c>
      <c r="B99" s="20">
        <f t="shared" si="8"/>
        <v>0</v>
      </c>
      <c r="C99" s="17">
        <f t="shared" si="7"/>
        <v>0</v>
      </c>
      <c r="O99" s="24">
        <v>159487</v>
      </c>
      <c r="P99" s="24">
        <v>166876</v>
      </c>
      <c r="Q99" s="65">
        <v>164053</v>
      </c>
      <c r="R99" s="24">
        <v>152824</v>
      </c>
      <c r="S99" s="24">
        <v>153815</v>
      </c>
      <c r="T99" s="24">
        <v>138308</v>
      </c>
      <c r="U99" s="24">
        <v>130722</v>
      </c>
      <c r="V99" s="24">
        <v>126873</v>
      </c>
      <c r="W99" s="34">
        <v>64765</v>
      </c>
      <c r="X99" s="24">
        <v>33465</v>
      </c>
      <c r="Y99" s="24">
        <v>22041</v>
      </c>
      <c r="Z99" s="24">
        <v>21997</v>
      </c>
      <c r="AA99" s="24">
        <v>22056</v>
      </c>
      <c r="AB99" s="24">
        <v>22061</v>
      </c>
      <c r="AC99" s="24">
        <v>22041</v>
      </c>
    </row>
    <row r="100" spans="1:29" x14ac:dyDescent="0.2">
      <c r="A100" s="11">
        <v>43953</v>
      </c>
      <c r="B100" s="20">
        <f t="shared" si="8"/>
        <v>0</v>
      </c>
      <c r="C100" s="17">
        <f t="shared" si="7"/>
        <v>0</v>
      </c>
      <c r="O100" s="24">
        <v>183454</v>
      </c>
      <c r="P100" s="24">
        <v>191953</v>
      </c>
      <c r="Q100" s="65">
        <v>188706</v>
      </c>
      <c r="R100" s="24">
        <v>175790</v>
      </c>
      <c r="S100" s="24">
        <v>176929</v>
      </c>
      <c r="T100" s="24">
        <v>159093</v>
      </c>
      <c r="U100" s="24">
        <v>150366</v>
      </c>
      <c r="V100" s="24">
        <v>145939</v>
      </c>
      <c r="W100" s="34">
        <v>72296</v>
      </c>
      <c r="X100" s="24">
        <v>36252</v>
      </c>
      <c r="Y100" s="24">
        <v>23404</v>
      </c>
      <c r="Z100" s="24">
        <v>23357</v>
      </c>
      <c r="AA100" s="24">
        <v>23420</v>
      </c>
      <c r="AB100" s="24">
        <v>23425</v>
      </c>
      <c r="AC100" s="24">
        <v>23403</v>
      </c>
    </row>
    <row r="101" spans="1:29" x14ac:dyDescent="0.2">
      <c r="A101" s="11">
        <v>43954</v>
      </c>
      <c r="B101" s="20">
        <f t="shared" si="8"/>
        <v>0</v>
      </c>
      <c r="C101" s="17">
        <f t="shared" si="7"/>
        <v>0</v>
      </c>
      <c r="O101" s="24">
        <v>211022</v>
      </c>
      <c r="P101" s="24">
        <v>220798</v>
      </c>
      <c r="Q101" s="65">
        <v>217064</v>
      </c>
      <c r="R101" s="24">
        <v>202207</v>
      </c>
      <c r="S101" s="24">
        <v>203517</v>
      </c>
      <c r="T101" s="24">
        <v>183000</v>
      </c>
      <c r="U101" s="24">
        <v>172962</v>
      </c>
      <c r="V101" s="24">
        <v>167870</v>
      </c>
      <c r="W101" s="34">
        <v>80702</v>
      </c>
      <c r="X101" s="24">
        <v>39272</v>
      </c>
      <c r="Y101" s="24">
        <v>24851</v>
      </c>
      <c r="Z101" s="24">
        <v>24801</v>
      </c>
      <c r="AA101" s="24">
        <v>24868</v>
      </c>
      <c r="AB101" s="24">
        <v>24874</v>
      </c>
      <c r="AC101" s="24">
        <v>24851</v>
      </c>
    </row>
    <row r="102" spans="1:29" x14ac:dyDescent="0.2">
      <c r="A102" s="11">
        <v>43955</v>
      </c>
      <c r="B102" s="20">
        <f t="shared" si="8"/>
        <v>0</v>
      </c>
      <c r="C102" s="17">
        <f t="shared" si="7"/>
        <v>0</v>
      </c>
      <c r="O102" s="24">
        <v>242734</v>
      </c>
      <c r="P102" s="24">
        <v>253979</v>
      </c>
      <c r="Q102" s="65">
        <v>249683</v>
      </c>
      <c r="R102" s="24">
        <v>232593</v>
      </c>
      <c r="S102" s="24">
        <v>234100</v>
      </c>
      <c r="T102" s="24">
        <v>210500</v>
      </c>
      <c r="U102" s="24">
        <v>198954</v>
      </c>
      <c r="V102" s="24">
        <v>193096</v>
      </c>
      <c r="W102" s="34">
        <v>90086</v>
      </c>
      <c r="X102" s="24">
        <v>42542</v>
      </c>
      <c r="Y102" s="24">
        <v>26388</v>
      </c>
      <c r="Z102" s="24">
        <v>26335</v>
      </c>
      <c r="AA102" s="24">
        <v>26406</v>
      </c>
      <c r="AB102" s="24">
        <v>26412</v>
      </c>
      <c r="AC102" s="24">
        <v>26387</v>
      </c>
    </row>
    <row r="103" spans="1:29" x14ac:dyDescent="0.2">
      <c r="A103" s="11">
        <v>43956</v>
      </c>
      <c r="B103" s="20">
        <f t="shared" si="8"/>
        <v>0</v>
      </c>
      <c r="C103" s="17">
        <f t="shared" si="7"/>
        <v>0</v>
      </c>
      <c r="O103" s="24">
        <v>279210</v>
      </c>
      <c r="P103" s="24">
        <v>292145</v>
      </c>
      <c r="Q103" s="65">
        <v>287204</v>
      </c>
      <c r="R103" s="24">
        <v>267546</v>
      </c>
      <c r="S103" s="24">
        <v>269279</v>
      </c>
      <c r="T103" s="24">
        <v>242133</v>
      </c>
      <c r="U103" s="24">
        <v>228851</v>
      </c>
      <c r="V103" s="24">
        <v>222113</v>
      </c>
      <c r="W103" s="34">
        <v>100561</v>
      </c>
      <c r="X103" s="24">
        <v>46086</v>
      </c>
      <c r="Y103" s="24">
        <v>28020</v>
      </c>
      <c r="Z103" s="24">
        <v>27963</v>
      </c>
      <c r="AA103" s="24">
        <v>28038</v>
      </c>
      <c r="AB103" s="24">
        <v>28045</v>
      </c>
      <c r="AC103" s="24">
        <v>28019</v>
      </c>
    </row>
    <row r="104" spans="1:29" x14ac:dyDescent="0.2">
      <c r="A104" s="11">
        <v>43957</v>
      </c>
      <c r="B104" s="20">
        <f t="shared" si="8"/>
        <v>0</v>
      </c>
      <c r="C104" s="17">
        <f t="shared" si="7"/>
        <v>0</v>
      </c>
      <c r="O104" s="24">
        <v>321168</v>
      </c>
      <c r="P104" s="24">
        <v>336047</v>
      </c>
      <c r="Q104" s="65">
        <v>330363</v>
      </c>
      <c r="R104" s="24">
        <v>307751</v>
      </c>
      <c r="S104" s="24">
        <v>309745</v>
      </c>
      <c r="T104" s="24">
        <v>278519</v>
      </c>
      <c r="U104" s="24">
        <v>263242</v>
      </c>
      <c r="V104" s="24">
        <v>255491</v>
      </c>
      <c r="W104" s="34">
        <v>112254</v>
      </c>
      <c r="X104" s="24">
        <v>49924</v>
      </c>
      <c r="Y104" s="24">
        <v>29752</v>
      </c>
      <c r="Z104" s="24">
        <v>29693</v>
      </c>
      <c r="AA104" s="24">
        <v>29772</v>
      </c>
      <c r="AB104" s="24">
        <v>29779</v>
      </c>
      <c r="AC104" s="24">
        <v>29752</v>
      </c>
    </row>
    <row r="105" spans="1:29" x14ac:dyDescent="0.2">
      <c r="A105" s="11">
        <v>43958</v>
      </c>
      <c r="B105" s="20">
        <f t="shared" si="8"/>
        <v>0</v>
      </c>
      <c r="C105" s="17">
        <f t="shared" si="7"/>
        <v>0</v>
      </c>
      <c r="O105" s="24">
        <v>369431</v>
      </c>
      <c r="P105" s="24">
        <v>386546</v>
      </c>
      <c r="Q105" s="65">
        <v>380008</v>
      </c>
      <c r="R105" s="24">
        <v>353998</v>
      </c>
      <c r="S105" s="24">
        <v>356292</v>
      </c>
      <c r="T105" s="24">
        <v>320373</v>
      </c>
      <c r="U105" s="24">
        <v>302800</v>
      </c>
      <c r="V105" s="24">
        <v>293885</v>
      </c>
      <c r="W105" s="34">
        <v>125307</v>
      </c>
      <c r="X105" s="24">
        <v>54082</v>
      </c>
      <c r="Y105" s="24">
        <v>31592</v>
      </c>
      <c r="Z105" s="24">
        <v>31529</v>
      </c>
      <c r="AA105" s="24">
        <v>31613</v>
      </c>
      <c r="AB105" s="24">
        <v>31621</v>
      </c>
      <c r="AC105" s="24">
        <v>31591</v>
      </c>
    </row>
    <row r="106" spans="1:29" x14ac:dyDescent="0.2">
      <c r="A106" s="11">
        <v>43959</v>
      </c>
      <c r="B106" s="20">
        <f t="shared" si="8"/>
        <v>0</v>
      </c>
      <c r="C106" s="17">
        <f t="shared" si="7"/>
        <v>0</v>
      </c>
      <c r="O106" s="24">
        <v>424947</v>
      </c>
      <c r="P106" s="24">
        <v>444633</v>
      </c>
      <c r="Q106" s="65">
        <v>437113</v>
      </c>
      <c r="R106" s="24">
        <v>407194</v>
      </c>
      <c r="S106" s="24">
        <v>409833</v>
      </c>
      <c r="T106" s="24">
        <v>368517</v>
      </c>
      <c r="U106" s="24">
        <v>348303</v>
      </c>
      <c r="V106" s="24">
        <v>338048</v>
      </c>
      <c r="W106" s="34">
        <v>139877</v>
      </c>
      <c r="X106" s="24">
        <v>58586</v>
      </c>
      <c r="Y106" s="24">
        <v>33545</v>
      </c>
      <c r="Z106" s="24">
        <v>33478</v>
      </c>
      <c r="AA106" s="24">
        <v>33568</v>
      </c>
      <c r="AB106" s="24">
        <v>33576</v>
      </c>
      <c r="AC106" s="24">
        <v>33545</v>
      </c>
    </row>
    <row r="107" spans="1:29" x14ac:dyDescent="0.2">
      <c r="A107" s="11">
        <v>43960</v>
      </c>
      <c r="B107" s="20">
        <f t="shared" si="8"/>
        <v>0</v>
      </c>
      <c r="C107" s="17">
        <f t="shared" si="7"/>
        <v>0</v>
      </c>
      <c r="O107" s="24">
        <v>488805</v>
      </c>
      <c r="P107" s="24">
        <v>511450</v>
      </c>
      <c r="Q107" s="65">
        <v>502800</v>
      </c>
      <c r="R107" s="24">
        <v>468385</v>
      </c>
      <c r="S107" s="24">
        <v>471420</v>
      </c>
      <c r="T107" s="24">
        <v>423895</v>
      </c>
      <c r="U107" s="24">
        <v>400643</v>
      </c>
      <c r="V107" s="24">
        <v>388848</v>
      </c>
      <c r="W107" s="34">
        <v>156142</v>
      </c>
      <c r="X107" s="24">
        <v>63466</v>
      </c>
      <c r="Y107" s="24">
        <v>35620</v>
      </c>
      <c r="Z107" s="24">
        <v>35548</v>
      </c>
      <c r="AA107" s="24">
        <v>35644</v>
      </c>
      <c r="AB107" s="24">
        <v>35652</v>
      </c>
      <c r="AC107" s="24">
        <v>35619</v>
      </c>
    </row>
    <row r="108" spans="1:29" x14ac:dyDescent="0.2">
      <c r="A108" s="11">
        <v>43961</v>
      </c>
      <c r="B108" s="20">
        <f t="shared" si="8"/>
        <v>0</v>
      </c>
      <c r="C108" s="17">
        <f t="shared" si="7"/>
        <v>0</v>
      </c>
      <c r="O108" s="24">
        <v>562260</v>
      </c>
      <c r="P108" s="24">
        <v>588308</v>
      </c>
      <c r="Q108" s="65">
        <v>578358</v>
      </c>
      <c r="R108" s="24">
        <v>538771</v>
      </c>
      <c r="S108" s="24">
        <v>542262</v>
      </c>
      <c r="T108" s="24">
        <v>487595</v>
      </c>
      <c r="U108" s="24">
        <v>460850</v>
      </c>
      <c r="V108" s="24">
        <v>447282</v>
      </c>
      <c r="W108" s="34">
        <v>174298</v>
      </c>
      <c r="X108" s="24">
        <v>68752</v>
      </c>
      <c r="Y108" s="24">
        <v>37822</v>
      </c>
      <c r="Z108" s="24">
        <v>37747</v>
      </c>
      <c r="AA108" s="24">
        <v>37848</v>
      </c>
      <c r="AB108" s="24">
        <v>37857</v>
      </c>
      <c r="AC108" s="24">
        <v>37822</v>
      </c>
    </row>
    <row r="109" spans="1:29" x14ac:dyDescent="0.2">
      <c r="A109" s="11">
        <v>43962</v>
      </c>
      <c r="B109" s="20">
        <f t="shared" si="8"/>
        <v>0</v>
      </c>
      <c r="C109" s="17">
        <f t="shared" si="7"/>
        <v>0</v>
      </c>
      <c r="O109" s="24">
        <v>646753</v>
      </c>
      <c r="P109" s="24">
        <v>676715</v>
      </c>
      <c r="Q109" s="65">
        <v>665270</v>
      </c>
      <c r="R109" s="24">
        <v>619734</v>
      </c>
      <c r="S109" s="24">
        <v>623750</v>
      </c>
      <c r="T109" s="24">
        <v>560868</v>
      </c>
      <c r="U109" s="24">
        <v>530103</v>
      </c>
      <c r="V109" s="24">
        <v>514496</v>
      </c>
      <c r="W109" s="34">
        <v>194565</v>
      </c>
      <c r="X109" s="24">
        <v>74478</v>
      </c>
      <c r="Y109" s="24">
        <v>40161</v>
      </c>
      <c r="Z109" s="24">
        <v>40081</v>
      </c>
      <c r="AA109" s="24">
        <v>40188</v>
      </c>
      <c r="AB109" s="24">
        <v>40198</v>
      </c>
      <c r="AC109" s="24">
        <v>40160</v>
      </c>
    </row>
    <row r="110" spans="1:29" x14ac:dyDescent="0.2">
      <c r="A110" s="11">
        <v>43963</v>
      </c>
      <c r="B110" s="20">
        <f t="shared" si="8"/>
        <v>0</v>
      </c>
      <c r="C110" s="17">
        <f t="shared" si="7"/>
        <v>0</v>
      </c>
      <c r="O110" s="24">
        <v>743943</v>
      </c>
      <c r="P110" s="24">
        <v>778408</v>
      </c>
      <c r="Q110" s="65">
        <v>765242</v>
      </c>
      <c r="R110" s="24">
        <v>712863</v>
      </c>
      <c r="S110" s="24">
        <v>717483</v>
      </c>
      <c r="T110" s="24">
        <v>645152</v>
      </c>
      <c r="U110" s="24">
        <v>609764</v>
      </c>
      <c r="V110" s="24">
        <v>591812</v>
      </c>
      <c r="W110" s="34">
        <v>217188</v>
      </c>
      <c r="X110" s="24">
        <v>80681</v>
      </c>
      <c r="Y110" s="24">
        <v>42645</v>
      </c>
      <c r="Z110" s="24">
        <v>42559</v>
      </c>
      <c r="AA110" s="24">
        <v>42673</v>
      </c>
      <c r="AB110" s="24">
        <v>42683</v>
      </c>
      <c r="AC110" s="24">
        <v>42644</v>
      </c>
    </row>
    <row r="111" spans="1:29" x14ac:dyDescent="0.2">
      <c r="A111" s="11">
        <v>43964</v>
      </c>
      <c r="B111" s="20">
        <f t="shared" si="8"/>
        <v>0</v>
      </c>
      <c r="C111" s="17">
        <f t="shared" si="7"/>
        <v>0</v>
      </c>
      <c r="O111" s="24">
        <v>855738</v>
      </c>
      <c r="P111" s="24">
        <v>895382</v>
      </c>
      <c r="Q111" s="65">
        <v>880238</v>
      </c>
      <c r="R111" s="24">
        <v>819988</v>
      </c>
      <c r="S111" s="24">
        <v>825302</v>
      </c>
      <c r="T111" s="24">
        <v>742101</v>
      </c>
      <c r="U111" s="24">
        <v>701396</v>
      </c>
      <c r="V111" s="24">
        <v>680745</v>
      </c>
      <c r="W111" s="34">
        <v>242442</v>
      </c>
      <c r="X111" s="24">
        <v>87400</v>
      </c>
      <c r="Y111" s="24">
        <v>45282</v>
      </c>
      <c r="Z111" s="24">
        <v>45191</v>
      </c>
      <c r="AA111" s="24">
        <v>45312</v>
      </c>
      <c r="AB111" s="24">
        <v>45323</v>
      </c>
      <c r="AC111" s="24">
        <v>45281</v>
      </c>
    </row>
    <row r="112" spans="1:29" x14ac:dyDescent="0.2">
      <c r="A112" s="11">
        <v>43965</v>
      </c>
      <c r="B112" s="20">
        <f t="shared" si="8"/>
        <v>0</v>
      </c>
      <c r="C112" s="17">
        <f t="shared" si="7"/>
        <v>0</v>
      </c>
      <c r="O112" s="24">
        <v>984333</v>
      </c>
      <c r="P112" s="24">
        <v>1029934</v>
      </c>
      <c r="Q112" s="65">
        <v>1012515</v>
      </c>
      <c r="R112" s="24">
        <v>943211</v>
      </c>
      <c r="S112" s="24">
        <v>949323</v>
      </c>
      <c r="T112" s="24">
        <v>853620</v>
      </c>
      <c r="U112" s="24">
        <v>806797</v>
      </c>
      <c r="V112" s="24">
        <v>783044</v>
      </c>
      <c r="W112" s="34">
        <v>270633</v>
      </c>
      <c r="X112" s="24">
        <v>94680</v>
      </c>
      <c r="Y112" s="24">
        <v>48082</v>
      </c>
      <c r="Z112" s="24">
        <v>47985</v>
      </c>
      <c r="AA112" s="24">
        <v>48114</v>
      </c>
      <c r="AB112" s="24">
        <v>48125</v>
      </c>
      <c r="AC112" s="24">
        <v>48081</v>
      </c>
    </row>
    <row r="113" spans="1:29" x14ac:dyDescent="0.2">
      <c r="A113" s="11">
        <v>43966</v>
      </c>
      <c r="B113" s="20">
        <f t="shared" si="8"/>
        <v>0</v>
      </c>
      <c r="C113" s="17">
        <f t="shared" si="7"/>
        <v>0</v>
      </c>
      <c r="O113" s="24">
        <v>1132253</v>
      </c>
      <c r="P113" s="24">
        <v>1184706</v>
      </c>
      <c r="Q113" s="65">
        <v>1164669</v>
      </c>
      <c r="R113" s="24">
        <v>1084951</v>
      </c>
      <c r="S113" s="24">
        <v>1091982</v>
      </c>
      <c r="T113" s="24">
        <v>981897</v>
      </c>
      <c r="U113" s="24">
        <v>928037</v>
      </c>
      <c r="V113" s="24">
        <v>900715</v>
      </c>
      <c r="W113" s="34">
        <v>302102</v>
      </c>
      <c r="X113" s="24">
        <v>102565</v>
      </c>
      <c r="Y113" s="24">
        <v>51055</v>
      </c>
      <c r="Z113" s="24">
        <v>50953</v>
      </c>
      <c r="AA113" s="24">
        <v>51089</v>
      </c>
      <c r="AB113" s="24">
        <v>51101</v>
      </c>
      <c r="AC113" s="24">
        <v>51054</v>
      </c>
    </row>
    <row r="114" spans="1:29" x14ac:dyDescent="0.2">
      <c r="A114" s="11">
        <v>43967</v>
      </c>
      <c r="B114" s="20">
        <f t="shared" si="8"/>
        <v>0</v>
      </c>
      <c r="C114" s="17">
        <f t="shared" si="7"/>
        <v>0</v>
      </c>
      <c r="O114" s="24">
        <v>1302401</v>
      </c>
      <c r="P114" s="24">
        <v>1362737</v>
      </c>
      <c r="Q114" s="65">
        <v>1339688</v>
      </c>
      <c r="R114" s="24">
        <v>1247990</v>
      </c>
      <c r="S114" s="24">
        <v>1256078</v>
      </c>
      <c r="T114" s="24">
        <v>1129450</v>
      </c>
      <c r="U114" s="24">
        <v>1067497</v>
      </c>
      <c r="V114" s="24">
        <v>1036068</v>
      </c>
      <c r="W114" s="34">
        <v>337230</v>
      </c>
      <c r="X114" s="24">
        <v>111108</v>
      </c>
      <c r="Y114" s="24">
        <v>54212</v>
      </c>
      <c r="Z114" s="24">
        <v>54103</v>
      </c>
      <c r="AA114" s="24">
        <v>54248</v>
      </c>
      <c r="AB114" s="24">
        <v>54261</v>
      </c>
      <c r="AC114" s="24">
        <v>54211</v>
      </c>
    </row>
    <row r="115" spans="1:29" x14ac:dyDescent="0.2">
      <c r="A115" s="11">
        <v>43968</v>
      </c>
      <c r="B115" s="20">
        <f t="shared" si="8"/>
        <v>0</v>
      </c>
      <c r="C115" s="17">
        <f t="shared" si="7"/>
        <v>0</v>
      </c>
      <c r="O115" s="24">
        <v>1498117</v>
      </c>
      <c r="P115" s="24">
        <v>1567520</v>
      </c>
      <c r="Q115" s="65">
        <v>1541008</v>
      </c>
      <c r="R115" s="24">
        <v>1435531</v>
      </c>
      <c r="S115" s="24">
        <v>1444834</v>
      </c>
      <c r="T115" s="24">
        <v>1299177</v>
      </c>
      <c r="U115" s="24">
        <v>1227914</v>
      </c>
      <c r="V115" s="24">
        <v>1191762</v>
      </c>
      <c r="W115" s="34">
        <v>376442</v>
      </c>
      <c r="X115" s="24">
        <v>120361</v>
      </c>
      <c r="Y115" s="24">
        <v>57564</v>
      </c>
      <c r="Z115" s="24">
        <v>57449</v>
      </c>
      <c r="AA115" s="24">
        <v>57603</v>
      </c>
      <c r="AB115" s="24">
        <v>57617</v>
      </c>
      <c r="AC115" s="24">
        <v>57563</v>
      </c>
    </row>
    <row r="116" spans="1:29" x14ac:dyDescent="0.2">
      <c r="A116" s="11">
        <v>43969</v>
      </c>
      <c r="B116" s="20">
        <f t="shared" si="8"/>
        <v>0</v>
      </c>
      <c r="C116" s="17">
        <f t="shared" si="7"/>
        <v>0</v>
      </c>
      <c r="O116" s="24">
        <v>1723245</v>
      </c>
      <c r="P116" s="24">
        <v>1803078</v>
      </c>
      <c r="Q116" s="65">
        <v>1772582</v>
      </c>
      <c r="R116" s="24">
        <v>1651253</v>
      </c>
      <c r="S116" s="24">
        <v>1661954</v>
      </c>
      <c r="T116" s="24">
        <v>1494409</v>
      </c>
      <c r="U116" s="24">
        <v>1412437</v>
      </c>
      <c r="V116" s="24">
        <v>1370853</v>
      </c>
      <c r="W116" s="34">
        <v>420214</v>
      </c>
      <c r="X116" s="24">
        <v>130386</v>
      </c>
      <c r="Y116" s="24">
        <v>61124</v>
      </c>
      <c r="Z116" s="24">
        <v>61001</v>
      </c>
      <c r="AA116" s="24">
        <v>61165</v>
      </c>
      <c r="AB116" s="24">
        <v>61179</v>
      </c>
      <c r="AC116" s="24">
        <v>61123</v>
      </c>
    </row>
    <row r="117" spans="1:29" x14ac:dyDescent="0.2">
      <c r="A117" s="11">
        <v>43970</v>
      </c>
      <c r="B117" s="20">
        <f t="shared" si="8"/>
        <v>0</v>
      </c>
      <c r="C117" s="17">
        <f t="shared" si="7"/>
        <v>0</v>
      </c>
      <c r="O117" s="24">
        <v>1982204</v>
      </c>
      <c r="P117" s="24">
        <v>2074033</v>
      </c>
      <c r="Q117" s="65">
        <v>2038954</v>
      </c>
      <c r="R117" s="24">
        <v>1899393</v>
      </c>
      <c r="S117" s="24">
        <v>1911703</v>
      </c>
      <c r="T117" s="24">
        <v>1718979</v>
      </c>
      <c r="U117" s="24">
        <v>1624689</v>
      </c>
      <c r="V117" s="24">
        <v>1576856</v>
      </c>
      <c r="W117" s="34">
        <v>469076</v>
      </c>
      <c r="X117" s="24">
        <v>141245</v>
      </c>
      <c r="Y117" s="24">
        <v>64903</v>
      </c>
      <c r="Z117" s="24">
        <v>64773</v>
      </c>
      <c r="AA117" s="24">
        <v>64947</v>
      </c>
      <c r="AB117" s="24">
        <v>64963</v>
      </c>
      <c r="AC117" s="24">
        <v>64902</v>
      </c>
    </row>
    <row r="118" spans="1:29" x14ac:dyDescent="0.2">
      <c r="A118" s="11">
        <v>43971</v>
      </c>
      <c r="B118" s="20">
        <f t="shared" si="8"/>
        <v>0</v>
      </c>
      <c r="C118" s="17">
        <f t="shared" si="7"/>
        <v>0</v>
      </c>
      <c r="O118" s="24">
        <v>2280077</v>
      </c>
      <c r="P118" s="24">
        <v>2385706</v>
      </c>
      <c r="Q118" s="65">
        <v>2345356</v>
      </c>
      <c r="R118" s="24">
        <v>2184823</v>
      </c>
      <c r="S118" s="24">
        <v>2198981</v>
      </c>
      <c r="T118" s="24">
        <v>1977297</v>
      </c>
      <c r="U118" s="24">
        <v>1868838</v>
      </c>
      <c r="V118" s="24">
        <v>1813817</v>
      </c>
      <c r="W118" s="34">
        <v>523619</v>
      </c>
      <c r="X118" s="24">
        <v>153009</v>
      </c>
      <c r="Y118" s="24">
        <v>68917</v>
      </c>
      <c r="Z118" s="24">
        <v>68779</v>
      </c>
      <c r="AA118" s="24">
        <v>68963</v>
      </c>
      <c r="AB118" s="24">
        <v>68980</v>
      </c>
      <c r="AC118" s="24">
        <v>68916</v>
      </c>
    </row>
    <row r="119" spans="1:29" x14ac:dyDescent="0.2">
      <c r="A119" s="11">
        <v>43972</v>
      </c>
      <c r="B119" s="20">
        <f t="shared" si="8"/>
        <v>0</v>
      </c>
      <c r="C119" s="17">
        <f t="shared" si="7"/>
        <v>0</v>
      </c>
      <c r="O119" s="24">
        <v>2622713</v>
      </c>
      <c r="P119" s="24">
        <v>2744215</v>
      </c>
      <c r="Q119" s="65">
        <v>2697801</v>
      </c>
      <c r="R119" s="24">
        <v>2513144</v>
      </c>
      <c r="S119" s="24">
        <v>2529431</v>
      </c>
      <c r="T119" s="24">
        <v>2274433</v>
      </c>
      <c r="U119" s="24">
        <v>2149675</v>
      </c>
      <c r="V119" s="24">
        <v>2086386</v>
      </c>
      <c r="W119" s="34">
        <v>584504</v>
      </c>
      <c r="X119" s="24">
        <v>165753</v>
      </c>
      <c r="Y119" s="24">
        <v>73178</v>
      </c>
      <c r="Z119" s="24">
        <v>73032</v>
      </c>
      <c r="AA119" s="24">
        <v>73228</v>
      </c>
      <c r="AB119" s="24">
        <v>73245</v>
      </c>
      <c r="AC119" s="24">
        <v>73177</v>
      </c>
    </row>
    <row r="120" spans="1:29" x14ac:dyDescent="0.2">
      <c r="A120" s="11">
        <v>43973</v>
      </c>
      <c r="B120" s="20">
        <f t="shared" si="8"/>
        <v>0</v>
      </c>
      <c r="C120" s="17">
        <f t="shared" si="7"/>
        <v>0</v>
      </c>
      <c r="O120" s="24">
        <v>3016838</v>
      </c>
      <c r="P120" s="24">
        <v>3156598</v>
      </c>
      <c r="Q120" s="65">
        <v>3103210</v>
      </c>
      <c r="R120" s="24">
        <v>2890804</v>
      </c>
      <c r="S120" s="24">
        <v>2909538</v>
      </c>
      <c r="T120" s="24">
        <v>2616220</v>
      </c>
      <c r="U120" s="24">
        <v>2472715</v>
      </c>
      <c r="V120" s="24">
        <v>2399915</v>
      </c>
      <c r="W120" s="34">
        <v>652469</v>
      </c>
      <c r="X120" s="24">
        <v>179558</v>
      </c>
      <c r="Y120" s="24">
        <v>77704</v>
      </c>
      <c r="Z120" s="24">
        <v>77548</v>
      </c>
      <c r="AA120" s="24">
        <v>77756</v>
      </c>
      <c r="AB120" s="24">
        <v>77774</v>
      </c>
      <c r="AC120" s="24">
        <v>77702</v>
      </c>
    </row>
    <row r="121" spans="1:29" x14ac:dyDescent="0.2">
      <c r="A121" s="11">
        <v>43974</v>
      </c>
      <c r="B121" s="20">
        <f t="shared" si="8"/>
        <v>0</v>
      </c>
      <c r="C121" s="17">
        <f t="shared" si="7"/>
        <v>0</v>
      </c>
      <c r="O121" s="24">
        <v>3470189</v>
      </c>
      <c r="P121" s="24">
        <v>3630952</v>
      </c>
      <c r="Q121" s="65">
        <v>3569541</v>
      </c>
      <c r="R121" s="24">
        <v>3325216</v>
      </c>
      <c r="S121" s="24">
        <v>3346765</v>
      </c>
      <c r="T121" s="24">
        <v>3009370</v>
      </c>
      <c r="U121" s="24">
        <v>2844299</v>
      </c>
      <c r="V121" s="24">
        <v>2760559</v>
      </c>
      <c r="W121" s="34">
        <v>728337</v>
      </c>
      <c r="X121" s="24">
        <v>194513</v>
      </c>
      <c r="Y121" s="24">
        <v>82508</v>
      </c>
      <c r="Z121" s="24">
        <v>82343</v>
      </c>
      <c r="AA121" s="24">
        <v>82564</v>
      </c>
      <c r="AB121" s="24">
        <v>82584</v>
      </c>
      <c r="AC121" s="24">
        <v>82507</v>
      </c>
    </row>
    <row r="122" spans="1:29" x14ac:dyDescent="0.2">
      <c r="A122" s="11">
        <v>43975</v>
      </c>
      <c r="B122" s="20">
        <f t="shared" si="8"/>
        <v>0</v>
      </c>
      <c r="C122" s="17">
        <f t="shared" si="7"/>
        <v>0</v>
      </c>
      <c r="O122" s="24">
        <v>3991668</v>
      </c>
      <c r="P122" s="24">
        <v>4176589</v>
      </c>
      <c r="Q122" s="65">
        <v>4105949</v>
      </c>
      <c r="R122" s="24">
        <v>3824909</v>
      </c>
      <c r="S122" s="24">
        <v>3849696</v>
      </c>
      <c r="T122" s="24">
        <v>3461599</v>
      </c>
      <c r="U122" s="24">
        <v>3271723</v>
      </c>
      <c r="V122" s="24">
        <v>3175399</v>
      </c>
      <c r="W122" s="34">
        <v>813027</v>
      </c>
      <c r="X122" s="24">
        <v>210713</v>
      </c>
      <c r="Y122" s="24">
        <v>87611</v>
      </c>
      <c r="Z122" s="24">
        <v>87435</v>
      </c>
      <c r="AA122" s="24">
        <v>87670</v>
      </c>
      <c r="AB122" s="24">
        <v>87690</v>
      </c>
      <c r="AC122" s="24">
        <v>87609</v>
      </c>
    </row>
    <row r="123" spans="1:29" x14ac:dyDescent="0.2">
      <c r="A123" s="11">
        <v>43976</v>
      </c>
      <c r="B123" s="20">
        <f t="shared" si="8"/>
        <v>0</v>
      </c>
      <c r="C123" s="17">
        <f t="shared" si="7"/>
        <v>0</v>
      </c>
      <c r="O123" s="24">
        <v>4591511</v>
      </c>
      <c r="P123" s="24">
        <v>4804221</v>
      </c>
      <c r="Q123" s="65">
        <v>4722966</v>
      </c>
      <c r="R123" s="24">
        <v>4399692</v>
      </c>
      <c r="S123" s="24">
        <v>4428205</v>
      </c>
      <c r="T123" s="24">
        <v>3981787</v>
      </c>
      <c r="U123" s="24">
        <v>3763377</v>
      </c>
      <c r="V123" s="24">
        <v>3652578</v>
      </c>
      <c r="W123" s="34">
        <v>907564</v>
      </c>
      <c r="X123" s="24">
        <v>228263</v>
      </c>
      <c r="Y123" s="24">
        <v>93028</v>
      </c>
      <c r="Z123" s="24">
        <v>92842</v>
      </c>
      <c r="AA123" s="24">
        <v>93091</v>
      </c>
      <c r="AB123" s="24">
        <v>93113</v>
      </c>
      <c r="AC123" s="24">
        <v>93026</v>
      </c>
    </row>
    <row r="124" spans="1:29" x14ac:dyDescent="0.2">
      <c r="A124" s="11">
        <v>43977</v>
      </c>
      <c r="B124" s="20">
        <f t="shared" si="8"/>
        <v>0</v>
      </c>
      <c r="C124" s="17">
        <f t="shared" si="7"/>
        <v>0</v>
      </c>
      <c r="O124" s="24">
        <v>5281495</v>
      </c>
      <c r="P124" s="24">
        <v>5526170</v>
      </c>
      <c r="Q124" s="65">
        <v>5432704</v>
      </c>
      <c r="R124" s="24">
        <v>5060851</v>
      </c>
      <c r="S124" s="24">
        <v>5093648</v>
      </c>
      <c r="T124" s="24">
        <v>4580145</v>
      </c>
      <c r="U124" s="24">
        <v>4328914</v>
      </c>
      <c r="V124" s="24">
        <v>4201465</v>
      </c>
      <c r="W124" s="34">
        <v>1013094</v>
      </c>
      <c r="X124" s="24">
        <v>247275</v>
      </c>
      <c r="Y124" s="24">
        <v>98781</v>
      </c>
      <c r="Z124" s="24">
        <v>98583</v>
      </c>
      <c r="AA124" s="24">
        <v>98847</v>
      </c>
      <c r="AB124" s="24">
        <v>98871</v>
      </c>
      <c r="AC124" s="24">
        <v>98779</v>
      </c>
    </row>
    <row r="125" spans="1:29" x14ac:dyDescent="0.2">
      <c r="A125" s="11">
        <v>43978</v>
      </c>
      <c r="B125" s="20">
        <f t="shared" si="8"/>
        <v>0</v>
      </c>
      <c r="C125" s="17">
        <f t="shared" si="7"/>
        <v>0</v>
      </c>
      <c r="O125" s="24">
        <v>6075165</v>
      </c>
      <c r="P125" s="24">
        <v>6356608</v>
      </c>
      <c r="Q125" s="65">
        <v>6249097</v>
      </c>
      <c r="R125" s="24">
        <v>5821364</v>
      </c>
      <c r="S125" s="24">
        <v>5859090</v>
      </c>
      <c r="T125" s="24">
        <v>5268421</v>
      </c>
      <c r="U125" s="24">
        <v>4979436</v>
      </c>
      <c r="V125" s="24">
        <v>4832835</v>
      </c>
      <c r="W125" s="34">
        <v>1130894</v>
      </c>
      <c r="X125" s="24">
        <v>267869</v>
      </c>
      <c r="Y125" s="24">
        <v>104889</v>
      </c>
      <c r="Z125" s="24">
        <v>104679</v>
      </c>
      <c r="AA125" s="24">
        <v>104959</v>
      </c>
      <c r="AB125" s="24">
        <v>104984</v>
      </c>
      <c r="AC125" s="24">
        <v>104887</v>
      </c>
    </row>
    <row r="126" spans="1:29" x14ac:dyDescent="0.2">
      <c r="A126" s="11">
        <v>43979</v>
      </c>
      <c r="B126" s="20">
        <f t="shared" si="8"/>
        <v>0</v>
      </c>
      <c r="C126" s="17">
        <f t="shared" si="7"/>
        <v>0</v>
      </c>
      <c r="O126" s="24">
        <v>6988103</v>
      </c>
      <c r="P126" s="24">
        <v>7311840</v>
      </c>
      <c r="Q126" s="65">
        <v>7188173</v>
      </c>
      <c r="R126" s="24">
        <v>6696162</v>
      </c>
      <c r="S126" s="24">
        <v>6739557</v>
      </c>
      <c r="T126" s="24">
        <v>6060126</v>
      </c>
      <c r="U126" s="24">
        <v>5727715</v>
      </c>
      <c r="V126" s="24">
        <v>5559083</v>
      </c>
      <c r="W126" s="34">
        <v>1262392</v>
      </c>
      <c r="X126" s="24">
        <v>290179</v>
      </c>
      <c r="Y126" s="24">
        <v>111375</v>
      </c>
      <c r="Z126" s="24">
        <v>111152</v>
      </c>
      <c r="AA126" s="24">
        <v>111450</v>
      </c>
      <c r="AB126" s="24">
        <v>111476</v>
      </c>
      <c r="AC126" s="24">
        <v>111373</v>
      </c>
    </row>
    <row r="127" spans="1:29" x14ac:dyDescent="0.2">
      <c r="A127" s="11">
        <v>43980</v>
      </c>
      <c r="B127" s="20">
        <f t="shared" si="8"/>
        <v>0</v>
      </c>
      <c r="C127" s="17">
        <f t="shared" si="7"/>
        <v>0</v>
      </c>
      <c r="O127" s="24">
        <v>8038232</v>
      </c>
      <c r="P127" s="24">
        <v>8410618</v>
      </c>
      <c r="Q127" s="65">
        <v>8268367</v>
      </c>
      <c r="R127" s="24">
        <v>7702420</v>
      </c>
      <c r="S127" s="24">
        <v>7752336</v>
      </c>
      <c r="T127" s="24">
        <v>6970805</v>
      </c>
      <c r="U127" s="24">
        <v>6588440</v>
      </c>
      <c r="V127" s="24">
        <v>6394468</v>
      </c>
      <c r="W127" s="34">
        <v>1409181</v>
      </c>
      <c r="X127" s="24">
        <v>314348</v>
      </c>
      <c r="Y127" s="24">
        <v>118262</v>
      </c>
      <c r="Z127" s="24">
        <v>118025</v>
      </c>
      <c r="AA127" s="24">
        <v>118342</v>
      </c>
      <c r="AB127" s="24">
        <v>118370</v>
      </c>
      <c r="AC127" s="24">
        <v>118260</v>
      </c>
    </row>
    <row r="128" spans="1:29" x14ac:dyDescent="0.2">
      <c r="A128" s="11">
        <v>43981</v>
      </c>
      <c r="B128" s="20">
        <f t="shared" ref="B128:B132" si="9">C128</f>
        <v>0</v>
      </c>
      <c r="C128" s="17">
        <f t="shared" si="7"/>
        <v>0</v>
      </c>
      <c r="O128" s="24">
        <v>9246168</v>
      </c>
      <c r="P128" s="24">
        <v>9674514</v>
      </c>
      <c r="Q128" s="65">
        <v>9510886</v>
      </c>
      <c r="R128" s="24">
        <v>8859892</v>
      </c>
      <c r="S128" s="24">
        <v>8917309</v>
      </c>
      <c r="T128" s="24">
        <v>8018334</v>
      </c>
      <c r="U128" s="24">
        <v>7578510</v>
      </c>
      <c r="V128" s="24">
        <v>7355389</v>
      </c>
      <c r="W128" s="34">
        <v>1573038</v>
      </c>
      <c r="X128" s="24">
        <v>340529</v>
      </c>
      <c r="Y128" s="24">
        <v>125575</v>
      </c>
      <c r="Z128" s="24">
        <v>125323</v>
      </c>
      <c r="AA128" s="24">
        <v>125659</v>
      </c>
      <c r="AB128" s="24">
        <v>125689</v>
      </c>
      <c r="AC128" s="24">
        <v>125572</v>
      </c>
    </row>
    <row r="129" spans="1:29" x14ac:dyDescent="0.2">
      <c r="A129" s="11">
        <v>43982</v>
      </c>
      <c r="B129" s="20">
        <f t="shared" si="9"/>
        <v>0</v>
      </c>
      <c r="C129" s="17">
        <f t="shared" si="7"/>
        <v>0</v>
      </c>
      <c r="O129" s="24">
        <v>10635625</v>
      </c>
      <c r="P129" s="24">
        <v>11128340</v>
      </c>
      <c r="Q129" s="65">
        <v>10940123</v>
      </c>
      <c r="R129" s="24">
        <v>10191302</v>
      </c>
      <c r="S129" s="24">
        <v>10257347</v>
      </c>
      <c r="T129" s="24">
        <v>9223280</v>
      </c>
      <c r="U129" s="24">
        <v>8717362</v>
      </c>
      <c r="V129" s="24">
        <v>8460711</v>
      </c>
      <c r="W129" s="34">
        <v>1755947</v>
      </c>
      <c r="X129" s="24">
        <v>368890</v>
      </c>
      <c r="Y129" s="24">
        <v>133340</v>
      </c>
      <c r="Z129" s="24">
        <v>133073</v>
      </c>
      <c r="AA129" s="24">
        <v>133430</v>
      </c>
      <c r="AB129" s="24">
        <v>133461</v>
      </c>
      <c r="AC129" s="24">
        <v>133337</v>
      </c>
    </row>
    <row r="130" spans="1:29" x14ac:dyDescent="0.2">
      <c r="A130" s="11">
        <v>43983</v>
      </c>
      <c r="B130" s="20">
        <f t="shared" si="9"/>
        <v>0</v>
      </c>
      <c r="C130" s="17">
        <f t="shared" si="7"/>
        <v>0</v>
      </c>
      <c r="O130" s="24">
        <v>12233881</v>
      </c>
      <c r="P130" s="24">
        <v>12800638</v>
      </c>
      <c r="Q130" s="65">
        <v>12584136</v>
      </c>
      <c r="R130" s="24">
        <v>11722787</v>
      </c>
      <c r="S130" s="24">
        <v>11798758</v>
      </c>
      <c r="T130" s="24">
        <v>10609297</v>
      </c>
      <c r="U130" s="24">
        <v>10027353</v>
      </c>
      <c r="V130" s="24">
        <v>9732134</v>
      </c>
      <c r="W130" s="34">
        <v>1960126</v>
      </c>
      <c r="X130" s="24">
        <v>399614</v>
      </c>
      <c r="Y130" s="24">
        <v>141585</v>
      </c>
      <c r="Z130" s="24">
        <v>141301</v>
      </c>
      <c r="AA130" s="24">
        <v>141681</v>
      </c>
      <c r="AB130" s="24">
        <v>141714</v>
      </c>
      <c r="AC130" s="24">
        <v>141582</v>
      </c>
    </row>
    <row r="131" spans="1:29" x14ac:dyDescent="0.2">
      <c r="A131" s="11">
        <v>43984</v>
      </c>
      <c r="B131" s="20">
        <f t="shared" si="9"/>
        <v>0</v>
      </c>
      <c r="C131" s="17">
        <f t="shared" si="7"/>
        <v>0</v>
      </c>
      <c r="O131" s="24">
        <v>14072312</v>
      </c>
      <c r="P131" s="79">
        <v>14724238</v>
      </c>
      <c r="Q131" s="65">
        <v>14475202</v>
      </c>
      <c r="R131" s="24">
        <v>13484415</v>
      </c>
      <c r="S131" s="24">
        <v>13571802</v>
      </c>
      <c r="T131" s="24">
        <v>12203596</v>
      </c>
      <c r="U131" s="24">
        <v>11534202</v>
      </c>
      <c r="V131" s="24">
        <v>11194619</v>
      </c>
      <c r="W131" s="34">
        <v>2188045</v>
      </c>
      <c r="X131" s="24">
        <v>432897</v>
      </c>
      <c r="Y131" s="24">
        <v>150340</v>
      </c>
      <c r="Z131" s="24">
        <v>150039</v>
      </c>
      <c r="AA131" s="24">
        <v>150442</v>
      </c>
      <c r="AB131" s="24">
        <v>150477</v>
      </c>
      <c r="AC131" s="24">
        <v>150337</v>
      </c>
    </row>
    <row r="132" spans="1:29" x14ac:dyDescent="0.2">
      <c r="A132" s="11">
        <v>43985</v>
      </c>
      <c r="B132" s="20">
        <f t="shared" si="9"/>
        <v>0</v>
      </c>
      <c r="C132" s="17">
        <f t="shared" si="7"/>
        <v>0</v>
      </c>
      <c r="O132" s="79">
        <v>16187012</v>
      </c>
      <c r="P132" s="79">
        <v>16936905</v>
      </c>
      <c r="Q132" s="82">
        <v>16650446</v>
      </c>
      <c r="R132" s="79">
        <v>15510770</v>
      </c>
      <c r="S132" s="84">
        <v>15611288</v>
      </c>
      <c r="T132" s="24">
        <v>14037477</v>
      </c>
      <c r="U132" s="24">
        <v>13267490</v>
      </c>
      <c r="V132" s="24">
        <v>12876877</v>
      </c>
      <c r="W132" s="34">
        <v>2442467</v>
      </c>
      <c r="X132" s="24">
        <v>468951</v>
      </c>
      <c r="Y132" s="24">
        <v>159637</v>
      </c>
      <c r="Z132" s="24">
        <v>159317</v>
      </c>
      <c r="AA132" s="24">
        <v>159744</v>
      </c>
      <c r="AB132" s="24">
        <v>159782</v>
      </c>
      <c r="AC132" s="24">
        <v>159634</v>
      </c>
    </row>
    <row r="133" spans="1:29" x14ac:dyDescent="0.2">
      <c r="A133" s="11"/>
      <c r="C133" s="29"/>
    </row>
    <row r="134" spans="1:29" x14ac:dyDescent="0.2">
      <c r="A134" s="11"/>
      <c r="C134" s="29"/>
    </row>
    <row r="135" spans="1:29" x14ac:dyDescent="0.2">
      <c r="A135" s="11"/>
      <c r="C135" s="29"/>
    </row>
    <row r="136" spans="1:29" x14ac:dyDescent="0.2">
      <c r="A136" s="11"/>
      <c r="C136" s="29"/>
    </row>
    <row r="137" spans="1:29" x14ac:dyDescent="0.2">
      <c r="A137" s="11"/>
      <c r="C137" s="29"/>
    </row>
    <row r="138" spans="1:29" x14ac:dyDescent="0.2">
      <c r="A138" s="11"/>
      <c r="C138" s="29"/>
    </row>
    <row r="139" spans="1:29" x14ac:dyDescent="0.2">
      <c r="A139" s="11"/>
      <c r="C139" s="29"/>
    </row>
    <row r="140" spans="1:29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World</vt:lpstr>
      <vt:lpstr>Projections vs Actuals</vt:lpstr>
      <vt:lpstr>USA</vt:lpstr>
      <vt:lpstr>USA with variables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2020-04-17T01:06:18Z</dcterms:modified>
</cp:coreProperties>
</file>