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ropbox\Educational\MSBA\BAN7080 Perscriptive Analytics\"/>
    </mc:Choice>
  </mc:AlternateContent>
  <xr:revisionPtr revIDLastSave="0" documentId="13_ncr:1_{E4FA4C0D-5061-4504-B0B9-A3320E17E896}" xr6:coauthVersionLast="41" xr6:coauthVersionMax="41" xr10:uidLastSave="{00000000-0000-0000-0000-000000000000}"/>
  <bookViews>
    <workbookView xWindow="-108" yWindow="-108" windowWidth="23256" windowHeight="12576" activeTab="2" xr2:uid="{80A6421B-B3B5-4116-98E6-FBED1B7E2632}"/>
  </bookViews>
  <sheets>
    <sheet name="Q1" sheetId="7" r:id="rId1"/>
    <sheet name="Q2" sheetId="10" r:id="rId2"/>
    <sheet name="Q3" sheetId="11" r:id="rId3"/>
  </sheets>
  <definedNames>
    <definedName name="investment">#REF!</definedName>
    <definedName name="returns">#REF!</definedName>
    <definedName name="solver_adj" localSheetId="0" hidden="1">'Q1'!$C$33:$I$36</definedName>
    <definedName name="solver_adj" localSheetId="1" hidden="1">'Q2'!$C$21:$G$25</definedName>
    <definedName name="solver_adj" localSheetId="2" hidden="1">'Q3'!$K$4:$N$7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'Q1'!$B$43:$B$47</definedName>
    <definedName name="solver_lhs1" localSheetId="1" hidden="1">'Q2'!$C$33:$C$44</definedName>
    <definedName name="solver_lhs1" localSheetId="2" hidden="1">'Q3'!$C$27:$C$31</definedName>
    <definedName name="solver_lhs2" localSheetId="0" hidden="1">'Q1'!$B$48:$B$55</definedName>
    <definedName name="solver_lhs2" localSheetId="2" hidden="1">'Q3'!$C$32:$C$37</definedName>
    <definedName name="solver_lhs3" localSheetId="0" hidden="1">'Q1'!$B$57</definedName>
    <definedName name="solver_lhs3" localSheetId="2" hidden="1">'Q3'!$C$38:$C$42</definedName>
    <definedName name="solver_lhs4" localSheetId="0" hidden="1">'Q1'!$B$50:$B$55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1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'Q1'!$B$39</definedName>
    <definedName name="solver_opt" localSheetId="1" hidden="1">'Q2'!$D$28</definedName>
    <definedName name="solver_opt" localSheetId="2" hidden="1">'Q3'!$C$24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2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el3" localSheetId="0" hidden="1">2</definedName>
    <definedName name="solver_rel3" localSheetId="2" hidden="1">2</definedName>
    <definedName name="solver_rel4" localSheetId="0" hidden="1">2</definedName>
    <definedName name="solver_rhs1" localSheetId="0" hidden="1">'Q1'!$C$43:$C$47</definedName>
    <definedName name="solver_rhs1" localSheetId="1" hidden="1">'Q2'!$D$33:$D$44</definedName>
    <definedName name="solver_rhs1" localSheetId="2" hidden="1">'Q3'!$D$27:$D$31</definedName>
    <definedName name="solver_rhs2" localSheetId="0" hidden="1">'Q1'!$C$48:$C$55</definedName>
    <definedName name="solver_rhs2" localSheetId="2" hidden="1">'Q3'!$D$32:$D$37</definedName>
    <definedName name="solver_rhs3" localSheetId="0" hidden="1">'Q1'!$C$57</definedName>
    <definedName name="solver_rhs3" localSheetId="2" hidden="1">'Q3'!$D$38:$D$42</definedName>
    <definedName name="solver_rhs4" localSheetId="0" hidden="1">'Q1'!$C$50:$C$55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TotalCapcity">'Q1'!$C$11</definedName>
    <definedName name="TotalDemand">'Q1'!$C$10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1" l="1"/>
  <c r="C34" i="11"/>
  <c r="C33" i="11"/>
  <c r="C32" i="11"/>
  <c r="C37" i="11" l="1"/>
  <c r="C35" i="11"/>
  <c r="K18" i="11"/>
  <c r="L18" i="11"/>
  <c r="M18" i="11"/>
  <c r="O18" i="11"/>
  <c r="N18" i="11"/>
  <c r="P17" i="11"/>
  <c r="C42" i="11"/>
  <c r="D42" i="11"/>
  <c r="D32" i="11"/>
  <c r="D31" i="11"/>
  <c r="N8" i="11"/>
  <c r="M8" i="11"/>
  <c r="O7" i="11"/>
  <c r="C31" i="11" s="1"/>
  <c r="O6" i="11"/>
  <c r="O5" i="11"/>
  <c r="O4" i="11"/>
  <c r="C41" i="11"/>
  <c r="L8" i="11"/>
  <c r="C40" i="11" s="1"/>
  <c r="C39" i="11"/>
  <c r="C38" i="11" l="1"/>
  <c r="C27" i="11"/>
  <c r="C28" i="11"/>
  <c r="C30" i="11"/>
  <c r="K8" i="11"/>
  <c r="C8" i="11"/>
  <c r="D27" i="11" s="1"/>
  <c r="C9" i="11"/>
  <c r="C21" i="11"/>
  <c r="D33" i="11"/>
  <c r="D37" i="11"/>
  <c r="D36" i="11"/>
  <c r="D35" i="11"/>
  <c r="D34" i="11"/>
  <c r="P15" i="11"/>
  <c r="D40" i="11" s="1"/>
  <c r="P16" i="11"/>
  <c r="D41" i="11" s="1"/>
  <c r="P14" i="11"/>
  <c r="D39" i="11" s="1"/>
  <c r="C36" i="11"/>
  <c r="D30" i="11"/>
  <c r="D29" i="11"/>
  <c r="D28" i="11"/>
  <c r="C20" i="11"/>
  <c r="D34" i="10"/>
  <c r="D39" i="10"/>
  <c r="D28" i="10"/>
  <c r="C29" i="11" l="1"/>
  <c r="C24" i="11"/>
  <c r="D44" i="10" l="1"/>
  <c r="D43" i="10"/>
  <c r="D42" i="10"/>
  <c r="D41" i="10"/>
  <c r="D40" i="10"/>
  <c r="D35" i="10"/>
  <c r="D36" i="10"/>
  <c r="D37" i="10"/>
  <c r="D38" i="10"/>
  <c r="D33" i="10"/>
  <c r="D26" i="10"/>
  <c r="C41" i="10" s="1"/>
  <c r="E26" i="10"/>
  <c r="C42" i="10" s="1"/>
  <c r="F26" i="10"/>
  <c r="C43" i="10" s="1"/>
  <c r="G26" i="10"/>
  <c r="C44" i="10" s="1"/>
  <c r="C26" i="10"/>
  <c r="C40" i="10" s="1"/>
  <c r="C11" i="10"/>
  <c r="C10" i="10"/>
  <c r="H22" i="10"/>
  <c r="C35" i="10" s="1"/>
  <c r="H23" i="10"/>
  <c r="C36" i="10" s="1"/>
  <c r="H24" i="10"/>
  <c r="C37" i="10" s="1"/>
  <c r="H25" i="10"/>
  <c r="C38" i="10" s="1"/>
  <c r="H21" i="10"/>
  <c r="C34" i="10" s="1"/>
  <c r="C57" i="7"/>
  <c r="B57" i="7"/>
  <c r="B39" i="7"/>
  <c r="I15" i="7"/>
  <c r="I16" i="7"/>
  <c r="I17" i="7"/>
  <c r="I18" i="7"/>
  <c r="C10" i="7"/>
  <c r="C48" i="7" s="1"/>
  <c r="C55" i="7"/>
  <c r="C54" i="7"/>
  <c r="C53" i="7"/>
  <c r="C52" i="7"/>
  <c r="C51" i="7"/>
  <c r="C50" i="7"/>
  <c r="C49" i="7"/>
  <c r="I37" i="7"/>
  <c r="B55" i="7" s="1"/>
  <c r="J34" i="7"/>
  <c r="B45" i="7" s="1"/>
  <c r="J35" i="7"/>
  <c r="B46" i="7" s="1"/>
  <c r="J36" i="7"/>
  <c r="B47" i="7" s="1"/>
  <c r="J33" i="7"/>
  <c r="C47" i="7"/>
  <c r="C46" i="7"/>
  <c r="C45" i="7"/>
  <c r="C44" i="7"/>
  <c r="D37" i="7"/>
  <c r="B50" i="7" s="1"/>
  <c r="E37" i="7"/>
  <c r="B51" i="7" s="1"/>
  <c r="F37" i="7"/>
  <c r="B52" i="7" s="1"/>
  <c r="G37" i="7"/>
  <c r="B53" i="7" s="1"/>
  <c r="H37" i="7"/>
  <c r="B54" i="7" s="1"/>
  <c r="C37" i="7"/>
  <c r="B49" i="7" s="1"/>
  <c r="C11" i="7"/>
  <c r="C43" i="7" s="1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D15" i="7"/>
  <c r="E15" i="7"/>
  <c r="F15" i="7"/>
  <c r="G15" i="7"/>
  <c r="H15" i="7"/>
  <c r="C15" i="7"/>
  <c r="C39" i="10" l="1"/>
  <c r="C33" i="10"/>
  <c r="C56" i="7"/>
  <c r="K35" i="7"/>
  <c r="K34" i="7"/>
  <c r="B48" i="7"/>
  <c r="L33" i="7"/>
  <c r="L35" i="7"/>
  <c r="L34" i="7"/>
  <c r="B56" i="7"/>
  <c r="K33" i="7"/>
  <c r="L36" i="7"/>
  <c r="K36" i="7"/>
  <c r="B43" i="7"/>
  <c r="B44" i="7"/>
</calcChain>
</file>

<file path=xl/sharedStrings.xml><?xml version="1.0" encoding="utf-8"?>
<sst xmlns="http://schemas.openxmlformats.org/spreadsheetml/2006/main" count="331" uniqueCount="222">
  <si>
    <t>Constraints</t>
  </si>
  <si>
    <t>GTE</t>
  </si>
  <si>
    <t>LTE</t>
  </si>
  <si>
    <t>Threshold</t>
  </si>
  <si>
    <t>Value</t>
  </si>
  <si>
    <t>Decision Variables</t>
  </si>
  <si>
    <t>Given Data</t>
  </si>
  <si>
    <t>Atlanta</t>
  </si>
  <si>
    <t>Louisville</t>
  </si>
  <si>
    <t>Detroit</t>
  </si>
  <si>
    <t>Phoenix</t>
  </si>
  <si>
    <t>Tacoma</t>
  </si>
  <si>
    <t>Dallas</t>
  </si>
  <si>
    <t>Denver</t>
  </si>
  <si>
    <t>STL</t>
  </si>
  <si>
    <t>Tampa</t>
  </si>
  <si>
    <t>Baltimore</t>
  </si>
  <si>
    <t>San Diego</t>
  </si>
  <si>
    <t>Unit Shipping Costs</t>
  </si>
  <si>
    <t>Demand</t>
  </si>
  <si>
    <t>Unit Production Cost</t>
  </si>
  <si>
    <t>Capacity</t>
  </si>
  <si>
    <t>Production Data</t>
  </si>
  <si>
    <t>A_TAC</t>
  </si>
  <si>
    <t>A_SD</t>
  </si>
  <si>
    <t>A_DEN</t>
  </si>
  <si>
    <t>A_DAL</t>
  </si>
  <si>
    <t xml:space="preserve">Units Shipped from Atlanta to Tacoma </t>
  </si>
  <si>
    <t>A_STL</t>
  </si>
  <si>
    <t>A_T</t>
  </si>
  <si>
    <t>A_BAL</t>
  </si>
  <si>
    <t xml:space="preserve">Units Shipped from Atlanta to San Diego </t>
  </si>
  <si>
    <t xml:space="preserve">Units Shipped from Atlanta to Dallas </t>
  </si>
  <si>
    <t xml:space="preserve">Units Shipped from Atlanta to Denver </t>
  </si>
  <si>
    <t xml:space="preserve">Units Shipped from Atlanta to St Louis </t>
  </si>
  <si>
    <t xml:space="preserve">Units Shipped from Atlanta to Tampa </t>
  </si>
  <si>
    <t xml:space="preserve">Units Shipped from Atlanta to Baltimore </t>
  </si>
  <si>
    <t>L_TAC</t>
  </si>
  <si>
    <t>L_SD</t>
  </si>
  <si>
    <t>L_DAL</t>
  </si>
  <si>
    <t>L_DEN</t>
  </si>
  <si>
    <t>L_STL</t>
  </si>
  <si>
    <t>L_T</t>
  </si>
  <si>
    <t>L_BAL</t>
  </si>
  <si>
    <t xml:space="preserve">Units Shipped from Louisville to Tacoma </t>
  </si>
  <si>
    <t xml:space="preserve">Units Shipped from Louisville to San Diego </t>
  </si>
  <si>
    <t xml:space="preserve">Units Shipped from Louisville to Dallas </t>
  </si>
  <si>
    <t xml:space="preserve">Units Shipped from Louisville to Denver </t>
  </si>
  <si>
    <t xml:space="preserve">Units Shipped from Louisville to St Louis </t>
  </si>
  <si>
    <t xml:space="preserve">Units Shipped from Louisville to Tampa </t>
  </si>
  <si>
    <t xml:space="preserve">Units Shipped from Louisville to Baltimore </t>
  </si>
  <si>
    <t>D_TAC</t>
  </si>
  <si>
    <t>D_SD</t>
  </si>
  <si>
    <t>D_DAL</t>
  </si>
  <si>
    <t>D_DEN</t>
  </si>
  <si>
    <t>D_STL</t>
  </si>
  <si>
    <t>D_T</t>
  </si>
  <si>
    <t>D_BAL</t>
  </si>
  <si>
    <t xml:space="preserve">Units Shipped from Detroit to San Diego </t>
  </si>
  <si>
    <t xml:space="preserve">Units Shipped from Detroit to Tacoma </t>
  </si>
  <si>
    <t xml:space="preserve">Units Shipped from Detroit to Dallas </t>
  </si>
  <si>
    <t xml:space="preserve">Units Shipped from Detroit to Denver </t>
  </si>
  <si>
    <t xml:space="preserve">Units Shipped from Detroit to St Louis </t>
  </si>
  <si>
    <t xml:space="preserve">Units Shipped from Detroit to Tampa </t>
  </si>
  <si>
    <t xml:space="preserve">Units Shipped from Detroit to Baltimore </t>
  </si>
  <si>
    <t>P_TAC</t>
  </si>
  <si>
    <t>P_SD</t>
  </si>
  <si>
    <t>P_DAL</t>
  </si>
  <si>
    <t>P_DEN</t>
  </si>
  <si>
    <t>P_STL</t>
  </si>
  <si>
    <t>P_T</t>
  </si>
  <si>
    <t>P_BAL</t>
  </si>
  <si>
    <t xml:space="preserve">Units Shipped from Phoenix to Tacoma </t>
  </si>
  <si>
    <t xml:space="preserve">Units Shipped from Phoenix to San Diego </t>
  </si>
  <si>
    <t xml:space="preserve">Units Shipped from Phoenix to Dallas </t>
  </si>
  <si>
    <t xml:space="preserve">Units Shipped from Phoenix to Denver </t>
  </si>
  <si>
    <t xml:space="preserve">Units Shipped from Phoenix to St Louis </t>
  </si>
  <si>
    <t xml:space="preserve">Units Shipped from Phoenix to Tampa </t>
  </si>
  <si>
    <t xml:space="preserve">Units Shipped from Phoenix to Baltimore </t>
  </si>
  <si>
    <t>Total Capacity</t>
  </si>
  <si>
    <t>Total Demand</t>
  </si>
  <si>
    <t>Parameters (Total Unit Costs)</t>
  </si>
  <si>
    <t>Totals Received</t>
  </si>
  <si>
    <t>Totals Sent</t>
  </si>
  <si>
    <t>Decisions</t>
  </si>
  <si>
    <t>Minimize Total Cost</t>
  </si>
  <si>
    <t>Sum of Total Production</t>
  </si>
  <si>
    <t>Demand Required</t>
  </si>
  <si>
    <t>Production _Atlanta (Capacity)</t>
  </si>
  <si>
    <t>Production _Louisville (Capacity)</t>
  </si>
  <si>
    <t>Production _Detroit (Capacity)</t>
  </si>
  <si>
    <t>Production _Phoenix (Capacity)</t>
  </si>
  <si>
    <t>Tacoma Demand</t>
  </si>
  <si>
    <t>San Diego Demand</t>
  </si>
  <si>
    <t>Dallas Demand</t>
  </si>
  <si>
    <t>Denver Demand</t>
  </si>
  <si>
    <t>STL Demand</t>
  </si>
  <si>
    <t>Tampa Demand</t>
  </si>
  <si>
    <t>Baltimore Demand</t>
  </si>
  <si>
    <t>Demand=Supply</t>
  </si>
  <si>
    <t>E</t>
  </si>
  <si>
    <t>Capacity Met?</t>
  </si>
  <si>
    <t>Utilization Rate</t>
  </si>
  <si>
    <t>Detroit Utilization</t>
  </si>
  <si>
    <t>Task 1</t>
  </si>
  <si>
    <t>Task 2</t>
  </si>
  <si>
    <t>Task 3</t>
  </si>
  <si>
    <t>Task 4</t>
  </si>
  <si>
    <t>Task 5</t>
  </si>
  <si>
    <t>Programmer 1</t>
  </si>
  <si>
    <t>Programmer 2</t>
  </si>
  <si>
    <t>Programmer 3</t>
  </si>
  <si>
    <t>Programmer 4</t>
  </si>
  <si>
    <t>Programmer 5</t>
  </si>
  <si>
    <t>Given Data/Parameters</t>
  </si>
  <si>
    <t>P1_T3</t>
  </si>
  <si>
    <t>P1_T4</t>
  </si>
  <si>
    <t>P1_T5</t>
  </si>
  <si>
    <t>P1_T2</t>
  </si>
  <si>
    <t>P1_T1</t>
  </si>
  <si>
    <t>Binary if Programmer 1 is assigned to Task 1</t>
  </si>
  <si>
    <t>Binary if Programmer 1 is assigned to Task 2</t>
  </si>
  <si>
    <t>Binary if Programmer 1 is assigned to Task 3</t>
  </si>
  <si>
    <t>Binary if Programmer 1 is assigned to Task 4</t>
  </si>
  <si>
    <t>Binary if Programmer 1 is assigned to Task 5</t>
  </si>
  <si>
    <t>P2_T1</t>
  </si>
  <si>
    <t>P2_T2</t>
  </si>
  <si>
    <t>P2_T3</t>
  </si>
  <si>
    <t>P2_T4</t>
  </si>
  <si>
    <t>P2_T5</t>
  </si>
  <si>
    <t>Binary if Programmer 2 is assigned to Task 1</t>
  </si>
  <si>
    <t>Binary if Programmer 2 is assigned to Task 2</t>
  </si>
  <si>
    <t>Binary if Programmer 2 is assigned to Task 3</t>
  </si>
  <si>
    <t>Binary if Programmer 2 is assigned to Task 4</t>
  </si>
  <si>
    <t>Binary if Programmer 2 is assigned to Task 5</t>
  </si>
  <si>
    <t>P3_T1</t>
  </si>
  <si>
    <t>P3_T2</t>
  </si>
  <si>
    <t>P3_T3</t>
  </si>
  <si>
    <t>P3_T4</t>
  </si>
  <si>
    <t>P3_T5</t>
  </si>
  <si>
    <t>Binary if Programmer 3 is assigned to Task 5</t>
  </si>
  <si>
    <t>Binary if Programmer 3 is assigned to Task 4</t>
  </si>
  <si>
    <t>Binary if Programmer 3 is assigned to Task 3</t>
  </si>
  <si>
    <t>Binary if Programmer 3 is assigned to Task 2</t>
  </si>
  <si>
    <t>Binary if Programmer 3 is assigned to Task 1</t>
  </si>
  <si>
    <t>P4_T1</t>
  </si>
  <si>
    <t>P4_T2</t>
  </si>
  <si>
    <t>P4_T3</t>
  </si>
  <si>
    <t>P4_T4</t>
  </si>
  <si>
    <t>P4_T5</t>
  </si>
  <si>
    <t>P5_T1</t>
  </si>
  <si>
    <t>P5_T2</t>
  </si>
  <si>
    <t>P5_T3</t>
  </si>
  <si>
    <t>P5_T4</t>
  </si>
  <si>
    <t>P5_T5</t>
  </si>
  <si>
    <t>Binary if Programmer 4 is assigned to Task 1</t>
  </si>
  <si>
    <t>Binary if Programmer 4 is assigned to Task 2</t>
  </si>
  <si>
    <t>Binary if Programmer 4 is assigned to Task 3</t>
  </si>
  <si>
    <t>Binary if Programmer 4 is assigned to Task 4</t>
  </si>
  <si>
    <t>Binary if Programmer 4 is assigned to Task 5</t>
  </si>
  <si>
    <t>Binary if Programmer 5 is assigned to Task 5</t>
  </si>
  <si>
    <t>Binary if Programmer 5 is assigned to Task 4</t>
  </si>
  <si>
    <t>Binary if Programmer 5 is assigned to Task 3</t>
  </si>
  <si>
    <t>Binary if Programmer 5 is assigned to Task 2</t>
  </si>
  <si>
    <t>Binary if Programmer 5 is assigned to Task 1</t>
  </si>
  <si>
    <t>Days of Task</t>
  </si>
  <si>
    <t>Supply of Time</t>
  </si>
  <si>
    <t>Available Days</t>
  </si>
  <si>
    <t>Available Allocation</t>
  </si>
  <si>
    <t>Minimize Total Days of Effort</t>
  </si>
  <si>
    <t>Total Allocated to Task</t>
  </si>
  <si>
    <t>Sum of Total Available Days</t>
  </si>
  <si>
    <t>Production _P1 (Capacity)</t>
  </si>
  <si>
    <t>Production _P2 (Capacity)</t>
  </si>
  <si>
    <t>Production _P3 (Capacity)</t>
  </si>
  <si>
    <t>Production _P4 (Capacity)</t>
  </si>
  <si>
    <t>Production _P5 (Capacity)</t>
  </si>
  <si>
    <t>EQ</t>
  </si>
  <si>
    <t>Total Allocated Time</t>
  </si>
  <si>
    <t>Task 1_Demand</t>
  </si>
  <si>
    <t>Task 2_Demand</t>
  </si>
  <si>
    <t>Task 3_Demand</t>
  </si>
  <si>
    <t>Task 4_Demand</t>
  </si>
  <si>
    <t>Task 5_Demand</t>
  </si>
  <si>
    <t>Stage One</t>
  </si>
  <si>
    <t>Parameters/Data</t>
  </si>
  <si>
    <t>Well 1</t>
  </si>
  <si>
    <t>Well 2</t>
  </si>
  <si>
    <t>Well 3</t>
  </si>
  <si>
    <t>Pump A</t>
  </si>
  <si>
    <t>Pump B</t>
  </si>
  <si>
    <t>Pump C</t>
  </si>
  <si>
    <t>Stage Two</t>
  </si>
  <si>
    <t>Stage Cost</t>
  </si>
  <si>
    <t>R1</t>
  </si>
  <si>
    <t>R2</t>
  </si>
  <si>
    <t>R3</t>
  </si>
  <si>
    <t>R4</t>
  </si>
  <si>
    <t>R5</t>
  </si>
  <si>
    <t>Objective</t>
  </si>
  <si>
    <t>Received</t>
  </si>
  <si>
    <t>Sent</t>
  </si>
  <si>
    <t>Minimize Cost to Supply Refineries</t>
  </si>
  <si>
    <t>Sum of Total Capacity</t>
  </si>
  <si>
    <t>Well 1 (Capacity)</t>
  </si>
  <si>
    <t>Well 2 (Capacity)</t>
  </si>
  <si>
    <t>Well 3 (Capacity)</t>
  </si>
  <si>
    <t>R1 Demand</t>
  </si>
  <si>
    <t>R2 Demand</t>
  </si>
  <si>
    <t>Total Refinery Demand</t>
  </si>
  <si>
    <t>R3 Demand</t>
  </si>
  <si>
    <t>R4 Demand</t>
  </si>
  <si>
    <t>R5 Demand</t>
  </si>
  <si>
    <t>Sum of Well Output</t>
  </si>
  <si>
    <t>Pump A Sum</t>
  </si>
  <si>
    <t>Pump B Sum</t>
  </si>
  <si>
    <t>Pump C Sum</t>
  </si>
  <si>
    <t>Dummy</t>
  </si>
  <si>
    <t>Dummy Well Capacity</t>
  </si>
  <si>
    <t>Dummy Pump</t>
  </si>
  <si>
    <t>Dummy Well</t>
  </si>
  <si>
    <t>Dummy Pump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</si>
</sst>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1" fontId="0" fillId="2" borderId="0" xfId="0" applyNumberFormat="1" applyFill="1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44" fontId="2" fillId="0" borderId="0" xfId="1" applyFont="1"/>
    <xf numFmtId="2" fontId="0" fillId="0" borderId="0" xfId="0" applyNumberFormat="1"/>
    <xf numFmtId="1" fontId="2" fillId="0" borderId="0" xfId="1" applyNumberFormat="1" applyFont="1"/>
    <xf numFmtId="1" fontId="2" fillId="0" borderId="0" xfId="0" applyNumberFormat="1" applyFont="1"/>
    <xf numFmtId="0" fontId="0" fillId="0" borderId="0" xfId="0" applyAlignment="1">
      <alignment horizontal="left"/>
    </xf>
    <xf numFmtId="1" fontId="0" fillId="2" borderId="0" xfId="1" applyNumberFormat="1" applyFont="1" applyFill="1"/>
    <xf numFmtId="9" fontId="0" fillId="0" borderId="0" xfId="3" applyFont="1"/>
    <xf numFmtId="1" fontId="0" fillId="0" borderId="0" xfId="1" applyNumberFormat="1" applyFont="1"/>
    <xf numFmtId="44" fontId="0" fillId="2" borderId="0" xfId="0" applyNumberFormat="1" applyFill="1"/>
    <xf numFmtId="43" fontId="0" fillId="2" borderId="0" xfId="2" applyFont="1" applyFill="1"/>
    <xf numFmtId="43" fontId="0" fillId="0" borderId="0" xfId="0" applyNumberFormat="1"/>
    <xf numFmtId="0" fontId="2" fillId="0" borderId="0" xfId="0" applyFont="1" applyAlignment="1">
      <alignment horizontal="center"/>
    </xf>
    <xf numFmtId="44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FCF7-F78B-4000-A57A-E45B52CDF63E}">
  <dimension ref="A1:L57"/>
  <sheetViews>
    <sheetView topLeftCell="A14" zoomScale="50" zoomScaleNormal="50" workbookViewId="0">
      <selection activeCell="A42" sqref="A42:D57"/>
    </sheetView>
  </sheetViews>
  <sheetFormatPr defaultRowHeight="14.4" x14ac:dyDescent="0.3"/>
  <cols>
    <col min="1" max="1" width="25.88671875" bestFit="1" customWidth="1"/>
    <col min="2" max="2" width="34.5546875" bestFit="1" customWidth="1"/>
    <col min="3" max="3" width="10.109375" bestFit="1" customWidth="1"/>
    <col min="4" max="4" width="11.109375" bestFit="1" customWidth="1"/>
    <col min="5" max="5" width="36.109375" bestFit="1" customWidth="1"/>
    <col min="6" max="7" width="11.109375" bestFit="1" customWidth="1"/>
    <col min="8" max="8" width="34.44140625" bestFit="1" customWidth="1"/>
    <col min="9" max="9" width="9" bestFit="1" customWidth="1"/>
    <col min="10" max="10" width="18.109375" bestFit="1" customWidth="1"/>
    <col min="11" max="11" width="41" bestFit="1" customWidth="1"/>
  </cols>
  <sheetData>
    <row r="1" spans="1:11" x14ac:dyDescent="0.3">
      <c r="A1" t="s">
        <v>6</v>
      </c>
    </row>
    <row r="2" spans="1:11" x14ac:dyDescent="0.3">
      <c r="C2" s="19" t="s">
        <v>18</v>
      </c>
      <c r="D2" s="19"/>
      <c r="E2" s="19"/>
      <c r="F2" s="19"/>
      <c r="G2" s="19"/>
      <c r="H2" s="19"/>
      <c r="I2" s="19"/>
      <c r="J2" s="19" t="s">
        <v>22</v>
      </c>
      <c r="K2" s="19"/>
    </row>
    <row r="3" spans="1:11" x14ac:dyDescent="0.3">
      <c r="C3" t="s">
        <v>11</v>
      </c>
      <c r="D3" t="s">
        <v>17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20</v>
      </c>
      <c r="K3" t="s">
        <v>21</v>
      </c>
    </row>
    <row r="4" spans="1:11" x14ac:dyDescent="0.3">
      <c r="B4" t="s">
        <v>7</v>
      </c>
      <c r="C4" s="1">
        <v>2.5</v>
      </c>
      <c r="D4" s="1">
        <v>2.75</v>
      </c>
      <c r="E4" s="1">
        <v>1.75</v>
      </c>
      <c r="F4" s="1">
        <v>2</v>
      </c>
      <c r="G4" s="1">
        <v>2.1</v>
      </c>
      <c r="H4" s="1">
        <v>1.8</v>
      </c>
      <c r="I4" s="1">
        <v>1.65</v>
      </c>
      <c r="J4" s="1">
        <v>35.5</v>
      </c>
      <c r="K4">
        <v>18000</v>
      </c>
    </row>
    <row r="5" spans="1:11" x14ac:dyDescent="0.3">
      <c r="B5" t="s">
        <v>8</v>
      </c>
      <c r="C5" s="1">
        <v>1.85</v>
      </c>
      <c r="D5" s="1">
        <v>1.9</v>
      </c>
      <c r="E5" s="1">
        <v>1.5</v>
      </c>
      <c r="F5" s="1">
        <v>1.6</v>
      </c>
      <c r="G5" s="1">
        <v>1</v>
      </c>
      <c r="H5" s="1">
        <v>1.9</v>
      </c>
      <c r="I5" s="1">
        <v>1.85</v>
      </c>
      <c r="J5" s="1">
        <v>37.5</v>
      </c>
      <c r="K5">
        <v>15000</v>
      </c>
    </row>
    <row r="6" spans="1:11" x14ac:dyDescent="0.3">
      <c r="B6" t="s">
        <v>9</v>
      </c>
      <c r="C6" s="1">
        <v>2.2999999999999998</v>
      </c>
      <c r="D6" s="1">
        <v>2.25</v>
      </c>
      <c r="E6" s="1">
        <v>1.85</v>
      </c>
      <c r="F6" s="1">
        <v>1.25</v>
      </c>
      <c r="G6" s="1">
        <v>1.5</v>
      </c>
      <c r="H6" s="1">
        <v>2.25</v>
      </c>
      <c r="I6" s="1">
        <v>2</v>
      </c>
      <c r="J6" s="1">
        <v>37.25</v>
      </c>
      <c r="K6">
        <v>25000</v>
      </c>
    </row>
    <row r="7" spans="1:11" x14ac:dyDescent="0.3">
      <c r="B7" t="s">
        <v>10</v>
      </c>
      <c r="C7" s="1">
        <v>1.9</v>
      </c>
      <c r="D7" s="1">
        <v>0.9</v>
      </c>
      <c r="E7" s="1">
        <v>1.6</v>
      </c>
      <c r="F7" s="1">
        <v>1.75</v>
      </c>
      <c r="G7" s="1">
        <v>2</v>
      </c>
      <c r="H7" s="1">
        <v>2.5</v>
      </c>
      <c r="I7" s="1">
        <v>2.65</v>
      </c>
      <c r="J7" s="1">
        <v>36.25</v>
      </c>
      <c r="K7">
        <v>20000</v>
      </c>
    </row>
    <row r="8" spans="1:11" s="6" customFormat="1" x14ac:dyDescent="0.3">
      <c r="B8" s="6" t="s">
        <v>19</v>
      </c>
      <c r="C8" s="6">
        <v>5500</v>
      </c>
      <c r="D8" s="6">
        <v>11500</v>
      </c>
      <c r="E8" s="6">
        <v>10500</v>
      </c>
      <c r="F8" s="6">
        <v>9600</v>
      </c>
      <c r="G8" s="6">
        <v>15400</v>
      </c>
      <c r="H8" s="6">
        <v>12500</v>
      </c>
      <c r="I8" s="6">
        <v>6600</v>
      </c>
    </row>
    <row r="9" spans="1:11" s="6" customFormat="1" x14ac:dyDescent="0.3"/>
    <row r="10" spans="1:11" s="6" customFormat="1" x14ac:dyDescent="0.3">
      <c r="B10" s="7" t="s">
        <v>80</v>
      </c>
      <c r="C10" s="6">
        <f>SUM(C8:I8)</f>
        <v>71600</v>
      </c>
    </row>
    <row r="11" spans="1:11" s="6" customFormat="1" x14ac:dyDescent="0.3">
      <c r="B11" s="7" t="s">
        <v>79</v>
      </c>
      <c r="C11" s="6">
        <f>SUM(K4:K7)</f>
        <v>78000</v>
      </c>
    </row>
    <row r="12" spans="1:11" s="6" customFormat="1" x14ac:dyDescent="0.3"/>
    <row r="13" spans="1:11" x14ac:dyDescent="0.3">
      <c r="A13" s="6" t="s">
        <v>81</v>
      </c>
    </row>
    <row r="14" spans="1:11" x14ac:dyDescent="0.3">
      <c r="C14" t="s">
        <v>11</v>
      </c>
      <c r="D14" t="s">
        <v>17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</row>
    <row r="15" spans="1:11" x14ac:dyDescent="0.3">
      <c r="B15" t="s">
        <v>7</v>
      </c>
      <c r="C15" s="1">
        <f t="shared" ref="C15:I18" si="0">$J4+C4</f>
        <v>38</v>
      </c>
      <c r="D15" s="1">
        <f t="shared" si="0"/>
        <v>38.25</v>
      </c>
      <c r="E15" s="1">
        <f t="shared" si="0"/>
        <v>37.25</v>
      </c>
      <c r="F15" s="1">
        <f t="shared" si="0"/>
        <v>37.5</v>
      </c>
      <c r="G15" s="1">
        <f t="shared" si="0"/>
        <v>37.6</v>
      </c>
      <c r="H15" s="1">
        <f t="shared" si="0"/>
        <v>37.299999999999997</v>
      </c>
      <c r="I15" s="1">
        <f t="shared" si="0"/>
        <v>37.15</v>
      </c>
    </row>
    <row r="16" spans="1:11" x14ac:dyDescent="0.3">
      <c r="B16" t="s">
        <v>8</v>
      </c>
      <c r="C16" s="1">
        <f t="shared" si="0"/>
        <v>39.35</v>
      </c>
      <c r="D16" s="1">
        <f t="shared" si="0"/>
        <v>39.4</v>
      </c>
      <c r="E16" s="1">
        <f t="shared" si="0"/>
        <v>39</v>
      </c>
      <c r="F16" s="1">
        <f t="shared" si="0"/>
        <v>39.1</v>
      </c>
      <c r="G16" s="1">
        <f t="shared" si="0"/>
        <v>38.5</v>
      </c>
      <c r="H16" s="1">
        <f t="shared" si="0"/>
        <v>39.4</v>
      </c>
      <c r="I16" s="1">
        <f t="shared" si="0"/>
        <v>39.35</v>
      </c>
    </row>
    <row r="17" spans="1:12" x14ac:dyDescent="0.3">
      <c r="B17" t="s">
        <v>9</v>
      </c>
      <c r="C17" s="1">
        <f t="shared" si="0"/>
        <v>39.549999999999997</v>
      </c>
      <c r="D17" s="1">
        <f t="shared" si="0"/>
        <v>39.5</v>
      </c>
      <c r="E17" s="1">
        <f t="shared" si="0"/>
        <v>39.1</v>
      </c>
      <c r="F17" s="1">
        <f t="shared" si="0"/>
        <v>38.5</v>
      </c>
      <c r="G17" s="1">
        <f t="shared" si="0"/>
        <v>38.75</v>
      </c>
      <c r="H17" s="1">
        <f t="shared" si="0"/>
        <v>39.5</v>
      </c>
      <c r="I17" s="1">
        <f t="shared" si="0"/>
        <v>39.25</v>
      </c>
    </row>
    <row r="18" spans="1:12" x14ac:dyDescent="0.3">
      <c r="B18" t="s">
        <v>10</v>
      </c>
      <c r="C18" s="1">
        <f t="shared" si="0"/>
        <v>38.15</v>
      </c>
      <c r="D18" s="1">
        <f t="shared" si="0"/>
        <v>37.15</v>
      </c>
      <c r="E18" s="1">
        <f t="shared" si="0"/>
        <v>37.85</v>
      </c>
      <c r="F18" s="1">
        <f t="shared" si="0"/>
        <v>38</v>
      </c>
      <c r="G18" s="1">
        <f t="shared" si="0"/>
        <v>38.25</v>
      </c>
      <c r="H18" s="1">
        <f t="shared" si="0"/>
        <v>38.75</v>
      </c>
      <c r="I18" s="1">
        <f t="shared" si="0"/>
        <v>38.9</v>
      </c>
    </row>
    <row r="19" spans="1:12" x14ac:dyDescent="0.3">
      <c r="C19" s="1"/>
      <c r="D19" s="1"/>
      <c r="E19" s="1"/>
      <c r="F19" s="1"/>
      <c r="G19" s="1"/>
      <c r="H19" s="1"/>
    </row>
    <row r="20" spans="1:12" x14ac:dyDescent="0.3">
      <c r="C20" s="1"/>
      <c r="D20" s="1"/>
      <c r="E20" s="1"/>
      <c r="F20" s="1"/>
      <c r="G20" s="1"/>
      <c r="H20" s="1"/>
    </row>
    <row r="21" spans="1:12" x14ac:dyDescent="0.3">
      <c r="A21" s="6" t="s">
        <v>5</v>
      </c>
    </row>
    <row r="22" spans="1:12" x14ac:dyDescent="0.3">
      <c r="K22" t="s">
        <v>72</v>
      </c>
    </row>
    <row r="23" spans="1:12" x14ac:dyDescent="0.3">
      <c r="A23" t="s">
        <v>23</v>
      </c>
      <c r="B23" t="s">
        <v>27</v>
      </c>
      <c r="D23" t="s">
        <v>37</v>
      </c>
      <c r="E23" t="s">
        <v>44</v>
      </c>
      <c r="G23" t="s">
        <v>51</v>
      </c>
      <c r="H23" t="s">
        <v>59</v>
      </c>
      <c r="J23" t="s">
        <v>65</v>
      </c>
      <c r="K23" t="s">
        <v>73</v>
      </c>
    </row>
    <row r="24" spans="1:12" x14ac:dyDescent="0.3">
      <c r="A24" t="s">
        <v>24</v>
      </c>
      <c r="B24" t="s">
        <v>31</v>
      </c>
      <c r="D24" t="s">
        <v>38</v>
      </c>
      <c r="E24" t="s">
        <v>45</v>
      </c>
      <c r="G24" t="s">
        <v>52</v>
      </c>
      <c r="H24" t="s">
        <v>58</v>
      </c>
      <c r="J24" t="s">
        <v>66</v>
      </c>
      <c r="K24" t="s">
        <v>74</v>
      </c>
    </row>
    <row r="25" spans="1:12" x14ac:dyDescent="0.3">
      <c r="A25" t="s">
        <v>26</v>
      </c>
      <c r="B25" t="s">
        <v>32</v>
      </c>
      <c r="D25" t="s">
        <v>39</v>
      </c>
      <c r="E25" t="s">
        <v>46</v>
      </c>
      <c r="G25" t="s">
        <v>53</v>
      </c>
      <c r="H25" t="s">
        <v>60</v>
      </c>
      <c r="J25" t="s">
        <v>67</v>
      </c>
      <c r="K25" t="s">
        <v>75</v>
      </c>
    </row>
    <row r="26" spans="1:12" x14ac:dyDescent="0.3">
      <c r="A26" t="s">
        <v>25</v>
      </c>
      <c r="B26" t="s">
        <v>33</v>
      </c>
      <c r="D26" t="s">
        <v>40</v>
      </c>
      <c r="E26" t="s">
        <v>47</v>
      </c>
      <c r="G26" t="s">
        <v>54</v>
      </c>
      <c r="H26" t="s">
        <v>61</v>
      </c>
      <c r="J26" t="s">
        <v>68</v>
      </c>
      <c r="K26" t="s">
        <v>76</v>
      </c>
    </row>
    <row r="27" spans="1:12" x14ac:dyDescent="0.3">
      <c r="A27" t="s">
        <v>28</v>
      </c>
      <c r="B27" t="s">
        <v>34</v>
      </c>
      <c r="D27" t="s">
        <v>41</v>
      </c>
      <c r="E27" t="s">
        <v>48</v>
      </c>
      <c r="G27" t="s">
        <v>55</v>
      </c>
      <c r="H27" t="s">
        <v>62</v>
      </c>
      <c r="J27" t="s">
        <v>69</v>
      </c>
      <c r="K27" t="s">
        <v>77</v>
      </c>
    </row>
    <row r="28" spans="1:12" x14ac:dyDescent="0.3">
      <c r="A28" t="s">
        <v>29</v>
      </c>
      <c r="B28" t="s">
        <v>35</v>
      </c>
      <c r="D28" t="s">
        <v>42</v>
      </c>
      <c r="E28" t="s">
        <v>49</v>
      </c>
      <c r="G28" t="s">
        <v>56</v>
      </c>
      <c r="H28" t="s">
        <v>63</v>
      </c>
      <c r="J28" t="s">
        <v>70</v>
      </c>
      <c r="K28" t="s">
        <v>78</v>
      </c>
    </row>
    <row r="29" spans="1:12" x14ac:dyDescent="0.3">
      <c r="A29" t="s">
        <v>30</v>
      </c>
      <c r="B29" t="s">
        <v>36</v>
      </c>
      <c r="D29" t="s">
        <v>43</v>
      </c>
      <c r="E29" t="s">
        <v>50</v>
      </c>
      <c r="G29" t="s">
        <v>57</v>
      </c>
      <c r="H29" t="s">
        <v>64</v>
      </c>
      <c r="J29" t="s">
        <v>71</v>
      </c>
    </row>
    <row r="31" spans="1:12" x14ac:dyDescent="0.3">
      <c r="A31" s="6" t="s">
        <v>84</v>
      </c>
    </row>
    <row r="32" spans="1:12" x14ac:dyDescent="0.3">
      <c r="C32" t="s">
        <v>11</v>
      </c>
      <c r="D32" t="s">
        <v>17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s="6" t="s">
        <v>83</v>
      </c>
      <c r="K32" s="6" t="s">
        <v>101</v>
      </c>
      <c r="L32" s="6" t="s">
        <v>102</v>
      </c>
    </row>
    <row r="33" spans="1:12" x14ac:dyDescent="0.3">
      <c r="B33" t="s">
        <v>7</v>
      </c>
      <c r="C33" s="13">
        <v>0</v>
      </c>
      <c r="D33" s="13">
        <v>0</v>
      </c>
      <c r="E33" s="13">
        <v>4628.7225216879206</v>
      </c>
      <c r="F33" s="13">
        <v>0</v>
      </c>
      <c r="G33" s="13">
        <v>871.27747831208092</v>
      </c>
      <c r="H33" s="13">
        <v>12500</v>
      </c>
      <c r="I33" s="2">
        <v>0</v>
      </c>
      <c r="J33" s="11">
        <f>SUM(C33:I33)</f>
        <v>18000</v>
      </c>
      <c r="K33" t="str">
        <f>IF(J33&lt;K4,"Under Capacity","Capacity Met")</f>
        <v>Capacity Met</v>
      </c>
      <c r="L33" s="14">
        <f>J33/K4</f>
        <v>1</v>
      </c>
    </row>
    <row r="34" spans="1:12" x14ac:dyDescent="0.3">
      <c r="B34" t="s">
        <v>8</v>
      </c>
      <c r="C34" s="13">
        <v>0</v>
      </c>
      <c r="D34" s="13">
        <v>0</v>
      </c>
      <c r="E34" s="13">
        <v>0</v>
      </c>
      <c r="F34" s="13">
        <v>0</v>
      </c>
      <c r="G34" s="13">
        <v>11430.742090309184</v>
      </c>
      <c r="H34" s="13">
        <v>0</v>
      </c>
      <c r="I34" s="2">
        <v>0</v>
      </c>
      <c r="J34" s="11">
        <f t="shared" ref="J34:J36" si="1">SUM(C34:I34)</f>
        <v>11430.742090309184</v>
      </c>
      <c r="K34" t="str">
        <f t="shared" ref="K34:K36" si="2">IF(J34&lt;K5,"Under Capacity","Capacity Met")</f>
        <v>Under Capacity</v>
      </c>
      <c r="L34" s="14">
        <f t="shared" ref="L34:L36" si="3">J34/K5</f>
        <v>0.76204947268727896</v>
      </c>
    </row>
    <row r="35" spans="1:12" x14ac:dyDescent="0.3">
      <c r="B35" t="s">
        <v>9</v>
      </c>
      <c r="C35" s="13">
        <v>0</v>
      </c>
      <c r="D35" s="13">
        <v>1.1368683772161603E-13</v>
      </c>
      <c r="E35" s="13">
        <v>5702.0195686212655</v>
      </c>
      <c r="F35" s="13">
        <v>9600</v>
      </c>
      <c r="G35" s="13">
        <v>3097.9804313787345</v>
      </c>
      <c r="H35" s="13">
        <v>0</v>
      </c>
      <c r="I35" s="2">
        <v>6600</v>
      </c>
      <c r="J35" s="11">
        <f t="shared" si="1"/>
        <v>25000</v>
      </c>
      <c r="K35" t="str">
        <f t="shared" si="2"/>
        <v>Capacity Met</v>
      </c>
      <c r="L35" s="14">
        <f t="shared" si="3"/>
        <v>1</v>
      </c>
    </row>
    <row r="36" spans="1:12" x14ac:dyDescent="0.3">
      <c r="B36" t="s">
        <v>10</v>
      </c>
      <c r="C36" s="13">
        <v>5500</v>
      </c>
      <c r="D36" s="13">
        <v>11500</v>
      </c>
      <c r="E36" s="13">
        <v>169.25790969081311</v>
      </c>
      <c r="F36" s="13">
        <v>0</v>
      </c>
      <c r="G36" s="13">
        <v>2.8421709430404007E-14</v>
      </c>
      <c r="H36" s="13">
        <v>0</v>
      </c>
      <c r="I36" s="2">
        <v>0</v>
      </c>
      <c r="J36" s="11">
        <f t="shared" si="1"/>
        <v>17169.257909690812</v>
      </c>
      <c r="K36" t="str">
        <f t="shared" si="2"/>
        <v>Under Capacity</v>
      </c>
      <c r="L36" s="14">
        <f t="shared" si="3"/>
        <v>0.85846289548454058</v>
      </c>
    </row>
    <row r="37" spans="1:12" x14ac:dyDescent="0.3">
      <c r="B37" s="6" t="s">
        <v>82</v>
      </c>
      <c r="C37" s="10">
        <f>SUM(C33:C36)</f>
        <v>5500</v>
      </c>
      <c r="D37" s="10">
        <f t="shared" ref="D37:I37" si="4">SUM(D33:D36)</f>
        <v>11500</v>
      </c>
      <c r="E37" s="10">
        <f t="shared" si="4"/>
        <v>10500</v>
      </c>
      <c r="F37" s="10">
        <f t="shared" si="4"/>
        <v>9600</v>
      </c>
      <c r="G37" s="10">
        <f t="shared" si="4"/>
        <v>15400</v>
      </c>
      <c r="H37" s="10">
        <f t="shared" si="4"/>
        <v>12500</v>
      </c>
      <c r="I37" s="10">
        <f t="shared" si="4"/>
        <v>6600</v>
      </c>
    </row>
    <row r="38" spans="1:12" x14ac:dyDescent="0.3">
      <c r="C38" s="1"/>
      <c r="D38" s="1"/>
      <c r="E38" s="1"/>
      <c r="F38" s="1"/>
      <c r="G38" s="1"/>
      <c r="H38" s="1"/>
    </row>
    <row r="39" spans="1:12" x14ac:dyDescent="0.3">
      <c r="A39" s="21" t="s">
        <v>85</v>
      </c>
      <c r="B39" s="20">
        <f>SUMPRODUCT(C33:I36,C15:I18)</f>
        <v>2726615.6363251279</v>
      </c>
    </row>
    <row r="40" spans="1:12" x14ac:dyDescent="0.3">
      <c r="A40" s="21"/>
      <c r="B40" s="20"/>
    </row>
    <row r="42" spans="1:12" x14ac:dyDescent="0.3">
      <c r="A42" t="s">
        <v>0</v>
      </c>
      <c r="B42" t="s">
        <v>4</v>
      </c>
      <c r="C42" t="s">
        <v>3</v>
      </c>
    </row>
    <row r="43" spans="1:12" x14ac:dyDescent="0.3">
      <c r="A43" s="12" t="s">
        <v>86</v>
      </c>
      <c r="B43" s="3">
        <f>SUM(J33:J36)</f>
        <v>71600</v>
      </c>
      <c r="C43">
        <f>TotalCapcity</f>
        <v>78000</v>
      </c>
      <c r="D43" t="s">
        <v>2</v>
      </c>
    </row>
    <row r="44" spans="1:12" x14ac:dyDescent="0.3">
      <c r="A44" s="12" t="s">
        <v>88</v>
      </c>
      <c r="B44" s="3">
        <f>J33</f>
        <v>18000</v>
      </c>
      <c r="C44">
        <f>K4</f>
        <v>18000</v>
      </c>
      <c r="D44" t="s">
        <v>2</v>
      </c>
    </row>
    <row r="45" spans="1:12" x14ac:dyDescent="0.3">
      <c r="A45" s="12" t="s">
        <v>89</v>
      </c>
      <c r="B45" s="3">
        <f>J34</f>
        <v>11430.742090309184</v>
      </c>
      <c r="C45">
        <f t="shared" ref="C45:C47" si="5">K5</f>
        <v>15000</v>
      </c>
      <c r="D45" t="s">
        <v>2</v>
      </c>
      <c r="E45" s="3"/>
    </row>
    <row r="46" spans="1:12" x14ac:dyDescent="0.3">
      <c r="A46" s="12" t="s">
        <v>90</v>
      </c>
      <c r="B46" s="3">
        <f>J35</f>
        <v>25000</v>
      </c>
      <c r="C46">
        <f t="shared" si="5"/>
        <v>25000</v>
      </c>
      <c r="D46" t="s">
        <v>2</v>
      </c>
      <c r="E46" s="3"/>
    </row>
    <row r="47" spans="1:12" x14ac:dyDescent="0.3">
      <c r="A47" s="12" t="s">
        <v>91</v>
      </c>
      <c r="B47" s="3">
        <f>J36</f>
        <v>17169.257909690812</v>
      </c>
      <c r="C47">
        <f t="shared" si="5"/>
        <v>20000</v>
      </c>
      <c r="D47" t="s">
        <v>2</v>
      </c>
      <c r="E47" s="3"/>
    </row>
    <row r="48" spans="1:12" x14ac:dyDescent="0.3">
      <c r="A48" s="12" t="s">
        <v>87</v>
      </c>
      <c r="B48" s="3">
        <f>SUM(C37:I37)</f>
        <v>71600</v>
      </c>
      <c r="C48">
        <f>TotalDemand</f>
        <v>71600</v>
      </c>
      <c r="D48" t="s">
        <v>1</v>
      </c>
      <c r="E48" s="3"/>
    </row>
    <row r="49" spans="1:4" x14ac:dyDescent="0.3">
      <c r="A49" t="s">
        <v>92</v>
      </c>
      <c r="B49" s="3">
        <f>C37</f>
        <v>5500</v>
      </c>
      <c r="C49">
        <f>C8</f>
        <v>5500</v>
      </c>
      <c r="D49" t="s">
        <v>1</v>
      </c>
    </row>
    <row r="50" spans="1:4" x14ac:dyDescent="0.3">
      <c r="A50" t="s">
        <v>93</v>
      </c>
      <c r="B50" s="3">
        <f>D37</f>
        <v>11500</v>
      </c>
      <c r="C50">
        <f>D8</f>
        <v>11500</v>
      </c>
      <c r="D50" t="s">
        <v>1</v>
      </c>
    </row>
    <row r="51" spans="1:4" x14ac:dyDescent="0.3">
      <c r="A51" t="s">
        <v>94</v>
      </c>
      <c r="B51" s="3">
        <f>E37</f>
        <v>10500</v>
      </c>
      <c r="C51">
        <f>E8</f>
        <v>10500</v>
      </c>
      <c r="D51" t="s">
        <v>1</v>
      </c>
    </row>
    <row r="52" spans="1:4" x14ac:dyDescent="0.3">
      <c r="A52" t="s">
        <v>95</v>
      </c>
      <c r="B52" s="3">
        <f>F37</f>
        <v>9600</v>
      </c>
      <c r="C52">
        <f>F8</f>
        <v>9600</v>
      </c>
      <c r="D52" t="s">
        <v>1</v>
      </c>
    </row>
    <row r="53" spans="1:4" x14ac:dyDescent="0.3">
      <c r="A53" t="s">
        <v>96</v>
      </c>
      <c r="B53" s="3">
        <f>G37</f>
        <v>15400</v>
      </c>
      <c r="C53">
        <f>G8</f>
        <v>15400</v>
      </c>
      <c r="D53" t="s">
        <v>1</v>
      </c>
    </row>
    <row r="54" spans="1:4" x14ac:dyDescent="0.3">
      <c r="A54" t="s">
        <v>97</v>
      </c>
      <c r="B54" s="3">
        <f>H37</f>
        <v>12500</v>
      </c>
      <c r="C54">
        <f>H8</f>
        <v>12500</v>
      </c>
      <c r="D54" t="s">
        <v>1</v>
      </c>
    </row>
    <row r="55" spans="1:4" x14ac:dyDescent="0.3">
      <c r="A55" t="s">
        <v>98</v>
      </c>
      <c r="B55" s="3">
        <f>I37</f>
        <v>6600</v>
      </c>
      <c r="C55">
        <f>I8</f>
        <v>6600</v>
      </c>
      <c r="D55" t="s">
        <v>1</v>
      </c>
    </row>
    <row r="56" spans="1:4" x14ac:dyDescent="0.3">
      <c r="A56" t="s">
        <v>99</v>
      </c>
      <c r="B56" s="3">
        <f>SUM(C37:I37)</f>
        <v>71600</v>
      </c>
      <c r="C56" s="3">
        <f>SUM(J33:J36)</f>
        <v>71600</v>
      </c>
      <c r="D56" t="s">
        <v>100</v>
      </c>
    </row>
    <row r="57" spans="1:4" x14ac:dyDescent="0.3">
      <c r="A57" t="s">
        <v>103</v>
      </c>
      <c r="B57" s="3">
        <f>SUM(C35:I35)</f>
        <v>25000</v>
      </c>
      <c r="C57">
        <f>K6</f>
        <v>25000</v>
      </c>
      <c r="D57" t="s">
        <v>100</v>
      </c>
    </row>
  </sheetData>
  <mergeCells count="4">
    <mergeCell ref="C2:I2"/>
    <mergeCell ref="J2:K2"/>
    <mergeCell ref="B39:B40"/>
    <mergeCell ref="A39:A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3883-42FF-4CFA-920F-3C3CCFE01E5A}">
  <dimension ref="A1:K48"/>
  <sheetViews>
    <sheetView topLeftCell="A16" zoomScale="90" zoomScaleNormal="90" workbookViewId="0">
      <selection activeCell="A32" sqref="A32:E44"/>
    </sheetView>
  </sheetViews>
  <sheetFormatPr defaultRowHeight="14.4" x14ac:dyDescent="0.3"/>
  <cols>
    <col min="1" max="1" width="20.21875" bestFit="1" customWidth="1"/>
    <col min="2" max="2" width="17.21875" bestFit="1" customWidth="1"/>
    <col min="3" max="3" width="44.6640625" customWidth="1"/>
  </cols>
  <sheetData>
    <row r="1" spans="1:11" x14ac:dyDescent="0.3">
      <c r="A1" s="6" t="s">
        <v>114</v>
      </c>
      <c r="C1" s="22" t="s">
        <v>165</v>
      </c>
      <c r="D1" s="22"/>
      <c r="E1" s="22"/>
      <c r="F1" s="22"/>
      <c r="G1" s="22"/>
      <c r="H1" s="21" t="s">
        <v>167</v>
      </c>
    </row>
    <row r="2" spans="1:11" x14ac:dyDescent="0.3"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s="21"/>
    </row>
    <row r="3" spans="1:11" x14ac:dyDescent="0.3">
      <c r="B3" t="s">
        <v>109</v>
      </c>
      <c r="C3">
        <v>50</v>
      </c>
      <c r="D3">
        <v>25</v>
      </c>
      <c r="E3">
        <v>78</v>
      </c>
      <c r="F3">
        <v>64</v>
      </c>
      <c r="G3">
        <v>60</v>
      </c>
      <c r="H3">
        <v>1</v>
      </c>
    </row>
    <row r="4" spans="1:11" x14ac:dyDescent="0.3">
      <c r="B4" t="s">
        <v>110</v>
      </c>
      <c r="C4">
        <v>43</v>
      </c>
      <c r="D4">
        <v>30</v>
      </c>
      <c r="E4">
        <v>70</v>
      </c>
      <c r="F4">
        <v>56</v>
      </c>
      <c r="G4">
        <v>72</v>
      </c>
      <c r="H4">
        <v>1</v>
      </c>
    </row>
    <row r="5" spans="1:11" x14ac:dyDescent="0.3">
      <c r="B5" t="s">
        <v>111</v>
      </c>
      <c r="C5">
        <v>60</v>
      </c>
      <c r="D5">
        <v>100000</v>
      </c>
      <c r="E5">
        <v>80</v>
      </c>
      <c r="F5">
        <v>10000</v>
      </c>
      <c r="G5">
        <v>68</v>
      </c>
      <c r="H5">
        <v>1</v>
      </c>
    </row>
    <row r="6" spans="1:11" x14ac:dyDescent="0.3">
      <c r="B6" t="s">
        <v>112</v>
      </c>
      <c r="C6">
        <v>54</v>
      </c>
      <c r="D6">
        <v>29</v>
      </c>
      <c r="E6">
        <v>75</v>
      </c>
      <c r="F6">
        <v>60</v>
      </c>
      <c r="G6">
        <v>70</v>
      </c>
      <c r="H6">
        <v>1</v>
      </c>
    </row>
    <row r="7" spans="1:11" x14ac:dyDescent="0.3">
      <c r="B7" t="s">
        <v>113</v>
      </c>
      <c r="C7">
        <v>45</v>
      </c>
      <c r="D7">
        <v>32</v>
      </c>
      <c r="E7">
        <v>70</v>
      </c>
      <c r="F7">
        <v>62</v>
      </c>
      <c r="G7">
        <v>75</v>
      </c>
      <c r="H7">
        <v>1</v>
      </c>
    </row>
    <row r="8" spans="1:11" x14ac:dyDescent="0.3">
      <c r="B8" t="s">
        <v>168</v>
      </c>
      <c r="C8">
        <v>1</v>
      </c>
      <c r="D8">
        <v>1</v>
      </c>
      <c r="E8">
        <v>1</v>
      </c>
      <c r="F8">
        <v>1</v>
      </c>
      <c r="G8">
        <v>1</v>
      </c>
    </row>
    <row r="10" spans="1:11" x14ac:dyDescent="0.3">
      <c r="B10" s="7" t="s">
        <v>80</v>
      </c>
      <c r="C10" s="6">
        <f>SUM(C8:I8)</f>
        <v>5</v>
      </c>
    </row>
    <row r="11" spans="1:11" x14ac:dyDescent="0.3">
      <c r="B11" s="7" t="s">
        <v>79</v>
      </c>
      <c r="C11" s="6">
        <f>SUM(H3:H7)</f>
        <v>5</v>
      </c>
    </row>
    <row r="12" spans="1:11" x14ac:dyDescent="0.3">
      <c r="A12" s="6" t="s">
        <v>5</v>
      </c>
    </row>
    <row r="13" spans="1:11" x14ac:dyDescent="0.3">
      <c r="B13" t="s">
        <v>119</v>
      </c>
      <c r="C13" t="s">
        <v>120</v>
      </c>
      <c r="D13" t="s">
        <v>125</v>
      </c>
      <c r="E13" t="s">
        <v>130</v>
      </c>
      <c r="F13" t="s">
        <v>135</v>
      </c>
      <c r="G13" t="s">
        <v>144</v>
      </c>
      <c r="H13" t="s">
        <v>145</v>
      </c>
      <c r="I13" t="s">
        <v>155</v>
      </c>
      <c r="J13" t="s">
        <v>150</v>
      </c>
      <c r="K13" t="s">
        <v>164</v>
      </c>
    </row>
    <row r="14" spans="1:11" x14ac:dyDescent="0.3">
      <c r="B14" t="s">
        <v>118</v>
      </c>
      <c r="C14" t="s">
        <v>121</v>
      </c>
      <c r="D14" t="s">
        <v>126</v>
      </c>
      <c r="E14" t="s">
        <v>131</v>
      </c>
      <c r="F14" t="s">
        <v>136</v>
      </c>
      <c r="G14" t="s">
        <v>143</v>
      </c>
      <c r="H14" t="s">
        <v>146</v>
      </c>
      <c r="I14" t="s">
        <v>156</v>
      </c>
      <c r="J14" t="s">
        <v>151</v>
      </c>
      <c r="K14" t="s">
        <v>163</v>
      </c>
    </row>
    <row r="15" spans="1:11" x14ac:dyDescent="0.3">
      <c r="B15" t="s">
        <v>115</v>
      </c>
      <c r="C15" t="s">
        <v>122</v>
      </c>
      <c r="D15" t="s">
        <v>127</v>
      </c>
      <c r="E15" t="s">
        <v>132</v>
      </c>
      <c r="F15" t="s">
        <v>137</v>
      </c>
      <c r="G15" t="s">
        <v>142</v>
      </c>
      <c r="H15" t="s">
        <v>147</v>
      </c>
      <c r="I15" t="s">
        <v>157</v>
      </c>
      <c r="J15" t="s">
        <v>152</v>
      </c>
      <c r="K15" t="s">
        <v>162</v>
      </c>
    </row>
    <row r="16" spans="1:11" x14ac:dyDescent="0.3">
      <c r="B16" t="s">
        <v>116</v>
      </c>
      <c r="C16" t="s">
        <v>123</v>
      </c>
      <c r="D16" t="s">
        <v>128</v>
      </c>
      <c r="E16" t="s">
        <v>133</v>
      </c>
      <c r="F16" t="s">
        <v>138</v>
      </c>
      <c r="G16" t="s">
        <v>141</v>
      </c>
      <c r="H16" t="s">
        <v>148</v>
      </c>
      <c r="I16" t="s">
        <v>158</v>
      </c>
      <c r="J16" t="s">
        <v>153</v>
      </c>
      <c r="K16" t="s">
        <v>161</v>
      </c>
    </row>
    <row r="17" spans="1:11" x14ac:dyDescent="0.3">
      <c r="B17" t="s">
        <v>117</v>
      </c>
      <c r="C17" t="s">
        <v>124</v>
      </c>
      <c r="D17" t="s">
        <v>129</v>
      </c>
      <c r="E17" t="s">
        <v>134</v>
      </c>
      <c r="F17" t="s">
        <v>139</v>
      </c>
      <c r="G17" t="s">
        <v>140</v>
      </c>
      <c r="H17" t="s">
        <v>149</v>
      </c>
      <c r="I17" t="s">
        <v>159</v>
      </c>
      <c r="J17" t="s">
        <v>154</v>
      </c>
      <c r="K17" t="s">
        <v>160</v>
      </c>
    </row>
    <row r="19" spans="1:11" x14ac:dyDescent="0.3">
      <c r="A19" s="6" t="s">
        <v>84</v>
      </c>
    </row>
    <row r="20" spans="1:11" x14ac:dyDescent="0.3"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s="6" t="s">
        <v>166</v>
      </c>
    </row>
    <row r="21" spans="1:11" x14ac:dyDescent="0.3">
      <c r="B21" t="s">
        <v>109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>
        <f>SUM(C21:G21)</f>
        <v>1</v>
      </c>
    </row>
    <row r="22" spans="1:11" x14ac:dyDescent="0.3">
      <c r="B22" t="s">
        <v>110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>
        <f t="shared" ref="H22:H25" si="0">SUM(C22:G22)</f>
        <v>1</v>
      </c>
    </row>
    <row r="23" spans="1:11" x14ac:dyDescent="0.3">
      <c r="B23" t="s">
        <v>111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>
        <f t="shared" si="0"/>
        <v>1</v>
      </c>
    </row>
    <row r="24" spans="1:11" x14ac:dyDescent="0.3">
      <c r="B24" t="s">
        <v>112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>
        <f t="shared" si="0"/>
        <v>1</v>
      </c>
    </row>
    <row r="25" spans="1:11" x14ac:dyDescent="0.3">
      <c r="B25" t="s">
        <v>113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>
        <f t="shared" si="0"/>
        <v>1</v>
      </c>
    </row>
    <row r="26" spans="1:11" x14ac:dyDescent="0.3">
      <c r="B26" s="6" t="s">
        <v>170</v>
      </c>
      <c r="C26">
        <f>SUM(C21:C25)</f>
        <v>1</v>
      </c>
      <c r="D26">
        <f t="shared" ref="D26:G26" si="1">SUM(D21:D25)</f>
        <v>1</v>
      </c>
      <c r="E26">
        <f t="shared" si="1"/>
        <v>1</v>
      </c>
      <c r="F26">
        <f t="shared" si="1"/>
        <v>1</v>
      </c>
      <c r="G26">
        <f t="shared" si="1"/>
        <v>1</v>
      </c>
    </row>
    <row r="28" spans="1:11" x14ac:dyDescent="0.3">
      <c r="C28" s="23" t="s">
        <v>169</v>
      </c>
      <c r="D28" s="24">
        <f>SUMPRODUCT(C3:G7,C21:G25)</f>
        <v>266</v>
      </c>
    </row>
    <row r="29" spans="1:11" x14ac:dyDescent="0.3">
      <c r="C29" s="23"/>
      <c r="D29" s="24"/>
    </row>
    <row r="32" spans="1:11" x14ac:dyDescent="0.3">
      <c r="A32" s="6" t="s">
        <v>0</v>
      </c>
      <c r="C32" t="s">
        <v>4</v>
      </c>
      <c r="D32" t="s">
        <v>3</v>
      </c>
    </row>
    <row r="33" spans="2:5" x14ac:dyDescent="0.3">
      <c r="B33" s="12" t="s">
        <v>171</v>
      </c>
      <c r="C33" s="3">
        <f>SUM(H21:H25)</f>
        <v>5</v>
      </c>
      <c r="D33">
        <f>C10</f>
        <v>5</v>
      </c>
      <c r="E33" t="s">
        <v>177</v>
      </c>
    </row>
    <row r="34" spans="2:5" x14ac:dyDescent="0.3">
      <c r="B34" s="12" t="s">
        <v>172</v>
      </c>
      <c r="C34" s="3">
        <f>H21</f>
        <v>1</v>
      </c>
      <c r="D34">
        <f>H3</f>
        <v>1</v>
      </c>
      <c r="E34" t="s">
        <v>177</v>
      </c>
    </row>
    <row r="35" spans="2:5" x14ac:dyDescent="0.3">
      <c r="B35" s="12" t="s">
        <v>173</v>
      </c>
      <c r="C35" s="3">
        <f t="shared" ref="C35:C38" si="2">H22</f>
        <v>1</v>
      </c>
      <c r="D35">
        <f t="shared" ref="D35:D38" si="3">H4</f>
        <v>1</v>
      </c>
      <c r="E35" t="s">
        <v>177</v>
      </c>
    </row>
    <row r="36" spans="2:5" x14ac:dyDescent="0.3">
      <c r="B36" s="12" t="s">
        <v>174</v>
      </c>
      <c r="C36" s="3">
        <f t="shared" si="2"/>
        <v>1</v>
      </c>
      <c r="D36">
        <f t="shared" si="3"/>
        <v>1</v>
      </c>
      <c r="E36" t="s">
        <v>177</v>
      </c>
    </row>
    <row r="37" spans="2:5" x14ac:dyDescent="0.3">
      <c r="B37" s="12" t="s">
        <v>175</v>
      </c>
      <c r="C37" s="3">
        <f t="shared" si="2"/>
        <v>1</v>
      </c>
      <c r="D37">
        <f t="shared" si="3"/>
        <v>1</v>
      </c>
      <c r="E37" t="s">
        <v>177</v>
      </c>
    </row>
    <row r="38" spans="2:5" x14ac:dyDescent="0.3">
      <c r="B38" s="12" t="s">
        <v>176</v>
      </c>
      <c r="C38" s="3">
        <f t="shared" si="2"/>
        <v>1</v>
      </c>
      <c r="D38">
        <f t="shared" si="3"/>
        <v>1</v>
      </c>
      <c r="E38" t="s">
        <v>177</v>
      </c>
    </row>
    <row r="39" spans="2:5" x14ac:dyDescent="0.3">
      <c r="B39" s="12" t="s">
        <v>178</v>
      </c>
      <c r="C39" s="3">
        <f>SUM(C26:G26)</f>
        <v>5</v>
      </c>
      <c r="D39">
        <f>C10</f>
        <v>5</v>
      </c>
      <c r="E39" t="s">
        <v>177</v>
      </c>
    </row>
    <row r="40" spans="2:5" x14ac:dyDescent="0.3">
      <c r="B40" t="s">
        <v>179</v>
      </c>
      <c r="C40" s="3">
        <f>C26</f>
        <v>1</v>
      </c>
      <c r="D40">
        <f>C8</f>
        <v>1</v>
      </c>
      <c r="E40" t="s">
        <v>177</v>
      </c>
    </row>
    <row r="41" spans="2:5" x14ac:dyDescent="0.3">
      <c r="B41" t="s">
        <v>180</v>
      </c>
      <c r="C41" s="3">
        <f>D26</f>
        <v>1</v>
      </c>
      <c r="D41">
        <f>D8</f>
        <v>1</v>
      </c>
      <c r="E41" t="s">
        <v>177</v>
      </c>
    </row>
    <row r="42" spans="2:5" x14ac:dyDescent="0.3">
      <c r="B42" t="s">
        <v>181</v>
      </c>
      <c r="C42" s="3">
        <f>E26</f>
        <v>1</v>
      </c>
      <c r="D42">
        <f>E8</f>
        <v>1</v>
      </c>
      <c r="E42" t="s">
        <v>177</v>
      </c>
    </row>
    <row r="43" spans="2:5" x14ac:dyDescent="0.3">
      <c r="B43" t="s">
        <v>182</v>
      </c>
      <c r="C43" s="3">
        <f>F26</f>
        <v>1</v>
      </c>
      <c r="D43">
        <f>F8</f>
        <v>1</v>
      </c>
      <c r="E43" t="s">
        <v>177</v>
      </c>
    </row>
    <row r="44" spans="2:5" x14ac:dyDescent="0.3">
      <c r="B44" t="s">
        <v>183</v>
      </c>
      <c r="C44" s="3">
        <f>G26</f>
        <v>1</v>
      </c>
      <c r="D44">
        <f>G8</f>
        <v>1</v>
      </c>
      <c r="E44" t="s">
        <v>177</v>
      </c>
    </row>
    <row r="45" spans="2:5" x14ac:dyDescent="0.3">
      <c r="C45" s="3"/>
    </row>
    <row r="46" spans="2:5" x14ac:dyDescent="0.3">
      <c r="C46" s="3"/>
    </row>
    <row r="47" spans="2:5" x14ac:dyDescent="0.3">
      <c r="C47" s="3"/>
      <c r="D47" s="3"/>
    </row>
    <row r="48" spans="2:5" x14ac:dyDescent="0.3">
      <c r="C48" s="3"/>
    </row>
  </sheetData>
  <mergeCells count="4">
    <mergeCell ref="C1:G1"/>
    <mergeCell ref="H1:H2"/>
    <mergeCell ref="C28:C29"/>
    <mergeCell ref="D28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147D-A165-4EC6-8C0C-2EFAA3B49D0A}">
  <dimension ref="A1:P42"/>
  <sheetViews>
    <sheetView tabSelected="1" zoomScale="70" zoomScaleNormal="70" workbookViewId="0">
      <selection activeCell="D39" sqref="D39"/>
    </sheetView>
  </sheetViews>
  <sheetFormatPr defaultRowHeight="14.4" x14ac:dyDescent="0.3"/>
  <cols>
    <col min="1" max="1" width="10.88671875" bestFit="1" customWidth="1"/>
    <col min="2" max="2" width="15.109375" bestFit="1" customWidth="1"/>
    <col min="3" max="3" width="13" bestFit="1" customWidth="1"/>
    <col min="4" max="4" width="12.21875" bestFit="1" customWidth="1"/>
    <col min="5" max="6" width="13.33203125" bestFit="1" customWidth="1"/>
    <col min="14" max="14" width="13" bestFit="1" customWidth="1"/>
  </cols>
  <sheetData>
    <row r="1" spans="1:16" x14ac:dyDescent="0.3">
      <c r="A1" s="6" t="s">
        <v>184</v>
      </c>
    </row>
    <row r="2" spans="1:16" x14ac:dyDescent="0.3">
      <c r="C2" s="22" t="s">
        <v>185</v>
      </c>
      <c r="D2" s="22"/>
      <c r="E2" s="22"/>
      <c r="F2" s="22"/>
      <c r="G2" s="5"/>
      <c r="J2" s="22" t="s">
        <v>84</v>
      </c>
      <c r="K2" s="22"/>
      <c r="L2" s="22"/>
      <c r="M2" s="22"/>
      <c r="N2" s="22"/>
    </row>
    <row r="3" spans="1:16" x14ac:dyDescent="0.3">
      <c r="D3" t="s">
        <v>189</v>
      </c>
      <c r="E3" t="s">
        <v>190</v>
      </c>
      <c r="F3" t="s">
        <v>191</v>
      </c>
      <c r="G3" t="s">
        <v>219</v>
      </c>
      <c r="H3" t="s">
        <v>21</v>
      </c>
      <c r="K3" t="s">
        <v>189</v>
      </c>
      <c r="L3" t="s">
        <v>190</v>
      </c>
      <c r="M3" t="s">
        <v>191</v>
      </c>
      <c r="N3" t="s">
        <v>219</v>
      </c>
      <c r="O3" t="s">
        <v>201</v>
      </c>
    </row>
    <row r="4" spans="1:16" x14ac:dyDescent="0.3">
      <c r="C4" t="s">
        <v>186</v>
      </c>
      <c r="D4" s="1">
        <v>1.52</v>
      </c>
      <c r="E4" s="1">
        <v>1.6</v>
      </c>
      <c r="F4" s="1">
        <v>1.4</v>
      </c>
      <c r="G4" s="1">
        <v>0</v>
      </c>
      <c r="H4">
        <v>83</v>
      </c>
      <c r="J4" t="s">
        <v>186</v>
      </c>
      <c r="K4" s="17">
        <v>0</v>
      </c>
      <c r="L4" s="17">
        <v>34</v>
      </c>
      <c r="M4" s="17">
        <v>49</v>
      </c>
      <c r="N4" s="4">
        <v>0</v>
      </c>
      <c r="O4" s="3">
        <f>SUM(K4:N4)</f>
        <v>83</v>
      </c>
    </row>
    <row r="5" spans="1:16" x14ac:dyDescent="0.3">
      <c r="C5" t="s">
        <v>187</v>
      </c>
      <c r="D5" s="1">
        <v>1.7</v>
      </c>
      <c r="E5" s="1">
        <v>1.63</v>
      </c>
      <c r="F5" s="1">
        <v>1.55</v>
      </c>
      <c r="G5" s="1">
        <v>0</v>
      </c>
      <c r="H5">
        <v>88</v>
      </c>
      <c r="J5" t="s">
        <v>187</v>
      </c>
      <c r="K5" s="17">
        <v>26</v>
      </c>
      <c r="L5" s="17">
        <v>62</v>
      </c>
      <c r="M5" s="17">
        <v>0</v>
      </c>
      <c r="N5" s="4">
        <v>0</v>
      </c>
      <c r="O5" s="3">
        <f>SUM(K5:N5)</f>
        <v>88</v>
      </c>
    </row>
    <row r="6" spans="1:16" x14ac:dyDescent="0.3">
      <c r="C6" t="s">
        <v>188</v>
      </c>
      <c r="D6" s="1">
        <v>1.45</v>
      </c>
      <c r="E6" s="1">
        <v>1.57</v>
      </c>
      <c r="F6" s="1">
        <v>1.3</v>
      </c>
      <c r="G6" s="1">
        <v>0</v>
      </c>
      <c r="H6">
        <v>95</v>
      </c>
      <c r="J6" t="s">
        <v>188</v>
      </c>
      <c r="K6" s="17">
        <v>95</v>
      </c>
      <c r="L6" s="17">
        <v>0</v>
      </c>
      <c r="M6" s="17">
        <v>0</v>
      </c>
      <c r="N6" s="4">
        <v>0</v>
      </c>
      <c r="O6" s="3">
        <f>SUM(K6:N6)</f>
        <v>95</v>
      </c>
    </row>
    <row r="7" spans="1:16" x14ac:dyDescent="0.3">
      <c r="C7" t="s">
        <v>217</v>
      </c>
      <c r="D7" s="1">
        <v>90000</v>
      </c>
      <c r="E7" s="1">
        <v>999999</v>
      </c>
      <c r="F7" s="1">
        <v>900000</v>
      </c>
      <c r="G7" s="1">
        <v>0</v>
      </c>
      <c r="H7">
        <v>8</v>
      </c>
      <c r="J7" t="s">
        <v>220</v>
      </c>
      <c r="K7" s="4">
        <v>0</v>
      </c>
      <c r="L7" s="4">
        <v>0</v>
      </c>
      <c r="M7" s="4">
        <v>0</v>
      </c>
      <c r="N7" s="4">
        <v>8</v>
      </c>
      <c r="O7" s="3">
        <f>SUM(K7:N7)</f>
        <v>8</v>
      </c>
    </row>
    <row r="8" spans="1:16" x14ac:dyDescent="0.3">
      <c r="B8" s="6" t="s">
        <v>79</v>
      </c>
      <c r="C8" s="6">
        <f>SUM(H4:H7)</f>
        <v>274</v>
      </c>
      <c r="I8" t="s">
        <v>200</v>
      </c>
      <c r="K8" s="18">
        <f>SUM(K4:K7)</f>
        <v>121</v>
      </c>
      <c r="L8" s="18">
        <f>SUM(L4:L7)</f>
        <v>96</v>
      </c>
      <c r="M8" s="18">
        <f>SUM(M4:M7)</f>
        <v>49</v>
      </c>
      <c r="N8" s="18">
        <f>SUM(N4:N7)</f>
        <v>8</v>
      </c>
    </row>
    <row r="9" spans="1:16" x14ac:dyDescent="0.3">
      <c r="B9" s="6" t="s">
        <v>193</v>
      </c>
      <c r="C9" s="8">
        <f>SUMPRODUCT(D4:F6,K4:M6)</f>
        <v>406.01</v>
      </c>
    </row>
    <row r="12" spans="1:16" x14ac:dyDescent="0.3">
      <c r="A12" t="s">
        <v>192</v>
      </c>
    </row>
    <row r="13" spans="1:16" x14ac:dyDescent="0.3">
      <c r="D13" t="s">
        <v>194</v>
      </c>
      <c r="E13" t="s">
        <v>195</v>
      </c>
      <c r="F13" t="s">
        <v>196</v>
      </c>
      <c r="G13" t="s">
        <v>197</v>
      </c>
      <c r="H13" t="s">
        <v>198</v>
      </c>
      <c r="K13" t="s">
        <v>194</v>
      </c>
      <c r="L13" t="s">
        <v>195</v>
      </c>
      <c r="M13" t="s">
        <v>196</v>
      </c>
      <c r="N13" t="s">
        <v>197</v>
      </c>
      <c r="O13" t="s">
        <v>198</v>
      </c>
      <c r="P13" t="s">
        <v>201</v>
      </c>
    </row>
    <row r="14" spans="1:16" x14ac:dyDescent="0.3">
      <c r="C14" t="s">
        <v>189</v>
      </c>
      <c r="D14" s="1">
        <v>5.15</v>
      </c>
      <c r="E14" s="1">
        <v>5.69</v>
      </c>
      <c r="F14" s="1">
        <v>6.13</v>
      </c>
      <c r="G14" s="1">
        <v>5.63</v>
      </c>
      <c r="H14" s="1">
        <v>5.8</v>
      </c>
      <c r="J14" t="s">
        <v>189</v>
      </c>
      <c r="K14" s="17">
        <v>30</v>
      </c>
      <c r="L14" s="17">
        <v>0</v>
      </c>
      <c r="M14" s="17">
        <v>0</v>
      </c>
      <c r="N14" s="17">
        <v>91</v>
      </c>
      <c r="O14" s="17">
        <v>0</v>
      </c>
      <c r="P14" s="9">
        <f>SUM(K14:O14)</f>
        <v>121</v>
      </c>
    </row>
    <row r="15" spans="1:16" x14ac:dyDescent="0.3">
      <c r="C15" t="s">
        <v>190</v>
      </c>
      <c r="D15" s="1">
        <v>5.12</v>
      </c>
      <c r="E15" s="1">
        <v>5.47</v>
      </c>
      <c r="F15" s="1">
        <v>6.05</v>
      </c>
      <c r="G15" s="1">
        <v>6.12</v>
      </c>
      <c r="H15" s="1">
        <v>5.71</v>
      </c>
      <c r="J15" t="s">
        <v>190</v>
      </c>
      <c r="K15" s="17">
        <v>0</v>
      </c>
      <c r="L15" s="17">
        <v>57</v>
      </c>
      <c r="M15" s="17">
        <v>39</v>
      </c>
      <c r="N15" s="17">
        <v>0</v>
      </c>
      <c r="O15" s="17">
        <v>0</v>
      </c>
      <c r="P15" s="9">
        <f t="shared" ref="P15:P17" si="0">SUM(K15:O15)</f>
        <v>96</v>
      </c>
    </row>
    <row r="16" spans="1:16" x14ac:dyDescent="0.3">
      <c r="C16" t="s">
        <v>191</v>
      </c>
      <c r="D16" s="1">
        <v>5.32</v>
      </c>
      <c r="E16" s="1">
        <v>6.16</v>
      </c>
      <c r="F16" s="1">
        <v>6.25</v>
      </c>
      <c r="G16" s="1">
        <v>6.17</v>
      </c>
      <c r="H16" s="1">
        <v>5.87</v>
      </c>
      <c r="J16" t="s">
        <v>191</v>
      </c>
      <c r="K16" s="17">
        <v>0</v>
      </c>
      <c r="L16" s="17">
        <v>0</v>
      </c>
      <c r="M16" s="17">
        <v>9</v>
      </c>
      <c r="N16" s="17">
        <v>0</v>
      </c>
      <c r="O16" s="17">
        <v>48</v>
      </c>
      <c r="P16" s="9">
        <f t="shared" si="0"/>
        <v>57</v>
      </c>
    </row>
    <row r="17" spans="1:16" x14ac:dyDescent="0.3">
      <c r="C17" t="s">
        <v>219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J17" t="s">
        <v>220</v>
      </c>
      <c r="K17" s="4">
        <v>0</v>
      </c>
      <c r="L17" s="4">
        <v>0</v>
      </c>
      <c r="M17" s="4">
        <v>0</v>
      </c>
      <c r="N17" s="4">
        <v>8</v>
      </c>
      <c r="P17" s="9">
        <f t="shared" si="0"/>
        <v>8</v>
      </c>
    </row>
    <row r="18" spans="1:16" x14ac:dyDescent="0.3">
      <c r="C18" t="s">
        <v>19</v>
      </c>
      <c r="D18" s="15">
        <v>30</v>
      </c>
      <c r="E18" s="15">
        <v>57</v>
      </c>
      <c r="F18" s="15">
        <v>48</v>
      </c>
      <c r="G18" s="15">
        <v>91</v>
      </c>
      <c r="H18" s="15">
        <v>48</v>
      </c>
      <c r="J18" t="s">
        <v>200</v>
      </c>
      <c r="K18" s="9">
        <f>SUM(K14:K17)</f>
        <v>30</v>
      </c>
      <c r="L18" s="9">
        <f>SUM(L14:L17)</f>
        <v>57</v>
      </c>
      <c r="M18" s="9">
        <f>SUM(M14:M17)</f>
        <v>48</v>
      </c>
      <c r="N18" s="9">
        <f>SUM(N14:N17)</f>
        <v>99</v>
      </c>
      <c r="O18" s="9">
        <f>SUM(O14:O17)</f>
        <v>48</v>
      </c>
    </row>
    <row r="20" spans="1:16" x14ac:dyDescent="0.3">
      <c r="B20" s="6" t="s">
        <v>80</v>
      </c>
      <c r="C20" s="11">
        <f>SUM(D18:H18)</f>
        <v>274</v>
      </c>
    </row>
    <row r="21" spans="1:16" x14ac:dyDescent="0.3">
      <c r="B21" s="6" t="s">
        <v>193</v>
      </c>
      <c r="C21" s="8">
        <f>SUMPRODUCT(D14:H16,K14:O16)</f>
        <v>1552.58</v>
      </c>
    </row>
    <row r="23" spans="1:16" x14ac:dyDescent="0.3">
      <c r="A23" s="6" t="s">
        <v>199</v>
      </c>
    </row>
    <row r="24" spans="1:16" x14ac:dyDescent="0.3">
      <c r="B24" t="s">
        <v>202</v>
      </c>
      <c r="C24" s="16">
        <f>SUM(C21,C9)</f>
        <v>1958.59</v>
      </c>
    </row>
    <row r="26" spans="1:16" x14ac:dyDescent="0.3">
      <c r="A26" s="6" t="s">
        <v>0</v>
      </c>
      <c r="C26" t="s">
        <v>4</v>
      </c>
      <c r="D26" t="s">
        <v>3</v>
      </c>
    </row>
    <row r="27" spans="1:16" x14ac:dyDescent="0.3">
      <c r="B27" s="12" t="s">
        <v>203</v>
      </c>
      <c r="C27" s="3">
        <f>SUM(O4:O7)</f>
        <v>274</v>
      </c>
      <c r="D27">
        <f>C8</f>
        <v>274</v>
      </c>
      <c r="E27" t="s">
        <v>2</v>
      </c>
    </row>
    <row r="28" spans="1:16" x14ac:dyDescent="0.3">
      <c r="B28" s="12" t="s">
        <v>204</v>
      </c>
      <c r="C28" s="3">
        <f>O4</f>
        <v>83</v>
      </c>
      <c r="D28">
        <f>H4</f>
        <v>83</v>
      </c>
      <c r="E28" t="s">
        <v>2</v>
      </c>
    </row>
    <row r="29" spans="1:16" x14ac:dyDescent="0.3">
      <c r="B29" s="12" t="s">
        <v>205</v>
      </c>
      <c r="C29" s="3">
        <f>O5</f>
        <v>88</v>
      </c>
      <c r="D29">
        <f>H5</f>
        <v>88</v>
      </c>
      <c r="E29" t="s">
        <v>2</v>
      </c>
    </row>
    <row r="30" spans="1:16" x14ac:dyDescent="0.3">
      <c r="B30" s="12" t="s">
        <v>206</v>
      </c>
      <c r="C30" s="3">
        <f>O6</f>
        <v>95</v>
      </c>
      <c r="D30" s="3">
        <f>H6</f>
        <v>95</v>
      </c>
      <c r="E30" t="s">
        <v>2</v>
      </c>
    </row>
    <row r="31" spans="1:16" x14ac:dyDescent="0.3">
      <c r="B31" s="12" t="s">
        <v>218</v>
      </c>
      <c r="C31" s="3">
        <f>O7</f>
        <v>8</v>
      </c>
      <c r="D31" s="3">
        <f>H7</f>
        <v>8</v>
      </c>
      <c r="E31" t="s">
        <v>2</v>
      </c>
    </row>
    <row r="32" spans="1:16" x14ac:dyDescent="0.3">
      <c r="B32" s="12" t="s">
        <v>209</v>
      </c>
      <c r="C32" s="3">
        <f>SUM(P14:P17)</f>
        <v>282</v>
      </c>
      <c r="D32" s="3">
        <f>C20</f>
        <v>274</v>
      </c>
      <c r="E32" t="s">
        <v>1</v>
      </c>
    </row>
    <row r="33" spans="2:5" x14ac:dyDescent="0.3">
      <c r="B33" s="12" t="s">
        <v>207</v>
      </c>
      <c r="C33" s="3">
        <f>K18</f>
        <v>30</v>
      </c>
      <c r="D33" s="3">
        <f>D18</f>
        <v>30</v>
      </c>
      <c r="E33" t="s">
        <v>1</v>
      </c>
    </row>
    <row r="34" spans="2:5" x14ac:dyDescent="0.3">
      <c r="B34" s="12" t="s">
        <v>208</v>
      </c>
      <c r="C34" s="3">
        <f>L18</f>
        <v>57</v>
      </c>
      <c r="D34" s="3">
        <f>E18</f>
        <v>57</v>
      </c>
      <c r="E34" t="s">
        <v>1</v>
      </c>
    </row>
    <row r="35" spans="2:5" x14ac:dyDescent="0.3">
      <c r="B35" s="12" t="s">
        <v>210</v>
      </c>
      <c r="C35" s="3">
        <f>M18</f>
        <v>48</v>
      </c>
      <c r="D35" s="3">
        <f>F18</f>
        <v>48</v>
      </c>
      <c r="E35" t="s">
        <v>1</v>
      </c>
    </row>
    <row r="36" spans="2:5" x14ac:dyDescent="0.3">
      <c r="B36" s="12" t="s">
        <v>211</v>
      </c>
      <c r="C36" s="3">
        <f>N18</f>
        <v>99</v>
      </c>
      <c r="D36" s="3">
        <f>G18</f>
        <v>91</v>
      </c>
      <c r="E36" t="s">
        <v>1</v>
      </c>
    </row>
    <row r="37" spans="2:5" x14ac:dyDescent="0.3">
      <c r="B37" s="12" t="s">
        <v>212</v>
      </c>
      <c r="C37" s="3">
        <f>O18</f>
        <v>48</v>
      </c>
      <c r="D37" s="3">
        <f>H18</f>
        <v>48</v>
      </c>
      <c r="E37" t="s">
        <v>1</v>
      </c>
    </row>
    <row r="38" spans="2:5" x14ac:dyDescent="0.3">
      <c r="B38" s="12" t="s">
        <v>213</v>
      </c>
      <c r="C38" s="3">
        <f>SUM(O4:O7)</f>
        <v>274</v>
      </c>
      <c r="D38" s="9">
        <f>SUM(K18:O18)</f>
        <v>282</v>
      </c>
      <c r="E38" t="s">
        <v>177</v>
      </c>
    </row>
    <row r="39" spans="2:5" x14ac:dyDescent="0.3">
      <c r="B39" s="12" t="s">
        <v>214</v>
      </c>
      <c r="C39" s="3">
        <f>SUM(K4:K7)</f>
        <v>121</v>
      </c>
      <c r="D39" s="9">
        <f>P14</f>
        <v>121</v>
      </c>
      <c r="E39" t="s">
        <v>177</v>
      </c>
    </row>
    <row r="40" spans="2:5" x14ac:dyDescent="0.3">
      <c r="B40" s="12" t="s">
        <v>215</v>
      </c>
      <c r="C40" s="18">
        <f>L8</f>
        <v>96</v>
      </c>
      <c r="D40" s="9">
        <f>P15</f>
        <v>96</v>
      </c>
      <c r="E40" t="s">
        <v>177</v>
      </c>
    </row>
    <row r="41" spans="2:5" x14ac:dyDescent="0.3">
      <c r="B41" s="12" t="s">
        <v>216</v>
      </c>
      <c r="C41" s="18">
        <f>SUM(M4:M7)</f>
        <v>49</v>
      </c>
      <c r="D41" s="9">
        <f>P16</f>
        <v>57</v>
      </c>
      <c r="E41" t="s">
        <v>177</v>
      </c>
    </row>
    <row r="42" spans="2:5" x14ac:dyDescent="0.3">
      <c r="B42" s="12" t="s">
        <v>221</v>
      </c>
      <c r="C42">
        <f>SUM(N1:N7)</f>
        <v>8</v>
      </c>
      <c r="D42">
        <f>H7</f>
        <v>8</v>
      </c>
      <c r="E42" t="s">
        <v>177</v>
      </c>
    </row>
  </sheetData>
  <mergeCells count="2">
    <mergeCell ref="C2:F2"/>
    <mergeCell ref="J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Q1</vt:lpstr>
      <vt:lpstr>Q2</vt:lpstr>
      <vt:lpstr>Q3</vt:lpstr>
      <vt:lpstr>TotalCapcity</vt:lpstr>
      <vt:lpstr>TotalDemand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</dc:creator>
  <cp:lastModifiedBy>timot</cp:lastModifiedBy>
  <dcterms:created xsi:type="dcterms:W3CDTF">2019-06-03T21:33:23Z</dcterms:created>
  <dcterms:modified xsi:type="dcterms:W3CDTF">2019-06-19T02:44:42Z</dcterms:modified>
</cp:coreProperties>
</file>