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<sst xmlns="http://schemas.openxmlformats.org/spreadsheetml/2006/main" count="182" uniqueCount="153">
  <si>
    <t xml:space="preserve">Mn</t>
  </si>
  <si>
    <t xml:space="preserve">Fe</t>
  </si>
  <si>
    <t xml:space="preserve">Co</t>
  </si>
  <si>
    <t xml:space="preserve">Ni</t>
  </si>
  <si>
    <t xml:space="preserve">Si</t>
  </si>
  <si>
    <t xml:space="preserve">Ge</t>
  </si>
  <si>
    <t xml:space="preserve">Sn</t>
  </si>
  <si>
    <t xml:space="preserve">Al</t>
  </si>
  <si>
    <t xml:space="preserve">Ga</t>
  </si>
  <si>
    <t xml:space="preserve">Theating</t>
  </si>
  <si>
    <t xml:space="preserve">Hysteresis</t>
  </si>
  <si>
    <t xml:space="preserve">(MnNiSi)0.69(Fe2Sn)0.31</t>
  </si>
  <si>
    <t xml:space="preserve">(MnNiSi)0.67(Fe2Sn)0.33</t>
  </si>
  <si>
    <t xml:space="preserve">(MnNiSi)0.65(Fe2Sn)0.35</t>
  </si>
  <si>
    <t xml:space="preserve">(Mn0.45Fe0.55)Ni0.33(Si0.88Sn0.12)</t>
  </si>
  <si>
    <t xml:space="preserve">(Mn0.45Fe0.55)Ni0.33(Si0.87Sn0.13)</t>
  </si>
  <si>
    <t xml:space="preserve">(Mn0.45Fe0.55)Ni0.33(Si0.86Sn0.14)</t>
  </si>
  <si>
    <t xml:space="preserve">(MnNiSi)0.84(FeNiSn)0.16</t>
  </si>
  <si>
    <t xml:space="preserve">(MnNiSi)0.82(FeNiSn)0.18</t>
  </si>
  <si>
    <t xml:space="preserve">(MnNiSi)0.80(FeNiSn)0.20</t>
  </si>
  <si>
    <t xml:space="preserve">(MnNiSi)0.70(FeNiSn)0.30</t>
  </si>
  <si>
    <t xml:space="preserve">(MnNiSi)0.68(FeNiSn)0.32</t>
  </si>
  <si>
    <t xml:space="preserve">(MnNiSi)0.66(FeNiSn)0.34</t>
  </si>
  <si>
    <t xml:space="preserve">(NiMnSi)0.66(Fe2Ge)0.34</t>
  </si>
  <si>
    <t xml:space="preserve">(MnNiGe)1(FeCoGe)0</t>
  </si>
  <si>
    <t xml:space="preserve">(MnNiGe)0.96(FeCoGe)0.04</t>
  </si>
  <si>
    <t xml:space="preserve">(MnNiGe)0.94(FeCoGe)0.06</t>
  </si>
  <si>
    <t xml:space="preserve">(MnNiGe)0.91(FeCoGe)0.09</t>
  </si>
  <si>
    <t xml:space="preserve">(MnNiGe)0.89(FeCoGe)0.11</t>
  </si>
  <si>
    <t xml:space="preserve">(MnNiGe)0.87(FeCoGe)0.13</t>
  </si>
  <si>
    <t xml:space="preserve">(MnNiGe)0.85(FeCoGe)0.15</t>
  </si>
  <si>
    <t xml:space="preserve">Mn0.4Cr0.1Fe0.5NiSi0.94Al0.06  (A)</t>
  </si>
  <si>
    <t xml:space="preserve">Mn0.5Fe0.5NiSi0.94Al0.04Sn0.02  (B)</t>
  </si>
  <si>
    <t xml:space="preserve">Mn0.5Fe0.5NiSi0.94Al0.06B0.005   (C )</t>
  </si>
  <si>
    <t xml:space="preserve">Mn0.9Fe0.2Ni0.9Ge0.93Si0.07</t>
  </si>
  <si>
    <t xml:space="preserve">Mn(0.9)Cu(0.1)CoGe</t>
  </si>
  <si>
    <t xml:space="preserve">Mn(0.905)Cu(0.095)CoGe</t>
  </si>
  <si>
    <t xml:space="preserve">Mn(0.91)Cu(0.09)CoGe</t>
  </si>
  <si>
    <t xml:space="preserve">Mn(0.915)Cu(0.085)CoGe</t>
  </si>
  <si>
    <t xml:space="preserve">Mn(0.92)Cu(0.08)CoGe</t>
  </si>
  <si>
    <t xml:space="preserve">MnCoGeB(0.01)</t>
  </si>
  <si>
    <t xml:space="preserve">MnCoGeBx(0.02)</t>
  </si>
  <si>
    <t xml:space="preserve">MnCoGeBx(0.03)</t>
  </si>
  <si>
    <t xml:space="preserve">Mn(1)Cr(0.00)CoGe</t>
  </si>
  <si>
    <t xml:space="preserve">Mn(0.96)Cr(0.04)CoGe</t>
  </si>
  <si>
    <t xml:space="preserve">Mn(0.89)Cr(0.11)CoGe</t>
  </si>
  <si>
    <t xml:space="preserve">Mn(0.82)Cr(0.18)CoGe</t>
  </si>
  <si>
    <t xml:space="preserve">Mn(0.75)Cr(0.25)CoGe</t>
  </si>
  <si>
    <t xml:space="preserve">Mn(0.73)Cr(0.27)CoGe</t>
  </si>
  <si>
    <t xml:space="preserve">Mn(0.99)V(0.01)CoGe</t>
  </si>
  <si>
    <t xml:space="preserve">Mn(0.98)V(0.02)CoGe</t>
  </si>
  <si>
    <t xml:space="preserve">Mn(0.97)V(0.03)CoGe</t>
  </si>
  <si>
    <t xml:space="preserve">Mn(0.95)V(0.05)CoGe</t>
  </si>
  <si>
    <t xml:space="preserve">MnCoGeB0.01</t>
  </si>
  <si>
    <t xml:space="preserve">MnCoGeB0.02</t>
  </si>
  <si>
    <t xml:space="preserve">MnCoGeB0.03</t>
  </si>
  <si>
    <t xml:space="preserve">MnCoGeB0.05</t>
  </si>
  <si>
    <t xml:space="preserve">composition</t>
  </si>
  <si>
    <t xml:space="preserve">majority/minority</t>
  </si>
  <si>
    <t xml:space="preserve">predicted heating</t>
  </si>
  <si>
    <t xml:space="preserve">predicted cooling</t>
  </si>
  <si>
    <t xml:space="preserve">Mn23.88Fe23.88 Ni22.74Ge14.32Si15.18</t>
  </si>
  <si>
    <t xml:space="preserve">majority</t>
  </si>
  <si>
    <t xml:space="preserve">221.71 +/- 22.23</t>
  </si>
  <si>
    <t xml:space="preserve">215.11 +/- 29.28</t>
  </si>
  <si>
    <t xml:space="preserve">Mn28.01Fe18.65 Ni23.2Ge20.7Si9.44</t>
  </si>
  <si>
    <t xml:space="preserve">minority</t>
  </si>
  <si>
    <t xml:space="preserve">257.65 +/- 28.37</t>
  </si>
  <si>
    <t xml:space="preserve">232 +/- 33.86</t>
  </si>
  <si>
    <t xml:space="preserve">Mn21.98Fe22.62 Ni21.16Ge15.81Si18.43</t>
  </si>
  <si>
    <t xml:space="preserve">221.74 +/- 20.94 </t>
  </si>
  <si>
    <t xml:space="preserve">216 +/- 29.41</t>
  </si>
  <si>
    <t xml:space="preserve">Mn23.95Fe19.56 Ni20.9Ge22.52Si13.07 </t>
  </si>
  <si>
    <t xml:space="preserve">224.08 +/- 31.12</t>
  </si>
  <si>
    <t xml:space="preserve">207.17 +/- 33.57</t>
  </si>
  <si>
    <t xml:space="preserve">Mn21.4Fe22.75 Ni21Ge16.22Si18.63</t>
  </si>
  <si>
    <t xml:space="preserve">206.52 +/- 23.59</t>
  </si>
  <si>
    <t xml:space="preserve">203. 80 +/- 34.55</t>
  </si>
  <si>
    <t xml:space="preserve">Mn22.99Fe19.33 Ni20.93Ge24.21Si12.54</t>
  </si>
  <si>
    <t xml:space="preserve">207.81 +/- 35.28</t>
  </si>
  <si>
    <t xml:space="preserve">191.93 +/- 37.57</t>
  </si>
  <si>
    <t xml:space="preserve">322 +/- 116.59</t>
  </si>
  <si>
    <t xml:space="preserve">341.38 +/- 135.75</t>
  </si>
  <si>
    <t xml:space="preserve">287.72 +/- 74.72</t>
  </si>
  <si>
    <t xml:space="preserve">300.14 +/- 92.49</t>
  </si>
  <si>
    <t xml:space="preserve">304.17 +/- 109.2</t>
  </si>
  <si>
    <t xml:space="preserve">320.44 +/- 120.56</t>
  </si>
  <si>
    <t xml:space="preserve">293.85 +/- 83.14</t>
  </si>
  <si>
    <t xml:space="preserve">303.35 +/- 108.35</t>
  </si>
  <si>
    <t xml:space="preserve">301.85 +/- 109.39</t>
  </si>
  <si>
    <t xml:space="preserve">318.40 +/- 120.93</t>
  </si>
  <si>
    <t xml:space="preserve">284.68 +/- 72.52</t>
  </si>
  <si>
    <t xml:space="preserve">290 +/- 95.19</t>
  </si>
  <si>
    <t xml:space="preserve">Composition</t>
  </si>
  <si>
    <t xml:space="preserve">Magpie</t>
  </si>
  <si>
    <t xml:space="preserve">Tcooling</t>
  </si>
  <si>
    <t xml:space="preserve">T_t (mean)</t>
  </si>
  <si>
    <t xml:space="preserve">hysteresis</t>
  </si>
  <si>
    <t xml:space="preserve">predicted Theating</t>
  </si>
  <si>
    <t xml:space="preserve">predicted hyst</t>
  </si>
  <si>
    <t xml:space="preserve">Mn25Ni25Fe20Si23Sn7</t>
  </si>
  <si>
    <t xml:space="preserve">225 +/- 40.12</t>
  </si>
  <si>
    <t xml:space="preserve">20.97 +/- 4.42</t>
  </si>
  <si>
    <t xml:space="preserve">263.34 +/- 67.85</t>
  </si>
  <si>
    <t xml:space="preserve">17.33 +/- 3.72</t>
  </si>
  <si>
    <t xml:space="preserve">Mn23Ni23Fe20Si23Ge10</t>
  </si>
  <si>
    <t xml:space="preserve">414.62 +/- 19.852</t>
  </si>
  <si>
    <t xml:space="preserve">18.18 +/- 3.18</t>
  </si>
  <si>
    <t xml:space="preserve">310.40 +/- 25.62</t>
  </si>
  <si>
    <t xml:space="preserve">21.69 +/- 7.5</t>
  </si>
  <si>
    <t xml:space="preserve">212.83 +/- 29.53</t>
  </si>
  <si>
    <t xml:space="preserve">18.42 +/- 2.07</t>
  </si>
  <si>
    <t xml:space="preserve">224.04 +/- 92.33 </t>
  </si>
  <si>
    <t xml:space="preserve">19.11 +/- 4.1</t>
  </si>
  <si>
    <t xml:space="preserve">269.363 +/- 41.33</t>
  </si>
  <si>
    <t xml:space="preserve">19.31 +/- 2.78</t>
  </si>
  <si>
    <t xml:space="preserve">243.43 +/- 56.07</t>
  </si>
  <si>
    <t xml:space="preserve">20.22 +/- 5.89</t>
  </si>
  <si>
    <t xml:space="preserve">208.23 +/- 26.85</t>
  </si>
  <si>
    <t xml:space="preserve">17.39 +/- 3.05</t>
  </si>
  <si>
    <t xml:space="preserve">194.92 +/- 64.38</t>
  </si>
  <si>
    <t xml:space="preserve">11.69 +/- 8.20</t>
  </si>
  <si>
    <t xml:space="preserve">192.54 +/- 37.99</t>
  </si>
  <si>
    <t xml:space="preserve">19.04 +/- 2.78</t>
  </si>
  <si>
    <t xml:space="preserve">366.32 +/- 75.80 </t>
  </si>
  <si>
    <t xml:space="preserve">14.60 +/- 8.07</t>
  </si>
  <si>
    <t xml:space="preserve">192.74 +/- 30.30</t>
  </si>
  <si>
    <t xml:space="preserve">273.06 +/- 65.74</t>
  </si>
  <si>
    <t xml:space="preserve">11.73 +/- 7.24</t>
  </si>
  <si>
    <t xml:space="preserve">168.72 +/- 43.23</t>
  </si>
  <si>
    <t xml:space="preserve">19.07 +/- 2.91</t>
  </si>
  <si>
    <t xml:space="preserve">387.41 +/- 85.63</t>
  </si>
  <si>
    <t xml:space="preserve">16.21 +/- 6.01</t>
  </si>
  <si>
    <t xml:space="preserve">Mn24Ni34Fe12Si20Sn10</t>
  </si>
  <si>
    <t xml:space="preserve">172.60 +/- 85.34</t>
  </si>
  <si>
    <t xml:space="preserve">21.27 +/- 5.5</t>
  </si>
  <si>
    <t xml:space="preserve">328.95 +/- 65.15</t>
  </si>
  <si>
    <t xml:space="preserve">16.21 +/- 6.95</t>
  </si>
  <si>
    <t xml:space="preserve">Mn29Ni33Fe7Si23Sn8</t>
  </si>
  <si>
    <t xml:space="preserve">208.34 +/- 63.901</t>
  </si>
  <si>
    <t xml:space="preserve">21.08 +/- 4.63</t>
  </si>
  <si>
    <t xml:space="preserve">322.04 +/- 62.30</t>
  </si>
  <si>
    <t xml:space="preserve">15.77 +/- 7.05</t>
  </si>
  <si>
    <t xml:space="preserve">High Entropy X-site</t>
  </si>
  <si>
    <t xml:space="preserve">106.30 +/- 263.59</t>
  </si>
  <si>
    <t xml:space="preserve">20.78 +/- 4.04</t>
  </si>
  <si>
    <t xml:space="preserve">277.90 +/- 37.77</t>
  </si>
  <si>
    <t xml:space="preserve">20.57 +/- 5.81</t>
  </si>
  <si>
    <t xml:space="preserve">High entropy Mn-Fe-Ni and X</t>
  </si>
  <si>
    <t xml:space="preserve">101.46 +/- 280.55</t>
  </si>
  <si>
    <t xml:space="preserve">20.68 +/- 3.35</t>
  </si>
  <si>
    <t xml:space="preserve">278.58 +/- 35.58</t>
  </si>
  <si>
    <t xml:space="preserve">20.51 +/- 5.03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</si>
</sst>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RowHeight="12.8"/>
  <cols>
    <col collapsed="false" hidden="false" max="1" min="1" style="1" width="32.8010204081633"/>
    <col collapsed="false" hidden="false" max="12" min="2" style="2" width="10.3928571428571"/>
    <col collapsed="false" hidden="false" max="13" min="13" style="2" width="15.3877551020408"/>
    <col collapsed="false" hidden="false" max="1025" min="14" style="2" width="10.3928571428571"/>
  </cols>
  <sheetData>
    <row r="1" s="3" customFormat="true" ht="12.8" hidden="false" customHeight="false" outlineLevel="0" collapsed="false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0"/>
    </row>
    <row r="2" customFormat="false" ht="12.8" hidden="false" customHeight="false" outlineLevel="0" collapsed="false">
      <c r="A2" s="1" t="s">
        <v>11</v>
      </c>
      <c r="B2" s="2" t="n">
        <f aca="false">69/3</f>
        <v>23</v>
      </c>
      <c r="C2" s="2" t="n">
        <f aca="false">31*2/3</f>
        <v>20.6666666666667</v>
      </c>
      <c r="D2" s="2" t="n">
        <v>0</v>
      </c>
      <c r="E2" s="2" t="n">
        <f aca="false">B2</f>
        <v>23</v>
      </c>
      <c r="F2" s="2" t="n">
        <f aca="false">B2</f>
        <v>23</v>
      </c>
      <c r="G2" s="2" t="n">
        <v>0</v>
      </c>
      <c r="H2" s="2" t="n">
        <f aca="false">31/3</f>
        <v>10.3333333333333</v>
      </c>
      <c r="I2" s="2" t="n">
        <v>0</v>
      </c>
      <c r="J2" s="2" t="n">
        <v>0</v>
      </c>
      <c r="K2" s="4" t="n">
        <v>206.42</v>
      </c>
      <c r="L2" s="4" t="n">
        <v>34.26</v>
      </c>
    </row>
    <row r="3" customFormat="false" ht="12.8" hidden="false" customHeight="false" outlineLevel="0" collapsed="false">
      <c r="A3" s="1" t="s">
        <v>12</v>
      </c>
      <c r="B3" s="2" t="n">
        <f aca="false">67/3</f>
        <v>22.3333333333333</v>
      </c>
      <c r="C3" s="2" t="n">
        <f aca="false">33*2/3</f>
        <v>22</v>
      </c>
      <c r="D3" s="2" t="n">
        <v>0</v>
      </c>
      <c r="E3" s="2" t="n">
        <f aca="false">B3</f>
        <v>22.3333333333333</v>
      </c>
      <c r="F3" s="2" t="n">
        <f aca="false">B3</f>
        <v>22.3333333333333</v>
      </c>
      <c r="G3" s="2" t="n">
        <v>0</v>
      </c>
      <c r="H3" s="2" t="n">
        <f aca="false">33/3</f>
        <v>11</v>
      </c>
      <c r="I3" s="2" t="n">
        <v>0</v>
      </c>
      <c r="J3" s="2" t="n">
        <v>0</v>
      </c>
      <c r="K3" s="4" t="n">
        <v>200.37</v>
      </c>
      <c r="L3" s="4" t="n">
        <v>22.26</v>
      </c>
    </row>
    <row r="4" customFormat="false" ht="12.8" hidden="false" customHeight="false" outlineLevel="0" collapsed="false">
      <c r="A4" s="1" t="s">
        <v>13</v>
      </c>
      <c r="B4" s="2" t="n">
        <f aca="false">65/3</f>
        <v>21.6666666666667</v>
      </c>
      <c r="C4" s="2" t="n">
        <f aca="false">35*2/3</f>
        <v>23.3333333333333</v>
      </c>
      <c r="D4" s="2" t="n">
        <v>0</v>
      </c>
      <c r="E4" s="2" t="n">
        <f aca="false">B4</f>
        <v>21.6666666666667</v>
      </c>
      <c r="F4" s="2" t="n">
        <f aca="false">B4</f>
        <v>21.6666666666667</v>
      </c>
      <c r="G4" s="2" t="n">
        <v>0</v>
      </c>
      <c r="H4" s="2" t="n">
        <f aca="false">35/3</f>
        <v>11.6666666666667</v>
      </c>
      <c r="I4" s="2" t="n">
        <v>0</v>
      </c>
      <c r="J4" s="2" t="n">
        <v>0</v>
      </c>
      <c r="K4" s="4" t="n">
        <v>204.06</v>
      </c>
      <c r="L4" s="4" t="n">
        <v>23.49</v>
      </c>
    </row>
    <row r="5" customFormat="false" ht="12.8" hidden="false" customHeight="false" outlineLevel="0" collapsed="false">
      <c r="A5" s="1" t="s">
        <v>14</v>
      </c>
      <c r="B5" s="2" t="n">
        <f aca="false">33*(45/(45+55))</f>
        <v>14.85</v>
      </c>
      <c r="C5" s="2" t="n">
        <f aca="false">33*(55/100)</f>
        <v>18.15</v>
      </c>
      <c r="D5" s="2" t="n">
        <v>0</v>
      </c>
      <c r="E5" s="2" t="n">
        <v>33</v>
      </c>
      <c r="F5" s="2" t="n">
        <f aca="false">0.88*33</f>
        <v>29.04</v>
      </c>
      <c r="G5" s="2" t="n">
        <v>0</v>
      </c>
      <c r="H5" s="2" t="n">
        <f aca="false">0.12*33</f>
        <v>3.96</v>
      </c>
      <c r="I5" s="2" t="n">
        <v>0</v>
      </c>
      <c r="J5" s="2" t="n">
        <v>0</v>
      </c>
      <c r="K5" s="0"/>
    </row>
    <row r="6" customFormat="false" ht="12.8" hidden="false" customHeight="false" outlineLevel="0" collapsed="false">
      <c r="A6" s="1" t="s">
        <v>15</v>
      </c>
      <c r="B6" s="2" t="n">
        <f aca="false">33*(45/(45+55))</f>
        <v>14.85</v>
      </c>
      <c r="C6" s="2" t="n">
        <f aca="false">33*(55/100)</f>
        <v>18.15</v>
      </c>
      <c r="D6" s="2" t="n">
        <v>0</v>
      </c>
      <c r="E6" s="2" t="n">
        <v>33</v>
      </c>
      <c r="F6" s="2" t="n">
        <f aca="false">33*0.87</f>
        <v>28.71</v>
      </c>
      <c r="G6" s="2" t="n">
        <v>0</v>
      </c>
      <c r="H6" s="2" t="n">
        <f aca="false">33*0.13</f>
        <v>4.29</v>
      </c>
      <c r="I6" s="2" t="n">
        <v>0</v>
      </c>
      <c r="J6" s="2" t="n">
        <v>0</v>
      </c>
      <c r="K6" s="0"/>
    </row>
    <row r="7" customFormat="false" ht="12.8" hidden="false" customHeight="false" outlineLevel="0" collapsed="false">
      <c r="A7" s="1" t="s">
        <v>16</v>
      </c>
      <c r="B7" s="2" t="n">
        <f aca="false">33*(45/(45+55))</f>
        <v>14.85</v>
      </c>
      <c r="C7" s="2" t="n">
        <f aca="false">33*(55/100)</f>
        <v>18.15</v>
      </c>
      <c r="D7" s="2" t="n">
        <v>0</v>
      </c>
      <c r="E7" s="2" t="n">
        <v>33</v>
      </c>
      <c r="F7" s="2" t="n">
        <f aca="false">33*0.86</f>
        <v>28.38</v>
      </c>
      <c r="G7" s="2" t="n">
        <v>0</v>
      </c>
      <c r="H7" s="2" t="n">
        <f aca="false">33*0.14</f>
        <v>4.62</v>
      </c>
      <c r="I7" s="2" t="n">
        <v>0</v>
      </c>
      <c r="J7" s="2" t="n">
        <v>0</v>
      </c>
      <c r="K7" s="0"/>
    </row>
    <row r="8" customFormat="false" ht="12.8" hidden="false" customHeight="false" outlineLevel="0" collapsed="false">
      <c r="A8" s="1" t="s">
        <v>17</v>
      </c>
      <c r="B8" s="2" t="n">
        <f aca="false">84/3</f>
        <v>28</v>
      </c>
      <c r="C8" s="2" t="n">
        <f aca="false">16/3</f>
        <v>5.33333333333333</v>
      </c>
      <c r="D8" s="2" t="n">
        <v>0</v>
      </c>
      <c r="E8" s="2" t="n">
        <v>33</v>
      </c>
      <c r="F8" s="2" t="n">
        <f aca="false">B8</f>
        <v>28</v>
      </c>
      <c r="G8" s="2" t="n">
        <v>0</v>
      </c>
      <c r="H8" s="2" t="n">
        <f aca="false">C8</f>
        <v>5.33333333333333</v>
      </c>
      <c r="I8" s="2" t="n">
        <v>0</v>
      </c>
      <c r="J8" s="2" t="n">
        <v>0</v>
      </c>
      <c r="K8" s="4" t="n">
        <v>161.28</v>
      </c>
      <c r="L8" s="4" t="n">
        <v>19.29</v>
      </c>
    </row>
    <row r="9" customFormat="false" ht="12.8" hidden="false" customHeight="false" outlineLevel="0" collapsed="false">
      <c r="A9" s="1" t="s">
        <v>18</v>
      </c>
      <c r="B9" s="2" t="n">
        <f aca="false">82/3</f>
        <v>27.3333333333333</v>
      </c>
      <c r="C9" s="2" t="n">
        <f aca="false">18/3</f>
        <v>6</v>
      </c>
      <c r="D9" s="2" t="n">
        <v>0</v>
      </c>
      <c r="E9" s="2" t="n">
        <v>33</v>
      </c>
      <c r="F9" s="2" t="n">
        <f aca="false">B9</f>
        <v>27.3333333333333</v>
      </c>
      <c r="G9" s="2" t="n">
        <v>0</v>
      </c>
      <c r="H9" s="2" t="n">
        <f aca="false">18/3</f>
        <v>6</v>
      </c>
      <c r="I9" s="2" t="n">
        <v>0</v>
      </c>
      <c r="J9" s="2" t="n">
        <v>0</v>
      </c>
      <c r="K9" s="4" t="n">
        <v>151.02</v>
      </c>
      <c r="L9" s="4" t="n">
        <v>19.8</v>
      </c>
    </row>
    <row r="10" customFormat="false" ht="12.8" hidden="false" customHeight="false" outlineLevel="0" collapsed="false">
      <c r="A10" s="1" t="s">
        <v>19</v>
      </c>
      <c r="B10" s="2" t="n">
        <f aca="false">80/3</f>
        <v>26.6666666666667</v>
      </c>
      <c r="C10" s="2" t="n">
        <f aca="false">20/3</f>
        <v>6.66666666666667</v>
      </c>
      <c r="D10" s="2" t="n">
        <v>0</v>
      </c>
      <c r="E10" s="2" t="n">
        <v>33</v>
      </c>
      <c r="F10" s="2" t="n">
        <f aca="false">B10</f>
        <v>26.6666666666667</v>
      </c>
      <c r="G10" s="2" t="n">
        <v>0</v>
      </c>
      <c r="H10" s="2" t="n">
        <f aca="false">20/3</f>
        <v>6.66666666666667</v>
      </c>
      <c r="I10" s="2" t="n">
        <v>0</v>
      </c>
      <c r="J10" s="2" t="n">
        <v>0</v>
      </c>
      <c r="K10" s="4" t="n">
        <v>163.13</v>
      </c>
      <c r="L10" s="4" t="n">
        <v>23.5</v>
      </c>
    </row>
    <row r="11" customFormat="false" ht="12.8" hidden="false" customHeight="false" outlineLevel="0" collapsed="false">
      <c r="A11" s="1" t="s">
        <v>20</v>
      </c>
      <c r="B11" s="2" t="n">
        <f aca="false">70/3</f>
        <v>23.3333333333333</v>
      </c>
      <c r="C11" s="2" t="n">
        <f aca="false">30/3</f>
        <v>10</v>
      </c>
      <c r="D11" s="2" t="n">
        <v>0</v>
      </c>
      <c r="E11" s="2" t="n">
        <v>33</v>
      </c>
      <c r="F11" s="2" t="n">
        <f aca="false">B11</f>
        <v>23.3333333333333</v>
      </c>
      <c r="G11" s="2" t="n">
        <v>0</v>
      </c>
      <c r="H11" s="2" t="n">
        <f aca="false">C11</f>
        <v>10</v>
      </c>
      <c r="I11" s="2" t="n">
        <v>0</v>
      </c>
      <c r="J11" s="2" t="n">
        <v>0</v>
      </c>
      <c r="K11" s="4" t="n">
        <v>119.73</v>
      </c>
      <c r="L11" s="4" t="n">
        <v>12.01</v>
      </c>
    </row>
    <row r="12" customFormat="false" ht="12.8" hidden="false" customHeight="false" outlineLevel="0" collapsed="false">
      <c r="A12" s="1" t="s">
        <v>21</v>
      </c>
      <c r="B12" s="2" t="n">
        <f aca="false">68/3</f>
        <v>22.6666666666667</v>
      </c>
      <c r="C12" s="2" t="n">
        <f aca="false">32/3</f>
        <v>10.6666666666667</v>
      </c>
      <c r="D12" s="2" t="n">
        <v>0</v>
      </c>
      <c r="E12" s="2" t="n">
        <v>33</v>
      </c>
      <c r="F12" s="2" t="n">
        <f aca="false">B12</f>
        <v>22.6666666666667</v>
      </c>
      <c r="G12" s="2" t="n">
        <v>0</v>
      </c>
      <c r="H12" s="2" t="n">
        <f aca="false">C12</f>
        <v>10.6666666666667</v>
      </c>
      <c r="I12" s="2" t="n">
        <v>0</v>
      </c>
      <c r="J12" s="2" t="n">
        <v>0</v>
      </c>
      <c r="K12" s="4" t="n">
        <v>142.61</v>
      </c>
      <c r="L12" s="4" t="n">
        <v>20.42</v>
      </c>
    </row>
    <row r="13" customFormat="false" ht="12.8" hidden="false" customHeight="false" outlineLevel="0" collapsed="false">
      <c r="A13" s="1" t="s">
        <v>22</v>
      </c>
      <c r="B13" s="2" t="n">
        <f aca="false">66/3</f>
        <v>22</v>
      </c>
      <c r="C13" s="2" t="n">
        <f aca="false">34/3</f>
        <v>11.3333333333333</v>
      </c>
      <c r="D13" s="2" t="n">
        <v>0</v>
      </c>
      <c r="E13" s="2" t="n">
        <v>33</v>
      </c>
      <c r="F13" s="2" t="n">
        <f aca="false">B13</f>
        <v>22</v>
      </c>
      <c r="G13" s="2" t="n">
        <v>0</v>
      </c>
      <c r="H13" s="2" t="n">
        <f aca="false">C13</f>
        <v>11.3333333333333</v>
      </c>
      <c r="I13" s="2" t="n">
        <v>0</v>
      </c>
      <c r="J13" s="2" t="n">
        <v>0</v>
      </c>
      <c r="K13" s="4" t="n">
        <v>141.38</v>
      </c>
      <c r="L13" s="4" t="n">
        <v>19.8</v>
      </c>
    </row>
    <row r="14" customFormat="false" ht="12.8" hidden="false" customHeight="false" outlineLevel="0" collapsed="false">
      <c r="A14" s="5" t="s">
        <v>23</v>
      </c>
      <c r="B14" s="2" t="n">
        <f aca="false">66/3</f>
        <v>22</v>
      </c>
      <c r="C14" s="2" t="n">
        <f aca="false">34*2/3</f>
        <v>22.6666666666667</v>
      </c>
      <c r="D14" s="2" t="n">
        <v>0</v>
      </c>
      <c r="E14" s="2" t="n">
        <f aca="false">66/3</f>
        <v>22</v>
      </c>
      <c r="F14" s="2" t="n">
        <f aca="false">66/3</f>
        <v>22</v>
      </c>
      <c r="G14" s="2" t="n">
        <f aca="false">34/3</f>
        <v>11.3333333333333</v>
      </c>
      <c r="H14" s="2" t="n">
        <v>0</v>
      </c>
      <c r="I14" s="2" t="n">
        <v>0</v>
      </c>
      <c r="J14" s="2" t="n">
        <v>0</v>
      </c>
      <c r="K14" s="4" t="n">
        <v>302.5</v>
      </c>
      <c r="L14" s="6" t="n">
        <v>17.5</v>
      </c>
    </row>
    <row r="15" customFormat="false" ht="12.8" hidden="false" customHeight="false" outlineLevel="0" collapsed="false">
      <c r="A15" s="7" t="s">
        <v>24</v>
      </c>
      <c r="B15" s="2" t="n">
        <v>33</v>
      </c>
      <c r="C15" s="2" t="n">
        <v>0</v>
      </c>
      <c r="D15" s="2" t="n">
        <v>0</v>
      </c>
      <c r="E15" s="2" t="n">
        <v>33</v>
      </c>
      <c r="F15" s="2" t="n">
        <v>0</v>
      </c>
      <c r="G15" s="2" t="n">
        <v>33</v>
      </c>
      <c r="H15" s="2" t="n">
        <v>0</v>
      </c>
      <c r="I15" s="2" t="n">
        <v>0</v>
      </c>
      <c r="J15" s="2" t="n">
        <v>0</v>
      </c>
      <c r="K15" s="4" t="n">
        <v>520.6</v>
      </c>
      <c r="L15" s="6" t="n">
        <v>13.8</v>
      </c>
    </row>
    <row r="16" customFormat="false" ht="12.8" hidden="false" customHeight="false" outlineLevel="0" collapsed="false">
      <c r="A16" s="7" t="s">
        <v>25</v>
      </c>
      <c r="B16" s="2" t="n">
        <f aca="false">96/3</f>
        <v>32</v>
      </c>
      <c r="C16" s="2" t="n">
        <f aca="false">D16</f>
        <v>1</v>
      </c>
      <c r="D16" s="2" t="n">
        <f aca="false">33-B16</f>
        <v>1</v>
      </c>
      <c r="E16" s="2" t="n">
        <f aca="false">B16</f>
        <v>32</v>
      </c>
      <c r="F16" s="2" t="n">
        <v>0</v>
      </c>
      <c r="G16" s="2" t="n">
        <v>33</v>
      </c>
      <c r="H16" s="2" t="n">
        <v>0</v>
      </c>
      <c r="I16" s="2" t="n">
        <v>0</v>
      </c>
      <c r="J16" s="2" t="n">
        <v>0</v>
      </c>
      <c r="K16" s="4" t="n">
        <v>417.2</v>
      </c>
      <c r="L16" s="6" t="n">
        <v>11.5</v>
      </c>
    </row>
    <row r="17" customFormat="false" ht="12.8" hidden="false" customHeight="false" outlineLevel="0" collapsed="false">
      <c r="A17" s="7" t="s">
        <v>26</v>
      </c>
      <c r="B17" s="2" t="n">
        <f aca="false">94/3</f>
        <v>31.3333333333333</v>
      </c>
      <c r="C17" s="2" t="n">
        <f aca="false">D17</f>
        <v>1.66666666666667</v>
      </c>
      <c r="D17" s="2" t="n">
        <f aca="false">33-B17</f>
        <v>1.66666666666667</v>
      </c>
      <c r="E17" s="2" t="n">
        <f aca="false">B17</f>
        <v>31.3333333333333</v>
      </c>
      <c r="F17" s="2" t="n">
        <v>0</v>
      </c>
      <c r="G17" s="2" t="n">
        <v>33</v>
      </c>
      <c r="H17" s="2" t="n">
        <v>0</v>
      </c>
      <c r="I17" s="2" t="n">
        <v>0</v>
      </c>
      <c r="J17" s="2" t="n">
        <v>0</v>
      </c>
      <c r="K17" s="4" t="n">
        <v>362.2</v>
      </c>
      <c r="L17" s="6" t="n">
        <v>10.7</v>
      </c>
    </row>
    <row r="18" customFormat="false" ht="12.8" hidden="false" customHeight="false" outlineLevel="0" collapsed="false">
      <c r="A18" s="7" t="s">
        <v>27</v>
      </c>
      <c r="B18" s="0" t="n">
        <f aca="false">91/3</f>
        <v>30.3333333333333</v>
      </c>
      <c r="C18" s="2" t="n">
        <f aca="false">D18</f>
        <v>2.66666666666667</v>
      </c>
      <c r="D18" s="2" t="n">
        <f aca="false">33-B18</f>
        <v>2.66666666666667</v>
      </c>
      <c r="E18" s="2" t="n">
        <f aca="false">B18</f>
        <v>30.3333333333333</v>
      </c>
      <c r="F18" s="2" t="n">
        <v>0</v>
      </c>
      <c r="G18" s="2" t="n">
        <v>33</v>
      </c>
      <c r="H18" s="2" t="n">
        <v>0</v>
      </c>
      <c r="I18" s="2" t="n">
        <v>0</v>
      </c>
      <c r="J18" s="2" t="n">
        <v>0</v>
      </c>
      <c r="K18" s="4" t="n">
        <v>295.1</v>
      </c>
      <c r="L18" s="6" t="n">
        <v>14.6</v>
      </c>
    </row>
    <row r="19" customFormat="false" ht="12.8" hidden="false" customHeight="false" outlineLevel="0" collapsed="false">
      <c r="A19" s="7" t="s">
        <v>28</v>
      </c>
      <c r="B19" s="2" t="n">
        <f aca="false">89/3</f>
        <v>29.6666666666667</v>
      </c>
      <c r="C19" s="2" t="n">
        <f aca="false">D19</f>
        <v>3.33333333333333</v>
      </c>
      <c r="D19" s="2" t="n">
        <f aca="false">33-B19</f>
        <v>3.33333333333333</v>
      </c>
      <c r="E19" s="2" t="n">
        <f aca="false">B19</f>
        <v>29.6666666666667</v>
      </c>
      <c r="F19" s="2" t="n">
        <v>0</v>
      </c>
      <c r="G19" s="2" t="n">
        <v>33</v>
      </c>
      <c r="H19" s="2" t="n">
        <v>0</v>
      </c>
      <c r="I19" s="2" t="n">
        <v>0</v>
      </c>
      <c r="J19" s="2" t="n">
        <v>0</v>
      </c>
      <c r="K19" s="4" t="n">
        <v>273.2</v>
      </c>
      <c r="L19" s="6" t="n">
        <v>10.6</v>
      </c>
    </row>
    <row r="20" customFormat="false" ht="12.8" hidden="false" customHeight="false" outlineLevel="0" collapsed="false">
      <c r="A20" s="7" t="s">
        <v>29</v>
      </c>
      <c r="B20" s="2" t="n">
        <f aca="false">87/3</f>
        <v>29</v>
      </c>
      <c r="C20" s="2" t="n">
        <f aca="false">D20</f>
        <v>4</v>
      </c>
      <c r="D20" s="2" t="n">
        <f aca="false">33-B20</f>
        <v>4</v>
      </c>
      <c r="E20" s="2" t="n">
        <f aca="false">B20</f>
        <v>29</v>
      </c>
      <c r="F20" s="2" t="n">
        <v>0</v>
      </c>
      <c r="G20" s="2" t="n">
        <v>33</v>
      </c>
      <c r="H20" s="2" t="n">
        <v>0</v>
      </c>
      <c r="I20" s="2" t="n">
        <v>0</v>
      </c>
      <c r="J20" s="2" t="n">
        <v>0</v>
      </c>
      <c r="K20" s="4" t="n">
        <v>244.3</v>
      </c>
      <c r="L20" s="6" t="n">
        <v>10.8</v>
      </c>
    </row>
    <row r="21" customFormat="false" ht="12.8" hidden="false" customHeight="false" outlineLevel="0" collapsed="false">
      <c r="A21" s="7" t="s">
        <v>30</v>
      </c>
      <c r="B21" s="2" t="n">
        <f aca="false">85/3</f>
        <v>28.3333333333333</v>
      </c>
      <c r="C21" s="2" t="n">
        <f aca="false">D21</f>
        <v>4.66666666666667</v>
      </c>
      <c r="D21" s="2" t="n">
        <f aca="false">33-B21</f>
        <v>4.66666666666667</v>
      </c>
      <c r="E21" s="2" t="n">
        <f aca="false">B21</f>
        <v>28.3333333333333</v>
      </c>
      <c r="F21" s="2" t="n">
        <v>0</v>
      </c>
      <c r="G21" s="2" t="n">
        <v>33</v>
      </c>
      <c r="H21" s="2" t="n">
        <v>0</v>
      </c>
      <c r="I21" s="2" t="n">
        <v>0</v>
      </c>
      <c r="J21" s="2" t="n">
        <v>0</v>
      </c>
      <c r="K21" s="4" t="n">
        <v>230.6</v>
      </c>
      <c r="L21" s="6" t="n">
        <v>15.5</v>
      </c>
    </row>
    <row r="22" customFormat="false" ht="12.8" hidden="false" customHeight="false" outlineLevel="0" collapsed="false">
      <c r="A22" s="8" t="s">
        <v>31</v>
      </c>
      <c r="K22" s="9" t="n">
        <v>279.03</v>
      </c>
      <c r="L22" s="10" t="n">
        <v>35.5</v>
      </c>
    </row>
    <row r="23" customFormat="false" ht="12.8" hidden="false" customHeight="false" outlineLevel="0" collapsed="false">
      <c r="A23" s="8" t="s">
        <v>32</v>
      </c>
      <c r="B23" s="2" t="n">
        <f aca="false">66*0.4*2/3</f>
        <v>17.6</v>
      </c>
      <c r="C23" s="2" t="n">
        <f aca="false">66*0.4*2/3</f>
        <v>17.6</v>
      </c>
      <c r="D23" s="2" t="n">
        <v>0</v>
      </c>
      <c r="E23" s="2" t="n">
        <v>33</v>
      </c>
      <c r="F23" s="2" t="n">
        <f aca="false">33*0.94</f>
        <v>31.02</v>
      </c>
      <c r="G23" s="2" t="n">
        <v>0</v>
      </c>
      <c r="H23" s="2" t="n">
        <f aca="false">33*0.02</f>
        <v>0.66</v>
      </c>
      <c r="I23" s="2" t="n">
        <f aca="false">33*0.04</f>
        <v>1.32</v>
      </c>
      <c r="J23" s="2" t="n">
        <v>0</v>
      </c>
      <c r="K23" s="9" t="n">
        <v>328.23</v>
      </c>
      <c r="L23" s="10" t="n">
        <v>33.9</v>
      </c>
    </row>
    <row r="24" customFormat="false" ht="12.8" hidden="false" customHeight="false" outlineLevel="0" collapsed="false">
      <c r="A24" s="8" t="s">
        <v>33</v>
      </c>
      <c r="K24" s="9" t="n">
        <v>291.45</v>
      </c>
      <c r="L24" s="10" t="n">
        <v>29.87</v>
      </c>
    </row>
    <row r="25" customFormat="false" ht="12.8" hidden="false" customHeight="false" outlineLevel="0" collapsed="false">
      <c r="A25" s="11" t="s">
        <v>34</v>
      </c>
      <c r="B25" s="2" t="n">
        <f aca="false">33*0.9</f>
        <v>29.7</v>
      </c>
      <c r="C25" s="2" t="n">
        <f aca="false">33*0.2</f>
        <v>6.6</v>
      </c>
      <c r="D25" s="0" t="n">
        <v>0</v>
      </c>
      <c r="E25" s="2" t="n">
        <f aca="false">B25</f>
        <v>29.7</v>
      </c>
      <c r="F25" s="2" t="n">
        <f aca="false">33*0.07</f>
        <v>2.31</v>
      </c>
      <c r="G25" s="2" t="n">
        <f aca="false">33-F25</f>
        <v>30.69</v>
      </c>
      <c r="H25" s="2" t="n">
        <v>0</v>
      </c>
      <c r="I25" s="2" t="n">
        <v>0</v>
      </c>
      <c r="J25" s="2" t="n">
        <v>0</v>
      </c>
      <c r="K25" s="9" t="n">
        <v>296.34</v>
      </c>
      <c r="L25" s="2" t="n">
        <v>5.88</v>
      </c>
    </row>
    <row r="26" customFormat="false" ht="12.8" hidden="false" customHeight="false" outlineLevel="0" collapsed="false">
      <c r="A26" s="7" t="s">
        <v>35</v>
      </c>
      <c r="K26" s="4" t="n">
        <v>249</v>
      </c>
      <c r="L26" s="6" t="n">
        <v>11</v>
      </c>
    </row>
    <row r="27" customFormat="false" ht="12.8" hidden="false" customHeight="false" outlineLevel="0" collapsed="false">
      <c r="A27" s="7" t="s">
        <v>36</v>
      </c>
      <c r="K27" s="4" t="n">
        <v>275</v>
      </c>
      <c r="L27" s="6" t="n">
        <v>16.18</v>
      </c>
    </row>
    <row r="28" customFormat="false" ht="12.8" hidden="false" customHeight="false" outlineLevel="0" collapsed="false">
      <c r="A28" s="7" t="s">
        <v>37</v>
      </c>
      <c r="K28" s="4" t="n">
        <v>289</v>
      </c>
      <c r="L28" s="6" t="n">
        <v>12.93</v>
      </c>
    </row>
    <row r="29" customFormat="false" ht="12.8" hidden="false" customHeight="false" outlineLevel="0" collapsed="false">
      <c r="A29" s="7" t="s">
        <v>38</v>
      </c>
      <c r="K29" s="4" t="n">
        <v>304</v>
      </c>
      <c r="L29" s="6" t="n">
        <v>13.2</v>
      </c>
    </row>
    <row r="30" customFormat="false" ht="12.8" hidden="false" customHeight="false" outlineLevel="0" collapsed="false">
      <c r="A30" s="7" t="s">
        <v>39</v>
      </c>
      <c r="K30" s="4" t="n">
        <v>321</v>
      </c>
      <c r="L30" s="6" t="n">
        <v>16.97</v>
      </c>
    </row>
    <row r="31" customFormat="false" ht="12.8" hidden="false" customHeight="false" outlineLevel="0" collapsed="false">
      <c r="A31" s="12" t="s">
        <v>40</v>
      </c>
      <c r="K31" s="4" t="n">
        <v>304</v>
      </c>
    </row>
    <row r="32" customFormat="false" ht="12.8" hidden="false" customHeight="false" outlineLevel="0" collapsed="false">
      <c r="A32" s="12" t="s">
        <v>41</v>
      </c>
      <c r="K32" s="4" t="n">
        <v>287</v>
      </c>
    </row>
    <row r="33" customFormat="false" ht="12.8" hidden="false" customHeight="false" outlineLevel="0" collapsed="false">
      <c r="A33" s="12" t="s">
        <v>42</v>
      </c>
      <c r="K33" s="4" t="n">
        <v>275</v>
      </c>
    </row>
    <row r="34" customFormat="false" ht="12.8" hidden="false" customHeight="false" outlineLevel="0" collapsed="false">
      <c r="A34" s="7" t="s">
        <v>43</v>
      </c>
      <c r="K34" s="4" t="n">
        <v>345</v>
      </c>
      <c r="L34" s="2" t="n">
        <v>0</v>
      </c>
    </row>
    <row r="35" customFormat="false" ht="12.8" hidden="false" customHeight="false" outlineLevel="0" collapsed="false">
      <c r="A35" s="7" t="s">
        <v>44</v>
      </c>
      <c r="K35" s="4" t="n">
        <v>312</v>
      </c>
      <c r="L35" s="2" t="n">
        <v>10</v>
      </c>
    </row>
    <row r="36" customFormat="false" ht="12.8" hidden="false" customHeight="false" outlineLevel="0" collapsed="false">
      <c r="A36" s="7" t="s">
        <v>45</v>
      </c>
      <c r="K36" s="4" t="n">
        <v>280</v>
      </c>
      <c r="L36" s="2" t="n">
        <v>12</v>
      </c>
    </row>
    <row r="37" customFormat="false" ht="12.8" hidden="false" customHeight="false" outlineLevel="0" collapsed="false">
      <c r="A37" s="7" t="s">
        <v>46</v>
      </c>
      <c r="K37" s="4" t="n">
        <v>259</v>
      </c>
      <c r="L37" s="2" t="n">
        <v>15</v>
      </c>
    </row>
    <row r="38" customFormat="false" ht="12.8" hidden="false" customHeight="false" outlineLevel="0" collapsed="false">
      <c r="A38" s="7" t="s">
        <v>47</v>
      </c>
      <c r="K38" s="4" t="n">
        <v>217</v>
      </c>
      <c r="L38" s="2" t="n">
        <v>20</v>
      </c>
    </row>
    <row r="39" customFormat="false" ht="12.8" hidden="false" customHeight="false" outlineLevel="0" collapsed="false">
      <c r="A39" s="7" t="s">
        <v>48</v>
      </c>
      <c r="K39" s="4" t="n">
        <v>190</v>
      </c>
      <c r="L39" s="2" t="n">
        <v>0</v>
      </c>
    </row>
    <row r="40" customFormat="false" ht="12.8" hidden="false" customHeight="false" outlineLevel="0" collapsed="false">
      <c r="A40" s="7" t="s">
        <v>49</v>
      </c>
      <c r="K40" s="4" t="n">
        <v>325.48</v>
      </c>
      <c r="L40" s="2" t="n">
        <v>15.13</v>
      </c>
    </row>
    <row r="41" customFormat="false" ht="12.8" hidden="false" customHeight="false" outlineLevel="0" collapsed="false">
      <c r="A41" s="7" t="s">
        <v>50</v>
      </c>
      <c r="K41" s="4" t="n">
        <v>301.61</v>
      </c>
      <c r="L41" s="2" t="n">
        <v>12.74</v>
      </c>
    </row>
    <row r="42" customFormat="false" ht="12.8" hidden="false" customHeight="false" outlineLevel="0" collapsed="false">
      <c r="A42" s="7" t="s">
        <v>51</v>
      </c>
      <c r="K42" s="4" t="n">
        <v>276.94</v>
      </c>
      <c r="L42" s="2" t="n">
        <v>8</v>
      </c>
    </row>
    <row r="43" customFormat="false" ht="12.8" hidden="false" customHeight="false" outlineLevel="0" collapsed="false">
      <c r="A43" s="7" t="s">
        <v>52</v>
      </c>
      <c r="K43" s="4" t="n">
        <v>233.14</v>
      </c>
      <c r="L43" s="2" t="n">
        <v>0</v>
      </c>
    </row>
    <row r="44" customFormat="false" ht="12.8" hidden="false" customHeight="false" outlineLevel="0" collapsed="false">
      <c r="A44" s="12" t="s">
        <v>53</v>
      </c>
      <c r="K44" s="4" t="n">
        <v>304</v>
      </c>
      <c r="L44" s="2" t="n">
        <v>9</v>
      </c>
    </row>
    <row r="45" customFormat="false" ht="12.8" hidden="false" customHeight="false" outlineLevel="0" collapsed="false">
      <c r="A45" s="12" t="s">
        <v>54</v>
      </c>
      <c r="K45" s="4" t="n">
        <v>287</v>
      </c>
      <c r="L45" s="2" t="n">
        <v>14</v>
      </c>
    </row>
    <row r="46" customFormat="false" ht="12.8" hidden="false" customHeight="false" outlineLevel="0" collapsed="false">
      <c r="A46" s="12" t="s">
        <v>55</v>
      </c>
      <c r="K46" s="4" t="n">
        <v>275</v>
      </c>
      <c r="L46" s="2" t="n">
        <v>9</v>
      </c>
    </row>
    <row r="47" customFormat="false" ht="12.8" hidden="false" customHeight="false" outlineLevel="0" collapsed="false">
      <c r="A47" s="12" t="s">
        <v>56</v>
      </c>
      <c r="K47" s="4" t="n">
        <v>260</v>
      </c>
      <c r="L47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13" width="32.8010204081633"/>
    <col collapsed="false" hidden="false" max="2" min="2" style="13" width="13.7704081632653"/>
    <col collapsed="false" hidden="false" max="3" min="3" style="13" width="14.3112244897959"/>
    <col collapsed="false" hidden="false" max="4" min="4" style="13" width="14.0408163265306"/>
    <col collapsed="false" hidden="false" max="1025" min="5" style="13" width="10.6632653061225"/>
  </cols>
  <sheetData>
    <row r="1" customFormat="false" ht="12.8" hidden="false" customHeight="false" outlineLevel="0" collapsed="false">
      <c r="A1" s="2" t="s">
        <v>57</v>
      </c>
      <c r="B1" s="2" t="s">
        <v>58</v>
      </c>
      <c r="C1" s="2" t="s">
        <v>59</v>
      </c>
      <c r="D1" s="2" t="s">
        <v>60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2" t="s">
        <v>61</v>
      </c>
      <c r="B2" s="2" t="s">
        <v>62</v>
      </c>
      <c r="C2" s="2" t="s">
        <v>63</v>
      </c>
      <c r="D2" s="2" t="s">
        <v>64</v>
      </c>
      <c r="E2" s="2"/>
      <c r="F2" s="2"/>
      <c r="G2" s="2"/>
      <c r="H2" s="2"/>
      <c r="I2" s="2"/>
      <c r="J2" s="2"/>
      <c r="K2" s="2"/>
    </row>
    <row r="3" customFormat="false" ht="12.8" hidden="false" customHeight="false" outlineLevel="0" collapsed="false">
      <c r="A3" s="2" t="s">
        <v>65</v>
      </c>
      <c r="B3" s="2" t="s">
        <v>66</v>
      </c>
      <c r="C3" s="2" t="s">
        <v>67</v>
      </c>
      <c r="D3" s="2" t="s">
        <v>68</v>
      </c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A4" s="2" t="s">
        <v>69</v>
      </c>
      <c r="B4" s="2" t="s">
        <v>62</v>
      </c>
      <c r="C4" s="2" t="s">
        <v>70</v>
      </c>
      <c r="D4" s="2" t="s">
        <v>71</v>
      </c>
      <c r="E4" s="2"/>
      <c r="F4" s="2"/>
      <c r="G4" s="2"/>
      <c r="H4" s="2"/>
      <c r="I4" s="2"/>
      <c r="J4" s="2"/>
      <c r="K4" s="2"/>
    </row>
    <row r="5" customFormat="false" ht="12.8" hidden="false" customHeight="false" outlineLevel="0" collapsed="false">
      <c r="A5" s="2" t="s">
        <v>72</v>
      </c>
      <c r="B5" s="2" t="s">
        <v>66</v>
      </c>
      <c r="C5" s="2" t="s">
        <v>73</v>
      </c>
      <c r="D5" s="2" t="s">
        <v>74</v>
      </c>
      <c r="E5" s="2"/>
      <c r="F5" s="2"/>
      <c r="G5" s="2"/>
      <c r="H5" s="2"/>
      <c r="I5" s="2"/>
      <c r="J5" s="2"/>
      <c r="K5" s="2"/>
    </row>
    <row r="6" customFormat="false" ht="12.8" hidden="false" customHeight="false" outlineLevel="0" collapsed="false">
      <c r="A6" s="2" t="s">
        <v>75</v>
      </c>
      <c r="B6" s="2" t="s">
        <v>62</v>
      </c>
      <c r="C6" s="2" t="s">
        <v>76</v>
      </c>
      <c r="D6" s="2" t="s">
        <v>77</v>
      </c>
      <c r="E6" s="2"/>
      <c r="F6" s="2"/>
      <c r="G6" s="2"/>
      <c r="H6" s="2"/>
      <c r="I6" s="2"/>
      <c r="J6" s="2"/>
      <c r="K6" s="2"/>
    </row>
    <row r="7" customFormat="false" ht="12.8" hidden="false" customHeight="false" outlineLevel="0" collapsed="false">
      <c r="A7" s="2" t="s">
        <v>78</v>
      </c>
      <c r="B7" s="2" t="s">
        <v>66</v>
      </c>
      <c r="C7" s="2" t="s">
        <v>79</v>
      </c>
      <c r="D7" s="2" t="s">
        <v>80</v>
      </c>
      <c r="E7" s="2"/>
      <c r="F7" s="2"/>
      <c r="G7" s="2"/>
      <c r="H7" s="2"/>
      <c r="I7" s="2"/>
      <c r="J7" s="2"/>
      <c r="K7" s="2"/>
    </row>
    <row r="8" customFormat="false" ht="12.8" hidden="false" customHeight="false" outlineLevel="0" collapsed="false">
      <c r="A8" s="0"/>
      <c r="B8" s="0"/>
      <c r="C8" s="0"/>
      <c r="D8" s="0"/>
    </row>
    <row r="9" customFormat="false" ht="12.8" hidden="false" customHeight="false" outlineLevel="0" collapsed="false">
      <c r="A9" s="2" t="s">
        <v>57</v>
      </c>
      <c r="B9" s="2" t="s">
        <v>58</v>
      </c>
      <c r="C9" s="0"/>
      <c r="D9" s="0"/>
    </row>
    <row r="10" customFormat="false" ht="12.8" hidden="false" customHeight="false" outlineLevel="0" collapsed="false">
      <c r="A10" s="2" t="s">
        <v>61</v>
      </c>
      <c r="B10" s="2" t="s">
        <v>62</v>
      </c>
      <c r="C10" s="13" t="s">
        <v>81</v>
      </c>
      <c r="D10" s="13" t="s">
        <v>82</v>
      </c>
    </row>
    <row r="11" customFormat="false" ht="12.8" hidden="false" customHeight="false" outlineLevel="0" collapsed="false">
      <c r="A11" s="2" t="s">
        <v>65</v>
      </c>
      <c r="B11" s="2" t="s">
        <v>66</v>
      </c>
      <c r="C11" s="13" t="s">
        <v>83</v>
      </c>
      <c r="D11" s="13" t="s">
        <v>84</v>
      </c>
    </row>
    <row r="12" customFormat="false" ht="12.8" hidden="false" customHeight="false" outlineLevel="0" collapsed="false">
      <c r="A12" s="2" t="s">
        <v>69</v>
      </c>
      <c r="B12" s="2" t="s">
        <v>62</v>
      </c>
      <c r="C12" s="13" t="s">
        <v>85</v>
      </c>
      <c r="D12" s="13" t="s">
        <v>86</v>
      </c>
    </row>
    <row r="13" customFormat="false" ht="12.8" hidden="false" customHeight="false" outlineLevel="0" collapsed="false">
      <c r="A13" s="2" t="s">
        <v>72</v>
      </c>
      <c r="B13" s="2" t="s">
        <v>66</v>
      </c>
      <c r="C13" s="13" t="s">
        <v>87</v>
      </c>
      <c r="D13" s="13" t="s">
        <v>88</v>
      </c>
    </row>
    <row r="14" customFormat="false" ht="12.8" hidden="false" customHeight="false" outlineLevel="0" collapsed="false">
      <c r="A14" s="2" t="s">
        <v>75</v>
      </c>
      <c r="B14" s="2" t="s">
        <v>62</v>
      </c>
      <c r="C14" s="13" t="s">
        <v>89</v>
      </c>
      <c r="D14" s="13" t="s">
        <v>90</v>
      </c>
    </row>
    <row r="15" customFormat="false" ht="12.8" hidden="false" customHeight="false" outlineLevel="0" collapsed="false">
      <c r="A15" s="2" t="s">
        <v>78</v>
      </c>
      <c r="B15" s="2" t="s">
        <v>66</v>
      </c>
      <c r="C15" s="13" t="s">
        <v>91</v>
      </c>
      <c r="D15" s="13" t="s">
        <v>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14" width="33.75"/>
    <col collapsed="false" hidden="false" max="3" min="2" style="14" width="11.0714285714286"/>
    <col collapsed="false" hidden="false" max="4" min="4" style="14" width="15.3877551020408"/>
    <col collapsed="false" hidden="false" max="5" min="5" style="14" width="11.0714285714286"/>
    <col collapsed="false" hidden="false" max="6" min="6" style="14" width="15.9285714285714"/>
    <col collapsed="false" hidden="false" max="7" min="7" style="14" width="12.6887755102041"/>
    <col collapsed="false" hidden="false" max="8" min="8" style="0" width="15.9285714285714"/>
    <col collapsed="false" hidden="false" max="9" min="9" style="14" width="12.6887755102041"/>
    <col collapsed="false" hidden="false" max="1025" min="10" style="14" width="11.0714285714286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15" t="s">
        <v>93</v>
      </c>
      <c r="G1" s="15"/>
      <c r="H1" s="16" t="s">
        <v>94</v>
      </c>
      <c r="I1" s="16"/>
    </row>
    <row r="2" customFormat="false" ht="12.8" hidden="false" customHeight="false" outlineLevel="0" collapsed="false">
      <c r="A2" s="14" t="s">
        <v>93</v>
      </c>
      <c r="B2" s="14" t="s">
        <v>9</v>
      </c>
      <c r="C2" s="14" t="s">
        <v>95</v>
      </c>
      <c r="D2" s="14" t="s">
        <v>96</v>
      </c>
      <c r="E2" s="14" t="s">
        <v>97</v>
      </c>
      <c r="F2" s="17" t="s">
        <v>98</v>
      </c>
      <c r="G2" s="14" t="s">
        <v>99</v>
      </c>
      <c r="H2" s="17" t="s">
        <v>98</v>
      </c>
      <c r="I2" s="14" t="s">
        <v>99</v>
      </c>
    </row>
    <row r="3" customFormat="false" ht="12.8" hidden="false" customHeight="false" outlineLevel="0" collapsed="false">
      <c r="A3" s="14" t="s">
        <v>100</v>
      </c>
      <c r="B3" s="14" t="n">
        <v>230</v>
      </c>
      <c r="C3" s="14" t="n">
        <v>186</v>
      </c>
      <c r="D3" s="14" t="n">
        <f aca="false">AVERAGE(B3:C3)</f>
        <v>208</v>
      </c>
      <c r="E3" s="14" t="n">
        <f aca="false">B3-C3</f>
        <v>44</v>
      </c>
      <c r="F3" s="17" t="s">
        <v>101</v>
      </c>
      <c r="G3" s="14" t="s">
        <v>102</v>
      </c>
      <c r="H3" s="0" t="s">
        <v>103</v>
      </c>
      <c r="I3" s="14" t="s">
        <v>104</v>
      </c>
    </row>
    <row r="4" customFormat="false" ht="12.8" hidden="false" customHeight="false" outlineLevel="0" collapsed="false">
      <c r="A4" s="17" t="s">
        <v>105</v>
      </c>
      <c r="B4" s="14" t="n">
        <v>383</v>
      </c>
      <c r="C4" s="14" t="n">
        <v>345</v>
      </c>
      <c r="D4" s="14" t="n">
        <f aca="false">AVERAGE(B4:C4)</f>
        <v>364</v>
      </c>
      <c r="E4" s="14" t="n">
        <f aca="false">B4-C4</f>
        <v>38</v>
      </c>
      <c r="F4" s="17" t="s">
        <v>106</v>
      </c>
      <c r="G4" s="14" t="s">
        <v>107</v>
      </c>
      <c r="H4" s="0" t="s">
        <v>108</v>
      </c>
      <c r="I4" s="14" t="s">
        <v>109</v>
      </c>
    </row>
    <row r="5" customFormat="false" ht="12.8" hidden="false" customHeight="false" outlineLevel="0" collapsed="false">
      <c r="A5" s="17" t="s">
        <v>61</v>
      </c>
      <c r="B5" s="0"/>
      <c r="C5" s="0"/>
      <c r="D5" s="14" t="e">
        <f aca="false">AVERAGE(B5:C5)</f>
        <v>#DIV/0!</v>
      </c>
      <c r="E5" s="14" t="n">
        <f aca="false">B5-C5</f>
        <v>0</v>
      </c>
      <c r="F5" s="17" t="s">
        <v>110</v>
      </c>
      <c r="G5" s="14" t="s">
        <v>111</v>
      </c>
      <c r="H5" s="0" t="s">
        <v>112</v>
      </c>
      <c r="I5" s="14" t="s">
        <v>113</v>
      </c>
    </row>
    <row r="6" customFormat="false" ht="12.8" hidden="false" customHeight="false" outlineLevel="0" collapsed="false">
      <c r="A6" s="17" t="s">
        <v>65</v>
      </c>
      <c r="B6" s="0"/>
      <c r="C6" s="0"/>
      <c r="D6" s="14" t="e">
        <f aca="false">AVERAGE(B6:C6)</f>
        <v>#DIV/0!</v>
      </c>
      <c r="E6" s="14" t="n">
        <f aca="false">B6-C6</f>
        <v>0</v>
      </c>
      <c r="F6" s="17" t="s">
        <v>114</v>
      </c>
      <c r="G6" s="14" t="s">
        <v>115</v>
      </c>
      <c r="H6" s="0" t="s">
        <v>116</v>
      </c>
      <c r="I6" s="14" t="s">
        <v>117</v>
      </c>
    </row>
    <row r="7" customFormat="false" ht="12.8" hidden="false" customHeight="false" outlineLevel="0" collapsed="false">
      <c r="A7" s="17" t="s">
        <v>69</v>
      </c>
      <c r="B7" s="0"/>
      <c r="C7" s="0"/>
      <c r="D7" s="14" t="e">
        <f aca="false">AVERAGE(B7:C7)</f>
        <v>#DIV/0!</v>
      </c>
      <c r="E7" s="14" t="n">
        <f aca="false">B7-C7</f>
        <v>0</v>
      </c>
      <c r="F7" s="17" t="s">
        <v>118</v>
      </c>
      <c r="G7" s="14" t="s">
        <v>119</v>
      </c>
      <c r="H7" s="0" t="s">
        <v>120</v>
      </c>
      <c r="I7" s="14" t="s">
        <v>121</v>
      </c>
    </row>
    <row r="8" customFormat="false" ht="12.8" hidden="false" customHeight="false" outlineLevel="0" collapsed="false">
      <c r="A8" s="17" t="s">
        <v>72</v>
      </c>
      <c r="B8" s="0"/>
      <c r="C8" s="0"/>
      <c r="D8" s="14" t="e">
        <f aca="false">AVERAGE(B8:C8)</f>
        <v>#DIV/0!</v>
      </c>
      <c r="E8" s="14" t="n">
        <f aca="false">B8-C8</f>
        <v>0</v>
      </c>
      <c r="F8" s="17" t="s">
        <v>122</v>
      </c>
      <c r="G8" s="14" t="s">
        <v>123</v>
      </c>
      <c r="H8" s="0" t="s">
        <v>124</v>
      </c>
      <c r="I8" s="14" t="s">
        <v>125</v>
      </c>
    </row>
    <row r="9" customFormat="false" ht="12.8" hidden="false" customHeight="false" outlineLevel="0" collapsed="false">
      <c r="A9" s="17" t="s">
        <v>75</v>
      </c>
      <c r="B9" s="0"/>
      <c r="C9" s="0"/>
      <c r="D9" s="14" t="e">
        <f aca="false">AVERAGE(B9:C9)</f>
        <v>#DIV/0!</v>
      </c>
      <c r="E9" s="14" t="n">
        <f aca="false">B9-C9</f>
        <v>0</v>
      </c>
      <c r="F9" s="14" t="s">
        <v>126</v>
      </c>
      <c r="G9" s="14" t="s">
        <v>119</v>
      </c>
      <c r="H9" s="0" t="s">
        <v>127</v>
      </c>
      <c r="I9" s="14" t="s">
        <v>128</v>
      </c>
    </row>
    <row r="10" customFormat="false" ht="12.8" hidden="false" customHeight="false" outlineLevel="0" collapsed="false">
      <c r="A10" s="17" t="s">
        <v>78</v>
      </c>
      <c r="B10" s="0"/>
      <c r="C10" s="0"/>
      <c r="D10" s="14" t="e">
        <f aca="false">AVERAGE(B10:C10)</f>
        <v>#DIV/0!</v>
      </c>
      <c r="E10" s="14" t="n">
        <f aca="false">B10-C10</f>
        <v>0</v>
      </c>
      <c r="F10" s="14" t="s">
        <v>129</v>
      </c>
      <c r="G10" s="14" t="s">
        <v>130</v>
      </c>
      <c r="H10" s="0" t="s">
        <v>131</v>
      </c>
      <c r="I10" s="14" t="s">
        <v>132</v>
      </c>
    </row>
    <row r="11" customFormat="false" ht="12.8" hidden="false" customHeight="false" outlineLevel="0" collapsed="false">
      <c r="A11" s="17" t="s">
        <v>133</v>
      </c>
      <c r="B11" s="17" t="n">
        <v>140</v>
      </c>
      <c r="C11" s="17" t="n">
        <v>121</v>
      </c>
      <c r="D11" s="14" t="n">
        <f aca="false">AVERAGE(B11:C11)</f>
        <v>130.5</v>
      </c>
      <c r="E11" s="14" t="n">
        <f aca="false">B11-C11</f>
        <v>19</v>
      </c>
      <c r="F11" s="14" t="s">
        <v>134</v>
      </c>
      <c r="G11" s="14" t="s">
        <v>135</v>
      </c>
      <c r="H11" s="0" t="s">
        <v>136</v>
      </c>
      <c r="I11" s="14" t="s">
        <v>137</v>
      </c>
    </row>
    <row r="12" customFormat="false" ht="12.8" hidden="false" customHeight="false" outlineLevel="0" collapsed="false">
      <c r="A12" s="17" t="s">
        <v>138</v>
      </c>
      <c r="B12" s="17" t="n">
        <v>162</v>
      </c>
      <c r="C12" s="17" t="n">
        <v>139</v>
      </c>
      <c r="D12" s="14" t="n">
        <f aca="false">AVERAGE(B12:C12)</f>
        <v>150.5</v>
      </c>
      <c r="E12" s="14" t="n">
        <f aca="false">B12-C12</f>
        <v>23</v>
      </c>
      <c r="F12" s="14" t="s">
        <v>139</v>
      </c>
      <c r="G12" s="14" t="s">
        <v>140</v>
      </c>
      <c r="H12" s="0" t="s">
        <v>141</v>
      </c>
      <c r="I12" s="14" t="s">
        <v>142</v>
      </c>
    </row>
    <row r="13" customFormat="false" ht="12.8" hidden="false" customHeight="false" outlineLevel="0" collapsed="false">
      <c r="A13" s="14" t="s">
        <v>143</v>
      </c>
      <c r="F13" s="14" t="s">
        <v>144</v>
      </c>
      <c r="G13" s="14" t="s">
        <v>145</v>
      </c>
      <c r="H13" s="0" t="s">
        <v>146</v>
      </c>
      <c r="I13" s="14" t="s">
        <v>147</v>
      </c>
    </row>
    <row r="14" customFormat="false" ht="12.8" hidden="false" customHeight="false" outlineLevel="0" collapsed="false">
      <c r="A14" s="14" t="s">
        <v>148</v>
      </c>
      <c r="F14" s="14" t="s">
        <v>149</v>
      </c>
      <c r="G14" s="14" t="s">
        <v>150</v>
      </c>
      <c r="H14" s="0" t="s">
        <v>151</v>
      </c>
      <c r="I14" s="14" t="s">
        <v>152</v>
      </c>
    </row>
  </sheetData>
  <mergeCells count="2"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2021-04-07T15:01:16Z</dcterms:created>
  <dc:creator/>
  <dc:description/>
  <dc:language>en-US</dc:language>
  <cp:lastModifiedBy/>
  <dcterms:modified xsi:type="dcterms:W3CDTF">2021-08-27T10:33:12Z</dcterms:modified>
  <cp:revision>20</cp:revision>
  <dc:subject/>
  <dc:title/>
</cp:coreProperties>
</file>