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omposition_3-16-2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<sst xmlns="http://schemas.openxmlformats.org/spreadsheetml/2006/main" count="106" uniqueCount="104">
  <si>
    <t xml:space="preserve">Mn</t>
  </si>
  <si>
    <t xml:space="preserve">Fe</t>
  </si>
  <si>
    <t xml:space="preserve">Co</t>
  </si>
  <si>
    <t xml:space="preserve">Ni</t>
  </si>
  <si>
    <t xml:space="preserve">Si</t>
  </si>
  <si>
    <t xml:space="preserve">Ge</t>
  </si>
  <si>
    <t xml:space="preserve">Sn</t>
  </si>
  <si>
    <t xml:space="preserve">Al</t>
  </si>
  <si>
    <t xml:space="preserve">Ga</t>
  </si>
  <si>
    <t xml:space="preserve">Theating</t>
  </si>
  <si>
    <t xml:space="preserve">Tcoolilng</t>
  </si>
  <si>
    <t xml:space="preserve">hysteresis</t>
  </si>
  <si>
    <t xml:space="preserve">notes</t>
  </si>
  <si>
    <t xml:space="preserve">(MnNiSi)0.52(FeNiGe)0.48</t>
  </si>
  <si>
    <t xml:space="preserve">Mn and Fe sum to ½ of 66.66 (M-T must be 2/3 of 100) Ni = ½ of 66.66</t>
  </si>
  <si>
    <t xml:space="preserve">(MnNiSi)0.54(FeNiGe)0.46</t>
  </si>
  <si>
    <t xml:space="preserve">(MnNiSi)0.56(FeNiGe)0.44</t>
  </si>
  <si>
    <t xml:space="preserve">MnNiSi(FeCoGe)0.37</t>
  </si>
  <si>
    <t xml:space="preserve">MnNiSi(FeCoGe)0.38</t>
  </si>
  <si>
    <t xml:space="preserve">Mn and Ni = 0.63*33.33 (1/2 of 66.66) and C and Fe = 0.66*0.37</t>
  </si>
  <si>
    <t xml:space="preserve">MnNiSi(FeCoGe)0.39</t>
  </si>
  <si>
    <t xml:space="preserve">MnNiSi(FeCoGe)0.40</t>
  </si>
  <si>
    <t xml:space="preserve">MnNiSi(0.59)FeCoGe(0.41)</t>
  </si>
  <si>
    <t xml:space="preserve">(MnNiSi)0.48(MnFeGe)0.52</t>
  </si>
  <si>
    <t xml:space="preserve">Assume Mn is 33.33 and Fe takes place of Ni</t>
  </si>
  <si>
    <t xml:space="preserve">(MnNiSi)0.46(MnFeGe)0.54</t>
  </si>
  <si>
    <t xml:space="preserve">MnNiSi-Fe2Ge(0.30)</t>
  </si>
  <si>
    <t xml:space="preserve">Fe = 0.33*0.3*2 for 2 Fe’s, Ge = Fe/2 </t>
  </si>
  <si>
    <t xml:space="preserve">MnNiSi-Fe2Ge(0.31)</t>
  </si>
  <si>
    <t xml:space="preserve">MnNiSi-Fe2Ge(0.32)</t>
  </si>
  <si>
    <t xml:space="preserve">MnNiSi-Fe2Ge(0.33)</t>
  </si>
  <si>
    <t xml:space="preserve">MnNiSi-Fe2Ge(0.34)</t>
  </si>
  <si>
    <t xml:space="preserve">MnNiSi-Fe2Ge(0.35)</t>
  </si>
  <si>
    <t xml:space="preserve">MnNiSi-Fe2Ge(0.36)</t>
  </si>
  <si>
    <t xml:space="preserve">Mn(0.8)Co(0.2)NiGe(0.75)Si(0.25)</t>
  </si>
  <si>
    <t xml:space="preserve">Assume Co is 33.33, Co substitutes for Mn</t>
  </si>
  <si>
    <t xml:space="preserve">Mn(0.8)Co(0.2)NiGe(0.65)Si(0.35)</t>
  </si>
  <si>
    <t xml:space="preserve">Mn(0.6)Co(0.4)NiGe(0.50)Si(0.50)</t>
  </si>
  <si>
    <t xml:space="preserve">Mn(0.6)Co(0.4)NiGe(0.40)Si(0.60)</t>
  </si>
  <si>
    <t xml:space="preserve">MnNiSi(0.64)CoNiGe(0.36)</t>
  </si>
  <si>
    <t xml:space="preserve">MnNiSi(0.62)CoNiGe(0.38)</t>
  </si>
  <si>
    <t xml:space="preserve">MnNiSi(0.59)CoNiGe(0.41)</t>
  </si>
  <si>
    <t xml:space="preserve">Mn(0.86)Ni(0.86)Fe2(0.14)Si(0.86)Ga(0.14)</t>
  </si>
  <si>
    <t xml:space="preserve">all elements * 33.33, Fe = * 66.66, Ga = Fe/2</t>
  </si>
  <si>
    <t xml:space="preserve">Mn(0.85)Ni(0.85)Fe2(0.15)Si(0.85)Ga(0.15)</t>
  </si>
  <si>
    <t xml:space="preserve">Mn(0.84)Ni(0.84)Fe2(0.16)Si(0.84)Ga(0.16)</t>
  </si>
  <si>
    <t xml:space="preserve">Mn(0.83)Ni(0.83)Fe2(0.17)Si(0.83)Ga(0.17)</t>
  </si>
  <si>
    <t xml:space="preserve">Mn(0.82)Ni(0.82)Fe2(0.18)Si(0.82)Ga(0.18)</t>
  </si>
  <si>
    <t xml:space="preserve">Mn(0.64)Fe(0.36)NiGe(0.8)Si(0.2)</t>
  </si>
  <si>
    <t xml:space="preserve">Assume Ni = 33.33 Fe substitutes for Mn</t>
  </si>
  <si>
    <t xml:space="preserve">Mn(0.64)Fe(0.36)NiGe(0.7)Si(0.3)</t>
  </si>
  <si>
    <t xml:space="preserve">Mn(0.64)Fe(0.36)NiGe(0.6)Si(0.4)</t>
  </si>
  <si>
    <t xml:space="preserve">Mn(0.64)Fe(0.36)NiGe(0.5)Si(0.5)</t>
  </si>
  <si>
    <t xml:space="preserve">Mn(0.64)Fe(0.36)NiGe(0.4)Si(0.6)</t>
  </si>
  <si>
    <t xml:space="preserve">Mn0.53Fe0.47NiSi0.53Ge0.47</t>
  </si>
  <si>
    <t xml:space="preserve">Mn(0.69)Ni(0.69)Co(0.62)Si(0.69)Ge(0.31)</t>
  </si>
  <si>
    <t xml:space="preserve">all elements *33.33, Ge = ½ Co</t>
  </si>
  <si>
    <t xml:space="preserve">Mn(0.68)Ni(0.68)Co(0.64)Si(0.68)Ge(0.32)</t>
  </si>
  <si>
    <t xml:space="preserve">Mn(0.67)Ni(0.67)Co(0.66)Si(0.67)Ge(0.33)</t>
  </si>
  <si>
    <t xml:space="preserve">Mn(0.66)Ni(0.66)Co(0.68)Si(0.66)Ge(0.34)</t>
  </si>
  <si>
    <t xml:space="preserve">Mn(0.65)Ni(0.65)Co(0.70)Si(0.65)Ge(0.35)</t>
  </si>
  <si>
    <t xml:space="preserve">Mn(0.82)Co(0.36)Ni(0.82)Ge(0.75)Si(0.25)</t>
  </si>
  <si>
    <t xml:space="preserve">all elements * 33.33</t>
  </si>
  <si>
    <t xml:space="preserve">Mn(0.81)Co(0.38)Ni(0.81)Ge(0.75)Si(0.25)</t>
  </si>
  <si>
    <t xml:space="preserve">Mn(0.8)Co(0.4)Ni(0.8)Ge(0.75)Si(0.25)</t>
  </si>
  <si>
    <t xml:space="preserve">Mn(0.79)Co(0.42)Ni(0.79)Ge(0.75)Si(0.25)</t>
  </si>
  <si>
    <t xml:space="preserve">Mn(0.78)Co(0.44)Ni(0.78)Ge(0.75)Si(0.25)</t>
  </si>
  <si>
    <t xml:space="preserve">Mn(0.5)Fe(0.5)NiSi(0.955)Al(0.045)</t>
  </si>
  <si>
    <t xml:space="preserve">Ni = 33.33 , Fe substitutes for Mn</t>
  </si>
  <si>
    <t xml:space="preserve">Mn(0.5)Fe(0.5)NiSi(0.945)Al(0.055)</t>
  </si>
  <si>
    <t xml:space="preserve">Mn(0.5)Fe(0.5)NiSi(0.94)Al(0.06)</t>
  </si>
  <si>
    <t xml:space="preserve">Mn(0.5)Fe(0.5)NiSi(0.935)Al(0.065)</t>
  </si>
  <si>
    <t xml:space="preserve">Mn(0.5)Fe(0.5)NiSi(0.93)Al(0.07)</t>
  </si>
  <si>
    <t xml:space="preserve">(Mn0.6Fe0.4)NiSi(0.94)Al(0.06)</t>
  </si>
  <si>
    <t xml:space="preserve">(Mn0.6Fe0.4)NiSi(0.93)Al(0.07)</t>
  </si>
  <si>
    <t xml:space="preserve">(Mn0.6Fe0.4)NiSi(0.92)Al(0.08)</t>
  </si>
  <si>
    <t xml:space="preserve">Mn(0.85)Co(0.3)Ni(0.85)Si(0.90)Ga(0.10)</t>
  </si>
  <si>
    <t xml:space="preserve">Mn(0.85)Co(0.3)Ni(0.85)Si(0.88)Ga(0.12)</t>
  </si>
  <si>
    <t xml:space="preserve">Mn(0.85)Co(0.3)Ni(0.85)Si(0.86)Ga(0.14)</t>
  </si>
  <si>
    <t xml:space="preserve">Mn(0.85)Co(0.3)Ni(0.85)Si(0.84)Ga(0.16)</t>
  </si>
  <si>
    <t xml:space="preserve">Mn(0.85)Co(0.3)Ni(0.85)Si(0.82)Ga(0.18)</t>
  </si>
  <si>
    <t xml:space="preserve">Mn(0.85)Co(0.3)Ni(0.85)Si(0.80)Ga(0.20)</t>
  </si>
  <si>
    <t xml:space="preserve">MnNi(0.46)Fe(0.54)Si(0.56)Ge(0.44)</t>
  </si>
  <si>
    <t xml:space="preserve">Mn = 33.33, assume Fe substitutes for Ni</t>
  </si>
  <si>
    <t xml:space="preserve">MnNi(0.46)Fe(0.54)Si(0.51)Ge(0.49)</t>
  </si>
  <si>
    <t xml:space="preserve">MnNi(0.46)Fe(0.54)Si(0.46)Ge(0.54)</t>
  </si>
  <si>
    <t xml:space="preserve">MnNi(0.44)Fe(0.56)Si(0.46)Ge(0.54)</t>
  </si>
  <si>
    <t xml:space="preserve">MnNi(0.45)Fe(0.55)Si(0.46)Ge(0.54)</t>
  </si>
  <si>
    <t xml:space="preserve">MnNi(0.47)Fe(0.53)Si(0.46)Ge(0.54)</t>
  </si>
  <si>
    <t xml:space="preserve">Mn(0.4)Fe(0.6)NiSi(1)Ga(0)</t>
  </si>
  <si>
    <t xml:space="preserve">Mn(0.4)Fe(0.6)NiSi(0.98)Ga(0.02)</t>
  </si>
  <si>
    <t xml:space="preserve">Mn(0.4)Fe(0.6)NiSi(0.96)Ga(0.04)</t>
  </si>
  <si>
    <t xml:space="preserve">Mn(0.4)Fe(0.6)NiSi(0.94)Ga(0.06)</t>
  </si>
  <si>
    <t xml:space="preserve">Mn(0.4)Fe(0.6)NiSi(0.92)Ga(0.08)</t>
  </si>
  <si>
    <t xml:space="preserve">Mn0.45Fe0.55NiSi(0.88)Sn(0.12)</t>
  </si>
  <si>
    <t xml:space="preserve">Mn0.45Fe0.55NiSi(0.86)Sn(0.14)</t>
  </si>
  <si>
    <t xml:space="preserve">Mn0.45Fe0.55NiSi(0.84)Sn(0.16)</t>
  </si>
  <si>
    <t xml:space="preserve">Mn0.45Fe0.55NiSi(0.82)Sn(0.18)</t>
  </si>
  <si>
    <t xml:space="preserve">(MnNiSi)0.85(FeCoGa)0.15</t>
  </si>
  <si>
    <t xml:space="preserve">(MnNiSi)0.84(FeCoGa)0.16</t>
  </si>
  <si>
    <t xml:space="preserve">(MnNiSi)0.83(FeCoGa)0.17</t>
  </si>
  <si>
    <t xml:space="preserve">Mn22.3Ni22.2Si16.65Fe22.2Ge16.65</t>
  </si>
  <si>
    <t xml:space="preserve">Radhika compositions</t>
  </si>
  <si>
    <t xml:space="preserve">Mn20Ni26.7Si11Fe26.7Ga15.6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</si>
</sst>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80"/>
  <sheetViews>
    <sheetView windowProtection="false"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G26" activeCellId="0" sqref="G26"/>
    </sheetView>
  </sheetViews>
  <sheetFormatPr defaultRowHeight="12.8"/>
  <cols>
    <col collapsed="false" hidden="false" max="1" min="1" style="0" width="35.7448979591837"/>
    <col collapsed="false" hidden="false" max="2" min="2" style="0" width="21.3265306122449"/>
    <col collapsed="false" hidden="false" max="3" min="3" style="0" width="11.0714285714286"/>
    <col collapsed="false" hidden="false" max="4" min="4" style="0" width="7.95408163265306"/>
    <col collapsed="false" hidden="false" max="5" min="5" style="0" width="11.0714285714286"/>
    <col collapsed="false" hidden="false" max="6" min="6" style="0" width="12.4183673469388"/>
    <col collapsed="false" hidden="false" max="7" min="7" style="0" width="11.5204081632653"/>
    <col collapsed="false" hidden="false" max="8" min="8" style="0" width="8.36734693877551"/>
    <col collapsed="false" hidden="false" max="9" min="9" style="0" width="5.53571428571429"/>
    <col collapsed="false" hidden="false" max="10" min="10" style="0" width="12.4183673469388"/>
    <col collapsed="false" hidden="false" max="12" min="11" style="0" width="13.9030612244898"/>
    <col collapsed="false" hidden="false" max="13" min="13" style="0" width="13.7959183673469"/>
    <col collapsed="false" hidden="false" max="14" min="14" style="0" width="62.2397959183674"/>
    <col collapsed="false" hidden="false" max="1025" min="15" style="0" width="8.5051020408163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</row>
    <row r="2" customFormat="false" ht="12.8" hidden="false" customHeight="false" outlineLevel="0" collapsed="false">
      <c r="A2" s="0" t="s">
        <v>13</v>
      </c>
      <c r="B2" s="0" t="n">
        <f aca="false">33.33*0.52</f>
        <v>17.3316</v>
      </c>
      <c r="C2" s="0" t="n">
        <f aca="false">33.33-B2</f>
        <v>15.9984</v>
      </c>
      <c r="D2" s="0" t="n">
        <v>0</v>
      </c>
      <c r="E2" s="0" t="n">
        <v>33.33</v>
      </c>
      <c r="F2" s="0" t="n">
        <f aca="false">B2</f>
        <v>17.3316</v>
      </c>
      <c r="G2" s="0" t="n">
        <f aca="false">C2</f>
        <v>15.9984</v>
      </c>
      <c r="H2" s="0" t="n">
        <v>0</v>
      </c>
      <c r="I2" s="0" t="n">
        <v>0</v>
      </c>
      <c r="J2" s="0" t="n">
        <v>0</v>
      </c>
      <c r="K2" s="0" t="n">
        <v>197</v>
      </c>
      <c r="L2" s="0" t="n">
        <v>184</v>
      </c>
      <c r="M2" s="0" t="n">
        <f aca="false">K2-L2</f>
        <v>13</v>
      </c>
      <c r="N2" s="0" t="s">
        <v>14</v>
      </c>
    </row>
    <row r="3" customFormat="false" ht="12.8" hidden="false" customHeight="false" outlineLevel="0" collapsed="false">
      <c r="A3" s="0" t="s">
        <v>15</v>
      </c>
      <c r="B3" s="0" t="n">
        <f aca="false">33.33*0.54</f>
        <v>17.9982</v>
      </c>
      <c r="C3" s="0" t="n">
        <f aca="false">33.33-B3</f>
        <v>15.3318</v>
      </c>
      <c r="D3" s="0" t="n">
        <v>0</v>
      </c>
      <c r="E3" s="0" t="n">
        <v>33.33</v>
      </c>
      <c r="F3" s="0" t="n">
        <f aca="false">B3</f>
        <v>17.9982</v>
      </c>
      <c r="G3" s="0" t="n">
        <f aca="false">C3</f>
        <v>15.3318</v>
      </c>
      <c r="H3" s="0" t="n">
        <v>0</v>
      </c>
      <c r="I3" s="0" t="n">
        <v>0</v>
      </c>
      <c r="J3" s="0" t="n">
        <v>0</v>
      </c>
      <c r="K3" s="0" t="n">
        <v>239</v>
      </c>
      <c r="L3" s="0" t="n">
        <v>228</v>
      </c>
      <c r="M3" s="0" t="n">
        <f aca="false">K3-L3</f>
        <v>11</v>
      </c>
    </row>
    <row r="4" customFormat="false" ht="12.8" hidden="false" customHeight="false" outlineLevel="0" collapsed="false">
      <c r="A4" s="0" t="s">
        <v>16</v>
      </c>
      <c r="B4" s="0" t="n">
        <f aca="false">33.33*0.56</f>
        <v>18.6648</v>
      </c>
      <c r="C4" s="0" t="n">
        <f aca="false">33.33-B4</f>
        <v>14.6652</v>
      </c>
      <c r="D4" s="0" t="n">
        <v>0</v>
      </c>
      <c r="E4" s="0" t="n">
        <v>33.33</v>
      </c>
      <c r="F4" s="0" t="n">
        <f aca="false">B4</f>
        <v>18.6648</v>
      </c>
      <c r="G4" s="0" t="n">
        <f aca="false">C4</f>
        <v>14.6652</v>
      </c>
      <c r="H4" s="0" t="n">
        <v>0</v>
      </c>
      <c r="I4" s="0" t="n">
        <v>0</v>
      </c>
      <c r="J4" s="0" t="n">
        <v>0</v>
      </c>
      <c r="K4" s="0" t="n">
        <v>294</v>
      </c>
      <c r="L4" s="0" t="n">
        <v>280</v>
      </c>
      <c r="M4" s="0" t="n">
        <f aca="false">K4-L4</f>
        <v>14</v>
      </c>
    </row>
    <row r="5" customFormat="false" ht="12.8" hidden="false" customHeight="false" outlineLevel="0" collapsed="false">
      <c r="A5" s="0" t="s">
        <v>17</v>
      </c>
      <c r="B5" s="0" t="n">
        <f aca="false">33.33*0.63</f>
        <v>20.9979</v>
      </c>
      <c r="C5" s="0" t="n">
        <f aca="false">33.33*0.37</f>
        <v>12.3321</v>
      </c>
      <c r="D5" s="0" t="n">
        <f aca="false">C5</f>
        <v>12.3321</v>
      </c>
      <c r="E5" s="0" t="n">
        <f aca="false">B5</f>
        <v>20.9979</v>
      </c>
      <c r="F5" s="0" t="n">
        <f aca="false">B5</f>
        <v>20.9979</v>
      </c>
      <c r="G5" s="0" t="n">
        <f aca="false">D5</f>
        <v>12.3321</v>
      </c>
      <c r="H5" s="0" t="n">
        <v>0</v>
      </c>
      <c r="I5" s="0" t="n">
        <v>0</v>
      </c>
      <c r="J5" s="0" t="n">
        <v>0</v>
      </c>
      <c r="K5" s="0" t="n">
        <v>356</v>
      </c>
      <c r="L5" s="0" t="n">
        <v>348</v>
      </c>
      <c r="M5" s="0" t="n">
        <f aca="false">K5-L5</f>
        <v>8</v>
      </c>
    </row>
    <row r="6" customFormat="false" ht="12.8" hidden="false" customHeight="false" outlineLevel="0" collapsed="false">
      <c r="A6" s="0" t="s">
        <v>18</v>
      </c>
      <c r="B6" s="0" t="n">
        <f aca="false">33.33*0.62</f>
        <v>20.6646</v>
      </c>
      <c r="C6" s="0" t="n">
        <f aca="false">33.33*0.38</f>
        <v>12.6654</v>
      </c>
      <c r="D6" s="0" t="n">
        <f aca="false">C6</f>
        <v>12.6654</v>
      </c>
      <c r="E6" s="0" t="n">
        <f aca="false">B6</f>
        <v>20.6646</v>
      </c>
      <c r="F6" s="0" t="n">
        <f aca="false">B6</f>
        <v>20.6646</v>
      </c>
      <c r="G6" s="0" t="n">
        <f aca="false">D6</f>
        <v>12.6654</v>
      </c>
      <c r="H6" s="0" t="n">
        <v>0</v>
      </c>
      <c r="I6" s="0" t="n">
        <v>0</v>
      </c>
      <c r="J6" s="0" t="n">
        <v>0</v>
      </c>
      <c r="K6" s="0" t="n">
        <v>337.6666666667</v>
      </c>
      <c r="L6" s="0" t="n">
        <v>311.9</v>
      </c>
      <c r="M6" s="0" t="n">
        <f aca="false">K6-L6</f>
        <v>25.7666666667</v>
      </c>
      <c r="N6" s="0" t="s">
        <v>19</v>
      </c>
    </row>
    <row r="7" customFormat="false" ht="12.8" hidden="false" customHeight="false" outlineLevel="0" collapsed="false">
      <c r="A7" s="0" t="s">
        <v>20</v>
      </c>
      <c r="B7" s="0" t="n">
        <f aca="false">33.33*0.61</f>
        <v>20.3313</v>
      </c>
      <c r="C7" s="0" t="n">
        <f aca="false">33.33*0.39</f>
        <v>12.9987</v>
      </c>
      <c r="D7" s="0" t="n">
        <f aca="false">C7</f>
        <v>12.9987</v>
      </c>
      <c r="E7" s="0" t="n">
        <f aca="false">B7</f>
        <v>20.3313</v>
      </c>
      <c r="F7" s="0" t="n">
        <f aca="false">B7</f>
        <v>20.3313</v>
      </c>
      <c r="G7" s="0" t="n">
        <f aca="false">D7</f>
        <v>12.9987</v>
      </c>
      <c r="H7" s="0" t="n">
        <v>0</v>
      </c>
      <c r="I7" s="0" t="n">
        <v>0</v>
      </c>
      <c r="J7" s="0" t="n">
        <v>0</v>
      </c>
      <c r="K7" s="0" t="n">
        <v>309</v>
      </c>
      <c r="L7" s="0" t="n">
        <v>301</v>
      </c>
      <c r="M7" s="0" t="n">
        <f aca="false">K7-L7</f>
        <v>8</v>
      </c>
    </row>
    <row r="8" customFormat="false" ht="12.8" hidden="false" customHeight="false" outlineLevel="0" collapsed="false">
      <c r="A8" s="0" t="s">
        <v>21</v>
      </c>
      <c r="B8" s="0" t="n">
        <f aca="false">33.33*0.6</f>
        <v>19.998</v>
      </c>
      <c r="C8" s="0" t="n">
        <f aca="false">33.33*0.4</f>
        <v>13.332</v>
      </c>
      <c r="D8" s="0" t="n">
        <f aca="false">C8</f>
        <v>13.332</v>
      </c>
      <c r="E8" s="0" t="n">
        <f aca="false">B8</f>
        <v>19.998</v>
      </c>
      <c r="F8" s="0" t="n">
        <f aca="false">B8</f>
        <v>19.998</v>
      </c>
      <c r="G8" s="0" t="n">
        <f aca="false">D8</f>
        <v>13.332</v>
      </c>
      <c r="H8" s="0" t="n">
        <v>0</v>
      </c>
      <c r="I8" s="0" t="n">
        <v>0</v>
      </c>
      <c r="J8" s="0" t="n">
        <v>0</v>
      </c>
      <c r="K8" s="0" t="n">
        <v>279</v>
      </c>
      <c r="L8" s="0" t="n">
        <v>266.5</v>
      </c>
      <c r="M8" s="0" t="n">
        <f aca="false">K8-L8</f>
        <v>12.5</v>
      </c>
    </row>
    <row r="9" customFormat="false" ht="12.8" hidden="false" customHeight="false" outlineLevel="0" collapsed="false">
      <c r="A9" s="0" t="s">
        <v>22</v>
      </c>
      <c r="B9" s="0" t="n">
        <f aca="false">33.33*0.59</f>
        <v>19.6647</v>
      </c>
      <c r="C9" s="0" t="n">
        <f aca="false">33.33*0.41</f>
        <v>13.6653</v>
      </c>
      <c r="D9" s="0" t="n">
        <f aca="false">C9</f>
        <v>13.6653</v>
      </c>
      <c r="E9" s="0" t="n">
        <f aca="false">B9</f>
        <v>19.6647</v>
      </c>
      <c r="F9" s="0" t="n">
        <f aca="false">B9</f>
        <v>19.6647</v>
      </c>
      <c r="G9" s="0" t="n">
        <f aca="false">D9</f>
        <v>13.6653</v>
      </c>
      <c r="H9" s="0" t="n">
        <v>0</v>
      </c>
      <c r="I9" s="0" t="n">
        <v>0</v>
      </c>
      <c r="J9" s="0" t="n">
        <v>0</v>
      </c>
      <c r="K9" s="0" t="n">
        <v>247</v>
      </c>
      <c r="L9" s="0" t="n">
        <v>233</v>
      </c>
      <c r="M9" s="0" t="n">
        <f aca="false">K9-L9</f>
        <v>14</v>
      </c>
    </row>
    <row r="10" customFormat="false" ht="12.8" hidden="false" customHeight="false" outlineLevel="0" collapsed="false">
      <c r="A10" s="0" t="s">
        <v>23</v>
      </c>
      <c r="B10" s="0" t="n">
        <f aca="false">33.33</f>
        <v>33.33</v>
      </c>
      <c r="C10" s="0" t="n">
        <f aca="false">33.33*0.52</f>
        <v>17.3316</v>
      </c>
      <c r="D10" s="0" t="n">
        <v>0</v>
      </c>
      <c r="E10" s="0" t="n">
        <f aca="false">33.33*0.48</f>
        <v>15.9984</v>
      </c>
      <c r="F10" s="0" t="n">
        <f aca="false">E10</f>
        <v>15.9984</v>
      </c>
      <c r="G10" s="0" t="n">
        <f aca="false">C10</f>
        <v>17.3316</v>
      </c>
      <c r="H10" s="0" t="n">
        <v>0</v>
      </c>
      <c r="I10" s="0" t="n">
        <v>0</v>
      </c>
      <c r="J10" s="0" t="n">
        <v>0</v>
      </c>
      <c r="K10" s="0" t="n">
        <v>273</v>
      </c>
      <c r="L10" s="0" t="n">
        <v>261</v>
      </c>
      <c r="M10" s="0" t="n">
        <f aca="false">K10-L10</f>
        <v>12</v>
      </c>
      <c r="N10" s="0" t="s">
        <v>24</v>
      </c>
    </row>
    <row r="11" customFormat="false" ht="12.8" hidden="false" customHeight="false" outlineLevel="0" collapsed="false">
      <c r="A11" s="0" t="s">
        <v>25</v>
      </c>
      <c r="B11" s="0" t="n">
        <f aca="false">33.33</f>
        <v>33.33</v>
      </c>
      <c r="C11" s="0" t="n">
        <f aca="false">33.33*0.54</f>
        <v>17.9982</v>
      </c>
      <c r="D11" s="0" t="n">
        <v>0</v>
      </c>
      <c r="E11" s="0" t="n">
        <f aca="false">33.33*0.46</f>
        <v>15.3318</v>
      </c>
      <c r="F11" s="0" t="n">
        <f aca="false">E11</f>
        <v>15.3318</v>
      </c>
      <c r="G11" s="0" t="n">
        <f aca="false">C11</f>
        <v>17.9982</v>
      </c>
      <c r="H11" s="0" t="n">
        <v>0</v>
      </c>
      <c r="I11" s="0" t="n">
        <v>0</v>
      </c>
      <c r="J11" s="0" t="n">
        <v>0</v>
      </c>
      <c r="K11" s="0" t="n">
        <v>245</v>
      </c>
      <c r="L11" s="0" t="n">
        <v>226</v>
      </c>
      <c r="M11" s="0" t="n">
        <f aca="false">K11-L11</f>
        <v>19</v>
      </c>
    </row>
    <row r="12" customFormat="false" ht="12.8" hidden="false" customHeight="false" outlineLevel="0" collapsed="false">
      <c r="A12" s="0" t="s">
        <v>26</v>
      </c>
      <c r="B12" s="0" t="n">
        <f aca="false">33.33*0.7</f>
        <v>23.331</v>
      </c>
      <c r="C12" s="0" t="n">
        <f aca="false">66.66*0.3</f>
        <v>19.998</v>
      </c>
      <c r="D12" s="0" t="n">
        <v>0</v>
      </c>
      <c r="E12" s="0" t="n">
        <f aca="false">B12</f>
        <v>23.331</v>
      </c>
      <c r="F12" s="0" t="n">
        <f aca="false">B12</f>
        <v>23.331</v>
      </c>
      <c r="G12" s="0" t="n">
        <f aca="false">C12/2</f>
        <v>9.999</v>
      </c>
      <c r="H12" s="0" t="n">
        <v>0</v>
      </c>
      <c r="I12" s="0" t="n">
        <v>0</v>
      </c>
      <c r="J12" s="0" t="n">
        <v>0</v>
      </c>
      <c r="K12" s="0" t="n">
        <v>439</v>
      </c>
      <c r="L12" s="0" t="n">
        <v>421</v>
      </c>
      <c r="M12" s="0" t="n">
        <f aca="false">K12-L12</f>
        <v>18</v>
      </c>
      <c r="N12" s="0" t="s">
        <v>27</v>
      </c>
    </row>
    <row r="13" customFormat="false" ht="12.8" hidden="false" customHeight="false" outlineLevel="0" collapsed="false">
      <c r="A13" s="0" t="s">
        <v>28</v>
      </c>
      <c r="B13" s="0" t="n">
        <f aca="false">33.33*0.69</f>
        <v>22.9977</v>
      </c>
      <c r="C13" s="0" t="n">
        <f aca="false">0.66*31</f>
        <v>20.46</v>
      </c>
      <c r="D13" s="0" t="n">
        <v>0</v>
      </c>
      <c r="E13" s="0" t="n">
        <f aca="false">B13</f>
        <v>22.9977</v>
      </c>
      <c r="F13" s="0" t="n">
        <f aca="false">B13</f>
        <v>22.9977</v>
      </c>
      <c r="G13" s="0" t="n">
        <f aca="false">C13/2</f>
        <v>10.23</v>
      </c>
      <c r="H13" s="0" t="n">
        <v>0</v>
      </c>
      <c r="I13" s="0" t="n">
        <v>0</v>
      </c>
      <c r="J13" s="0" t="n">
        <v>0</v>
      </c>
      <c r="K13" s="0" t="n">
        <v>399</v>
      </c>
      <c r="L13" s="0" t="n">
        <v>382</v>
      </c>
      <c r="M13" s="0" t="n">
        <f aca="false">K13-L13</f>
        <v>17</v>
      </c>
    </row>
    <row r="14" customFormat="false" ht="12.8" hidden="false" customHeight="false" outlineLevel="0" collapsed="false">
      <c r="A14" s="0" t="s">
        <v>29</v>
      </c>
      <c r="B14" s="0" t="n">
        <f aca="false">33.33*0.68</f>
        <v>22.6644</v>
      </c>
      <c r="C14" s="0" t="n">
        <f aca="false">66.66*0.32</f>
        <v>21.3312</v>
      </c>
      <c r="D14" s="0" t="n">
        <v>0</v>
      </c>
      <c r="E14" s="0" t="n">
        <f aca="false">B14</f>
        <v>22.6644</v>
      </c>
      <c r="F14" s="0" t="n">
        <f aca="false">B14</f>
        <v>22.6644</v>
      </c>
      <c r="G14" s="0" t="n">
        <f aca="false">C14/2</f>
        <v>10.6656</v>
      </c>
      <c r="H14" s="0" t="n">
        <v>0</v>
      </c>
      <c r="I14" s="0" t="n">
        <v>0</v>
      </c>
      <c r="J14" s="0" t="n">
        <v>0</v>
      </c>
      <c r="K14" s="0" t="n">
        <v>359</v>
      </c>
      <c r="L14" s="0" t="n">
        <v>342.6666666667</v>
      </c>
      <c r="M14" s="0" t="n">
        <f aca="false">K14-L14</f>
        <v>16.3333333333</v>
      </c>
    </row>
    <row r="15" customFormat="false" ht="12.8" hidden="false" customHeight="false" outlineLevel="0" collapsed="false">
      <c r="A15" s="0" t="s">
        <v>30</v>
      </c>
      <c r="B15" s="0" t="n">
        <f aca="false">33.33*0.67</f>
        <v>22.3311</v>
      </c>
      <c r="C15" s="0" t="n">
        <f aca="false">66.66*0.33</f>
        <v>21.9978</v>
      </c>
      <c r="D15" s="0" t="n">
        <v>0</v>
      </c>
      <c r="E15" s="0" t="n">
        <f aca="false">B15</f>
        <v>22.3311</v>
      </c>
      <c r="F15" s="0" t="n">
        <f aca="false">B15</f>
        <v>22.3311</v>
      </c>
      <c r="G15" s="0" t="n">
        <f aca="false">C15/2</f>
        <v>10.9989</v>
      </c>
      <c r="H15" s="0" t="n">
        <v>0</v>
      </c>
      <c r="I15" s="0" t="n">
        <v>0</v>
      </c>
      <c r="J15" s="0" t="n">
        <v>0</v>
      </c>
      <c r="K15" s="0" t="n">
        <v>336.3333333333</v>
      </c>
      <c r="L15" s="0" t="n">
        <v>315.6666666667</v>
      </c>
      <c r="M15" s="0" t="n">
        <f aca="false">K15-L15</f>
        <v>20.6666666666</v>
      </c>
    </row>
    <row r="16" customFormat="false" ht="12.8" hidden="false" customHeight="false" outlineLevel="0" collapsed="false">
      <c r="A16" s="0" t="s">
        <v>31</v>
      </c>
      <c r="B16" s="0" t="n">
        <f aca="false">33.33*0.66</f>
        <v>21.9978</v>
      </c>
      <c r="C16" s="0" t="n">
        <f aca="false">66.66*0.34</f>
        <v>22.6644</v>
      </c>
      <c r="D16" s="0" t="n">
        <v>0</v>
      </c>
      <c r="E16" s="0" t="n">
        <f aca="false">B16</f>
        <v>21.9978</v>
      </c>
      <c r="F16" s="0" t="n">
        <f aca="false">B16</f>
        <v>21.9978</v>
      </c>
      <c r="G16" s="0" t="n">
        <f aca="false">C16/2</f>
        <v>11.3322</v>
      </c>
      <c r="H16" s="0" t="n">
        <v>0</v>
      </c>
      <c r="I16" s="0" t="n">
        <v>0</v>
      </c>
      <c r="J16" s="0" t="n">
        <v>0</v>
      </c>
      <c r="K16" s="0" t="n">
        <v>308</v>
      </c>
      <c r="L16" s="0" t="n">
        <v>287.75</v>
      </c>
      <c r="M16" s="0" t="n">
        <f aca="false">K16-L16</f>
        <v>20.25</v>
      </c>
    </row>
    <row r="17" customFormat="false" ht="12.8" hidden="false" customHeight="false" outlineLevel="0" collapsed="false">
      <c r="A17" s="0" t="s">
        <v>32</v>
      </c>
      <c r="B17" s="0" t="n">
        <f aca="false">33.33*0.65</f>
        <v>21.6645</v>
      </c>
      <c r="C17" s="0" t="n">
        <f aca="false">66.66*0.35</f>
        <v>23.331</v>
      </c>
      <c r="D17" s="0" t="n">
        <v>0</v>
      </c>
      <c r="E17" s="0" t="n">
        <f aca="false">B17</f>
        <v>21.6645</v>
      </c>
      <c r="F17" s="0" t="n">
        <f aca="false">B17</f>
        <v>21.6645</v>
      </c>
      <c r="G17" s="0" t="n">
        <f aca="false">C17/2</f>
        <v>11.6655</v>
      </c>
      <c r="H17" s="0" t="n">
        <v>0</v>
      </c>
      <c r="I17" s="0" t="n">
        <v>0</v>
      </c>
      <c r="J17" s="0" t="n">
        <v>0</v>
      </c>
      <c r="K17" s="0" t="n">
        <v>276.594</v>
      </c>
      <c r="L17" s="0" t="n">
        <v>261.708</v>
      </c>
      <c r="M17" s="0" t="n">
        <f aca="false">K17-L17</f>
        <v>14.886</v>
      </c>
    </row>
    <row r="18" customFormat="false" ht="12.8" hidden="false" customHeight="false" outlineLevel="0" collapsed="false">
      <c r="A18" s="0" t="s">
        <v>33</v>
      </c>
      <c r="B18" s="0" t="n">
        <f aca="false">33.33*0.64</f>
        <v>21.3312</v>
      </c>
      <c r="C18" s="0" t="n">
        <f aca="false">66.66*0.36</f>
        <v>23.9976</v>
      </c>
      <c r="D18" s="0" t="n">
        <v>0</v>
      </c>
      <c r="E18" s="0" t="n">
        <f aca="false">B18</f>
        <v>21.3312</v>
      </c>
      <c r="F18" s="0" t="n">
        <f aca="false">B18</f>
        <v>21.3312</v>
      </c>
      <c r="G18" s="0" t="n">
        <f aca="false">C18/2</f>
        <v>11.9988</v>
      </c>
      <c r="H18" s="0" t="n">
        <v>0</v>
      </c>
      <c r="I18" s="0" t="n">
        <v>0</v>
      </c>
      <c r="J18" s="0" t="n">
        <v>0</v>
      </c>
      <c r="K18" s="0" t="n">
        <v>215</v>
      </c>
      <c r="L18" s="0" t="n">
        <v>202</v>
      </c>
      <c r="M18" s="0" t="n">
        <f aca="false">K18-L18</f>
        <v>13</v>
      </c>
    </row>
    <row r="19" customFormat="false" ht="12.8" hidden="false" customHeight="false" outlineLevel="0" collapsed="false">
      <c r="A19" s="0" t="s">
        <v>34</v>
      </c>
      <c r="B19" s="0" t="n">
        <f aca="false">33.33*0.8</f>
        <v>26.664</v>
      </c>
      <c r="C19" s="0" t="n">
        <v>0</v>
      </c>
      <c r="D19" s="0" t="n">
        <f aca="false">33.33-B19</f>
        <v>6.666</v>
      </c>
      <c r="E19" s="0" t="n">
        <f aca="false">33.33</f>
        <v>33.33</v>
      </c>
      <c r="F19" s="0" t="n">
        <f aca="false">33.33*0.25</f>
        <v>8.3325</v>
      </c>
      <c r="G19" s="0" t="n">
        <f aca="false">33.33-F19</f>
        <v>24.9975</v>
      </c>
      <c r="H19" s="0" t="n">
        <v>0</v>
      </c>
      <c r="I19" s="0" t="n">
        <v>0</v>
      </c>
      <c r="J19" s="0" t="n">
        <v>0</v>
      </c>
      <c r="K19" s="0" t="n">
        <v>313</v>
      </c>
      <c r="L19" s="0" t="n">
        <v>293</v>
      </c>
      <c r="M19" s="0" t="n">
        <f aca="false">K19-L19</f>
        <v>20</v>
      </c>
      <c r="N19" s="0" t="s">
        <v>35</v>
      </c>
    </row>
    <row r="20" customFormat="false" ht="12.8" hidden="false" customHeight="false" outlineLevel="0" collapsed="false">
      <c r="A20" s="0" t="s">
        <v>36</v>
      </c>
      <c r="B20" s="0" t="n">
        <f aca="false">33.33*0.8</f>
        <v>26.664</v>
      </c>
      <c r="C20" s="0" t="n">
        <v>0</v>
      </c>
      <c r="D20" s="0" t="n">
        <f aca="false">33.33-B20</f>
        <v>6.666</v>
      </c>
      <c r="E20" s="0" t="n">
        <f aca="false">33.33</f>
        <v>33.33</v>
      </c>
      <c r="F20" s="0" t="n">
        <f aca="false">33.33*0.35</f>
        <v>11.6655</v>
      </c>
      <c r="G20" s="0" t="n">
        <f aca="false">33.33-F20</f>
        <v>21.6645</v>
      </c>
      <c r="H20" s="0" t="n">
        <v>0</v>
      </c>
      <c r="I20" s="0" t="n">
        <v>0</v>
      </c>
      <c r="J20" s="0" t="n">
        <v>0</v>
      </c>
      <c r="K20" s="0" t="n">
        <v>390</v>
      </c>
      <c r="L20" s="0" t="n">
        <v>371</v>
      </c>
      <c r="M20" s="0" t="n">
        <f aca="false">K20-L20</f>
        <v>19</v>
      </c>
    </row>
    <row r="21" customFormat="false" ht="12.8" hidden="false" customHeight="false" outlineLevel="0" collapsed="false">
      <c r="A21" s="0" t="s">
        <v>37</v>
      </c>
      <c r="B21" s="0" t="n">
        <f aca="false">33.33*0.6</f>
        <v>19.998</v>
      </c>
      <c r="C21" s="0" t="n">
        <v>0</v>
      </c>
      <c r="D21" s="0" t="n">
        <f aca="false">33.33-B21</f>
        <v>13.332</v>
      </c>
      <c r="E21" s="0" t="n">
        <f aca="false">33.33</f>
        <v>33.33</v>
      </c>
      <c r="F21" s="0" t="n">
        <f aca="false">33.33*0.5</f>
        <v>16.665</v>
      </c>
      <c r="G21" s="0" t="n">
        <f aca="false">33.33-F21</f>
        <v>16.665</v>
      </c>
      <c r="H21" s="0" t="n">
        <v>0</v>
      </c>
      <c r="I21" s="0" t="n">
        <v>0</v>
      </c>
      <c r="J21" s="0" t="n">
        <v>0</v>
      </c>
      <c r="K21" s="0" t="n">
        <v>143</v>
      </c>
      <c r="L21" s="0" t="n">
        <v>98</v>
      </c>
      <c r="M21" s="0" t="n">
        <f aca="false">K21-L21</f>
        <v>45</v>
      </c>
    </row>
    <row r="22" customFormat="false" ht="12.8" hidden="false" customHeight="false" outlineLevel="0" collapsed="false">
      <c r="A22" s="0" t="s">
        <v>38</v>
      </c>
      <c r="B22" s="0" t="n">
        <f aca="false">33.33*0.6</f>
        <v>19.998</v>
      </c>
      <c r="C22" s="0" t="n">
        <v>0</v>
      </c>
      <c r="D22" s="0" t="n">
        <f aca="false">33.33-B22</f>
        <v>13.332</v>
      </c>
      <c r="E22" s="0" t="n">
        <f aca="false">33.33</f>
        <v>33.33</v>
      </c>
      <c r="F22" s="0" t="n">
        <f aca="false">33.33*0.6</f>
        <v>19.998</v>
      </c>
      <c r="G22" s="0" t="n">
        <f aca="false">33.33-F22</f>
        <v>13.332</v>
      </c>
      <c r="H22" s="0" t="n">
        <v>0</v>
      </c>
      <c r="I22" s="0" t="n">
        <v>0</v>
      </c>
      <c r="J22" s="0" t="n">
        <v>0</v>
      </c>
      <c r="K22" s="0" t="n">
        <v>250</v>
      </c>
      <c r="L22" s="0" t="n">
        <v>214</v>
      </c>
      <c r="M22" s="0" t="n">
        <f aca="false">K22-L22</f>
        <v>36</v>
      </c>
    </row>
    <row r="23" customFormat="false" ht="12.8" hidden="false" customHeight="false" outlineLevel="0" collapsed="false">
      <c r="A23" s="0" t="s">
        <v>39</v>
      </c>
      <c r="B23" s="0" t="n">
        <f aca="false">33.33*0.64</f>
        <v>21.3312</v>
      </c>
      <c r="C23" s="0" t="n">
        <v>0</v>
      </c>
      <c r="D23" s="0" t="n">
        <f aca="false">33.33*0.36</f>
        <v>11.9988</v>
      </c>
      <c r="E23" s="0" t="n">
        <f aca="false">33.33</f>
        <v>33.33</v>
      </c>
      <c r="F23" s="0" t="n">
        <f aca="false">B23</f>
        <v>21.3312</v>
      </c>
      <c r="G23" s="0" t="n">
        <f aca="false">33.33-F23</f>
        <v>11.9988</v>
      </c>
      <c r="H23" s="0" t="n">
        <v>0</v>
      </c>
      <c r="I23" s="0" t="n">
        <v>0</v>
      </c>
      <c r="J23" s="0" t="n">
        <v>0</v>
      </c>
      <c r="K23" s="0" t="n">
        <v>364</v>
      </c>
      <c r="L23" s="0" t="n">
        <v>337</v>
      </c>
      <c r="M23" s="0" t="n">
        <f aca="false">K23-L23</f>
        <v>27</v>
      </c>
    </row>
    <row r="24" customFormat="false" ht="12.8" hidden="false" customHeight="false" outlineLevel="0" collapsed="false">
      <c r="A24" s="0" t="s">
        <v>40</v>
      </c>
      <c r="B24" s="0" t="n">
        <f aca="false">33.33*0.62</f>
        <v>20.6646</v>
      </c>
      <c r="C24" s="0" t="n">
        <v>0</v>
      </c>
      <c r="D24" s="0" t="n">
        <f aca="false">33.33*0.38</f>
        <v>12.6654</v>
      </c>
      <c r="E24" s="0" t="n">
        <f aca="false">33.33</f>
        <v>33.33</v>
      </c>
      <c r="F24" s="0" t="n">
        <f aca="false">B24</f>
        <v>20.6646</v>
      </c>
      <c r="G24" s="0" t="n">
        <f aca="false">33.33-F24</f>
        <v>12.6654</v>
      </c>
      <c r="H24" s="0" t="n">
        <v>0</v>
      </c>
      <c r="I24" s="0" t="n">
        <v>0</v>
      </c>
      <c r="J24" s="0" t="n">
        <v>0</v>
      </c>
      <c r="K24" s="0" t="n">
        <v>297</v>
      </c>
      <c r="L24" s="0" t="n">
        <v>275</v>
      </c>
      <c r="M24" s="0" t="n">
        <f aca="false">K24-L24</f>
        <v>22</v>
      </c>
    </row>
    <row r="25" customFormat="false" ht="12.8" hidden="false" customHeight="false" outlineLevel="0" collapsed="false">
      <c r="A25" s="0" t="s">
        <v>41</v>
      </c>
      <c r="B25" s="0" t="n">
        <f aca="false">33.33*0.59</f>
        <v>19.6647</v>
      </c>
      <c r="C25" s="0" t="n">
        <v>0</v>
      </c>
      <c r="D25" s="0" t="n">
        <f aca="false">33.33*0.41</f>
        <v>13.6653</v>
      </c>
      <c r="E25" s="0" t="n">
        <f aca="false">33.33</f>
        <v>33.33</v>
      </c>
      <c r="F25" s="0" t="n">
        <f aca="false">B25</f>
        <v>19.6647</v>
      </c>
      <c r="G25" s="0" t="n">
        <f aca="false">33.33-F25</f>
        <v>13.6653</v>
      </c>
      <c r="H25" s="0" t="n">
        <v>0</v>
      </c>
      <c r="I25" s="0" t="n">
        <v>0</v>
      </c>
      <c r="J25" s="0" t="n">
        <v>0</v>
      </c>
      <c r="K25" s="0" t="n">
        <v>233</v>
      </c>
      <c r="L25" s="0" t="n">
        <v>208</v>
      </c>
      <c r="M25" s="0" t="n">
        <f aca="false">K25-L25</f>
        <v>25</v>
      </c>
    </row>
    <row r="26" customFormat="false" ht="12.8" hidden="false" customHeight="false" outlineLevel="0" collapsed="false">
      <c r="A26" s="0" t="s">
        <v>42</v>
      </c>
      <c r="B26" s="0" t="n">
        <f aca="false">33.33*0.86</f>
        <v>28.6638</v>
      </c>
      <c r="C26" s="0" t="n">
        <f aca="false">66.66*0.14</f>
        <v>9.3324</v>
      </c>
      <c r="D26" s="0" t="n">
        <v>0</v>
      </c>
      <c r="E26" s="0" t="n">
        <f aca="false">B26</f>
        <v>28.6638</v>
      </c>
      <c r="F26" s="0" t="n">
        <f aca="false">B26</f>
        <v>28.6638</v>
      </c>
      <c r="G26" s="0" t="n">
        <v>0</v>
      </c>
      <c r="H26" s="0" t="n">
        <v>0</v>
      </c>
      <c r="I26" s="0" t="n">
        <v>0</v>
      </c>
      <c r="J26" s="0" t="n">
        <f aca="false">C26/2</f>
        <v>4.6662</v>
      </c>
      <c r="K26" s="0" t="n">
        <v>383</v>
      </c>
      <c r="L26" s="0" t="n">
        <v>368</v>
      </c>
      <c r="M26" s="0" t="n">
        <f aca="false">K26-L26</f>
        <v>15</v>
      </c>
      <c r="N26" s="0" t="s">
        <v>43</v>
      </c>
    </row>
    <row r="27" customFormat="false" ht="12.8" hidden="false" customHeight="false" outlineLevel="0" collapsed="false">
      <c r="A27" s="0" t="s">
        <v>44</v>
      </c>
      <c r="B27" s="0" t="n">
        <f aca="false">33.33*0.85</f>
        <v>28.3305</v>
      </c>
      <c r="C27" s="0" t="n">
        <f aca="false">66.66*0.15</f>
        <v>9.999</v>
      </c>
      <c r="D27" s="0" t="n">
        <v>0</v>
      </c>
      <c r="E27" s="0" t="n">
        <f aca="false">B27</f>
        <v>28.3305</v>
      </c>
      <c r="F27" s="0" t="n">
        <f aca="false">B27</f>
        <v>28.3305</v>
      </c>
      <c r="G27" s="0" t="n">
        <v>0</v>
      </c>
      <c r="H27" s="0" t="n">
        <v>0</v>
      </c>
      <c r="I27" s="0" t="n">
        <v>0</v>
      </c>
      <c r="J27" s="0" t="n">
        <f aca="false">C27/2</f>
        <v>4.9995</v>
      </c>
      <c r="K27" s="0" t="n">
        <v>329</v>
      </c>
      <c r="L27" s="0" t="n">
        <v>315</v>
      </c>
      <c r="M27" s="0" t="n">
        <f aca="false">K27-L27</f>
        <v>14</v>
      </c>
    </row>
    <row r="28" customFormat="false" ht="12.8" hidden="false" customHeight="false" outlineLevel="0" collapsed="false">
      <c r="A28" s="0" t="s">
        <v>45</v>
      </c>
      <c r="B28" s="0" t="n">
        <f aca="false">33.33*0.84</f>
        <v>27.9972</v>
      </c>
      <c r="C28" s="0" t="n">
        <f aca="false">66.66*0.16</f>
        <v>10.6656</v>
      </c>
      <c r="D28" s="0" t="n">
        <v>0</v>
      </c>
      <c r="E28" s="0" t="n">
        <f aca="false">B28</f>
        <v>27.9972</v>
      </c>
      <c r="F28" s="0" t="n">
        <f aca="false">B28</f>
        <v>27.9972</v>
      </c>
      <c r="G28" s="0" t="n">
        <v>0</v>
      </c>
      <c r="H28" s="0" t="n">
        <v>0</v>
      </c>
      <c r="I28" s="0" t="n">
        <v>0</v>
      </c>
      <c r="J28" s="0" t="n">
        <f aca="false">C28/2</f>
        <v>5.3328</v>
      </c>
      <c r="K28" s="0" t="n">
        <v>285</v>
      </c>
      <c r="L28" s="0" t="n">
        <v>272</v>
      </c>
      <c r="M28" s="0" t="n">
        <f aca="false">K28-L28</f>
        <v>13</v>
      </c>
    </row>
    <row r="29" customFormat="false" ht="12.8" hidden="false" customHeight="false" outlineLevel="0" collapsed="false">
      <c r="A29" s="0" t="s">
        <v>46</v>
      </c>
      <c r="B29" s="0" t="n">
        <f aca="false">33.33*0.83</f>
        <v>27.6639</v>
      </c>
      <c r="C29" s="0" t="n">
        <f aca="false">66.66*0.17</f>
        <v>11.3322</v>
      </c>
      <c r="D29" s="0" t="n">
        <v>0</v>
      </c>
      <c r="E29" s="0" t="n">
        <f aca="false">B29</f>
        <v>27.6639</v>
      </c>
      <c r="F29" s="0" t="n">
        <f aca="false">B29</f>
        <v>27.6639</v>
      </c>
      <c r="G29" s="0" t="n">
        <v>0</v>
      </c>
      <c r="H29" s="0" t="n">
        <v>0</v>
      </c>
      <c r="I29" s="0" t="n">
        <v>0</v>
      </c>
      <c r="J29" s="0" t="n">
        <f aca="false">C29/2</f>
        <v>5.6661</v>
      </c>
      <c r="K29" s="0" t="n">
        <v>222</v>
      </c>
      <c r="L29" s="0" t="n">
        <v>222</v>
      </c>
    </row>
    <row r="30" customFormat="false" ht="12.8" hidden="false" customHeight="false" outlineLevel="0" collapsed="false">
      <c r="A30" s="0" t="s">
        <v>47</v>
      </c>
      <c r="B30" s="0" t="n">
        <f aca="false">33.33*0.82</f>
        <v>27.3306</v>
      </c>
      <c r="C30" s="0" t="n">
        <f aca="false">66.66*0.18</f>
        <v>11.9988</v>
      </c>
      <c r="D30" s="0" t="n">
        <v>0</v>
      </c>
      <c r="E30" s="0" t="n">
        <f aca="false">B30</f>
        <v>27.3306</v>
      </c>
      <c r="F30" s="0" t="n">
        <f aca="false">B30</f>
        <v>27.3306</v>
      </c>
      <c r="G30" s="0" t="n">
        <v>0</v>
      </c>
      <c r="H30" s="0" t="n">
        <v>0</v>
      </c>
      <c r="I30" s="0" t="n">
        <v>0</v>
      </c>
      <c r="J30" s="0" t="n">
        <f aca="false">C30/2</f>
        <v>5.9994</v>
      </c>
      <c r="K30" s="0" t="n">
        <v>216</v>
      </c>
      <c r="L30" s="0" t="n">
        <v>216</v>
      </c>
    </row>
    <row r="31" customFormat="false" ht="12.8" hidden="false" customHeight="false" outlineLevel="0" collapsed="false">
      <c r="A31" s="0" t="s">
        <v>48</v>
      </c>
      <c r="B31" s="0" t="n">
        <f aca="false">33.33*0.64</f>
        <v>21.3312</v>
      </c>
      <c r="C31" s="0" t="n">
        <f aca="false">33.33*0.36</f>
        <v>11.9988</v>
      </c>
      <c r="D31" s="0" t="n">
        <v>0</v>
      </c>
      <c r="E31" s="0" t="n">
        <v>33.33</v>
      </c>
      <c r="F31" s="0" t="n">
        <f aca="false">33.33*0.2</f>
        <v>6.666</v>
      </c>
      <c r="G31" s="0" t="n">
        <f aca="false">33.33-F31</f>
        <v>26.664</v>
      </c>
      <c r="H31" s="0" t="n">
        <v>0</v>
      </c>
      <c r="I31" s="0" t="n">
        <v>0</v>
      </c>
      <c r="J31" s="0" t="n">
        <v>0</v>
      </c>
      <c r="K31" s="0" t="n">
        <v>150</v>
      </c>
      <c r="L31" s="0" t="n">
        <v>132</v>
      </c>
      <c r="M31" s="0" t="n">
        <f aca="false">K31-L31</f>
        <v>18</v>
      </c>
      <c r="N31" s="0" t="s">
        <v>49</v>
      </c>
    </row>
    <row r="32" customFormat="false" ht="12.8" hidden="false" customHeight="false" outlineLevel="0" collapsed="false">
      <c r="A32" s="0" t="s">
        <v>50</v>
      </c>
      <c r="B32" s="0" t="n">
        <f aca="false">33.33*0.64</f>
        <v>21.3312</v>
      </c>
      <c r="C32" s="0" t="n">
        <f aca="false">33.33*0.36</f>
        <v>11.9988</v>
      </c>
      <c r="D32" s="0" t="n">
        <v>0</v>
      </c>
      <c r="E32" s="0" t="n">
        <v>33.33</v>
      </c>
      <c r="F32" s="0" t="n">
        <f aca="false">33.33*0.3</f>
        <v>9.999</v>
      </c>
      <c r="G32" s="0" t="n">
        <f aca="false">33.33-F32</f>
        <v>23.331</v>
      </c>
      <c r="H32" s="0" t="n">
        <v>0</v>
      </c>
      <c r="I32" s="0" t="n">
        <v>0</v>
      </c>
      <c r="J32" s="0" t="n">
        <v>0</v>
      </c>
      <c r="K32" s="0" t="n">
        <v>240</v>
      </c>
      <c r="L32" s="0" t="n">
        <v>225</v>
      </c>
      <c r="M32" s="0" t="n">
        <f aca="false">K32-L32</f>
        <v>15</v>
      </c>
    </row>
    <row r="33" customFormat="false" ht="12.8" hidden="false" customHeight="false" outlineLevel="0" collapsed="false">
      <c r="A33" s="0" t="s">
        <v>51</v>
      </c>
      <c r="B33" s="0" t="n">
        <f aca="false">33.33*0.64</f>
        <v>21.3312</v>
      </c>
      <c r="C33" s="0" t="n">
        <f aca="false">33.33*0.36</f>
        <v>11.9988</v>
      </c>
      <c r="D33" s="0" t="n">
        <v>0</v>
      </c>
      <c r="E33" s="0" t="n">
        <v>33.33</v>
      </c>
      <c r="F33" s="0" t="n">
        <f aca="false">33.33*0.4</f>
        <v>13.332</v>
      </c>
      <c r="G33" s="0" t="n">
        <f aca="false">33.33-F33</f>
        <v>19.998</v>
      </c>
      <c r="H33" s="0" t="n">
        <v>0</v>
      </c>
      <c r="I33" s="0" t="n">
        <v>0</v>
      </c>
      <c r="J33" s="0" t="n">
        <v>0</v>
      </c>
      <c r="K33" s="0" t="n">
        <v>299</v>
      </c>
      <c r="L33" s="0" t="n">
        <v>280</v>
      </c>
      <c r="M33" s="0" t="n">
        <f aca="false">K33-L33</f>
        <v>19</v>
      </c>
    </row>
    <row r="34" customFormat="false" ht="12.8" hidden="false" customHeight="false" outlineLevel="0" collapsed="false">
      <c r="A34" s="0" t="s">
        <v>52</v>
      </c>
      <c r="B34" s="0" t="n">
        <f aca="false">33.33*0.64</f>
        <v>21.3312</v>
      </c>
      <c r="C34" s="0" t="n">
        <f aca="false">33.33*0.36</f>
        <v>11.9988</v>
      </c>
      <c r="D34" s="0" t="n">
        <v>0</v>
      </c>
      <c r="E34" s="0" t="n">
        <v>33.33</v>
      </c>
      <c r="F34" s="0" t="n">
        <f aca="false">33.33*0.5</f>
        <v>16.665</v>
      </c>
      <c r="G34" s="0" t="n">
        <f aca="false">33.33-F34</f>
        <v>16.665</v>
      </c>
      <c r="H34" s="0" t="n">
        <v>0</v>
      </c>
      <c r="I34" s="0" t="n">
        <v>0</v>
      </c>
      <c r="J34" s="0" t="n">
        <v>0</v>
      </c>
      <c r="K34" s="0" t="n">
        <v>375</v>
      </c>
      <c r="L34" s="0" t="n">
        <v>356</v>
      </c>
      <c r="M34" s="0" t="n">
        <f aca="false">K34-L34</f>
        <v>19</v>
      </c>
    </row>
    <row r="35" customFormat="false" ht="12.8" hidden="false" customHeight="false" outlineLevel="0" collapsed="false">
      <c r="A35" s="0" t="s">
        <v>53</v>
      </c>
      <c r="B35" s="0" t="n">
        <f aca="false">33.33*0.64</f>
        <v>21.3312</v>
      </c>
      <c r="C35" s="0" t="n">
        <f aca="false">33.33*0.36</f>
        <v>11.9988</v>
      </c>
      <c r="D35" s="0" t="n">
        <v>0</v>
      </c>
      <c r="E35" s="0" t="n">
        <v>33.33</v>
      </c>
      <c r="F35" s="0" t="n">
        <f aca="false">33.33*0.6</f>
        <v>19.998</v>
      </c>
      <c r="G35" s="0" t="n">
        <f aca="false">33.33-F35</f>
        <v>13.332</v>
      </c>
      <c r="H35" s="0" t="n">
        <v>0</v>
      </c>
      <c r="I35" s="0" t="n">
        <v>0</v>
      </c>
      <c r="J35" s="0" t="n">
        <v>0</v>
      </c>
      <c r="K35" s="0" t="n">
        <v>445</v>
      </c>
      <c r="L35" s="0" t="n">
        <v>436</v>
      </c>
      <c r="M35" s="0" t="n">
        <f aca="false">K35-L35</f>
        <v>9</v>
      </c>
    </row>
    <row r="36" customFormat="false" ht="12.8" hidden="false" customHeight="false" outlineLevel="0" collapsed="false">
      <c r="A36" s="0" t="s">
        <v>54</v>
      </c>
      <c r="B36" s="0" t="n">
        <f aca="false">33.33*0.53</f>
        <v>17.6649</v>
      </c>
      <c r="C36" s="0" t="n">
        <f aca="false">33.33*0.47</f>
        <v>15.6651</v>
      </c>
      <c r="D36" s="0" t="n">
        <v>0</v>
      </c>
      <c r="E36" s="0" t="n">
        <v>33.33</v>
      </c>
      <c r="F36" s="0" t="n">
        <f aca="false">33.33*0.53</f>
        <v>17.6649</v>
      </c>
      <c r="G36" s="0" t="n">
        <f aca="false">33.33*0.47</f>
        <v>15.6651</v>
      </c>
      <c r="H36" s="0" t="n">
        <v>0</v>
      </c>
      <c r="I36" s="0" t="n">
        <v>0</v>
      </c>
      <c r="J36" s="0" t="n">
        <v>0</v>
      </c>
      <c r="K36" s="0" t="n">
        <v>184</v>
      </c>
      <c r="L36" s="0" t="n">
        <v>157</v>
      </c>
      <c r="M36" s="0" t="n">
        <f aca="false">K36-L36</f>
        <v>27</v>
      </c>
    </row>
    <row r="37" customFormat="false" ht="12.8" hidden="false" customHeight="false" outlineLevel="0" collapsed="false">
      <c r="A37" s="0" t="s">
        <v>55</v>
      </c>
      <c r="B37" s="0" t="n">
        <f aca="false">33.33*0.69</f>
        <v>22.9977</v>
      </c>
      <c r="C37" s="0" t="n">
        <v>0</v>
      </c>
      <c r="D37" s="0" t="n">
        <f aca="false">33.33*0.62</f>
        <v>20.6646</v>
      </c>
      <c r="E37" s="0" t="n">
        <f aca="false">B37</f>
        <v>22.9977</v>
      </c>
      <c r="F37" s="0" t="n">
        <f aca="false">B37</f>
        <v>22.9977</v>
      </c>
      <c r="G37" s="0" t="n">
        <f aca="false">D37/2</f>
        <v>10.3323</v>
      </c>
      <c r="H37" s="0" t="n">
        <v>0</v>
      </c>
      <c r="I37" s="0" t="n">
        <v>0</v>
      </c>
      <c r="J37" s="0" t="n">
        <v>0</v>
      </c>
      <c r="K37" s="0" t="n">
        <v>385</v>
      </c>
      <c r="L37" s="0" t="n">
        <v>363</v>
      </c>
      <c r="M37" s="0" t="n">
        <f aca="false">K37-L37</f>
        <v>22</v>
      </c>
      <c r="N37" s="0" t="s">
        <v>56</v>
      </c>
    </row>
    <row r="38" customFormat="false" ht="12.8" hidden="false" customHeight="false" outlineLevel="0" collapsed="false">
      <c r="A38" s="0" t="s">
        <v>57</v>
      </c>
      <c r="B38" s="0" t="n">
        <f aca="false">33.33*0.68</f>
        <v>22.6644</v>
      </c>
      <c r="C38" s="0" t="n">
        <v>0</v>
      </c>
      <c r="D38" s="0" t="n">
        <f aca="false">33.33*0.64</f>
        <v>21.3312</v>
      </c>
      <c r="E38" s="0" t="n">
        <f aca="false">B38</f>
        <v>22.6644</v>
      </c>
      <c r="F38" s="0" t="n">
        <f aca="false">B38</f>
        <v>22.6644</v>
      </c>
      <c r="G38" s="0" t="n">
        <f aca="false">D38/2</f>
        <v>10.6656</v>
      </c>
      <c r="H38" s="0" t="n">
        <v>0</v>
      </c>
      <c r="I38" s="0" t="n">
        <v>0</v>
      </c>
      <c r="J38" s="0" t="n">
        <v>0</v>
      </c>
      <c r="K38" s="0" t="n">
        <v>333</v>
      </c>
      <c r="L38" s="0" t="n">
        <v>307</v>
      </c>
      <c r="M38" s="0" t="n">
        <f aca="false">K38-L38</f>
        <v>26</v>
      </c>
    </row>
    <row r="39" customFormat="false" ht="12.8" hidden="false" customHeight="false" outlineLevel="0" collapsed="false">
      <c r="A39" s="0" t="s">
        <v>58</v>
      </c>
      <c r="B39" s="0" t="n">
        <f aca="false">33.33*0.67</f>
        <v>22.3311</v>
      </c>
      <c r="C39" s="0" t="n">
        <v>0</v>
      </c>
      <c r="D39" s="0" t="n">
        <f aca="false">33.33*0.66</f>
        <v>21.9978</v>
      </c>
      <c r="E39" s="0" t="n">
        <f aca="false">B39</f>
        <v>22.3311</v>
      </c>
      <c r="F39" s="0" t="n">
        <f aca="false">B39</f>
        <v>22.3311</v>
      </c>
      <c r="G39" s="0" t="n">
        <f aca="false">D39/2</f>
        <v>10.9989</v>
      </c>
      <c r="H39" s="0" t="n">
        <v>0</v>
      </c>
      <c r="I39" s="0" t="n">
        <v>0</v>
      </c>
      <c r="J39" s="0" t="n">
        <v>0</v>
      </c>
      <c r="K39" s="0" t="n">
        <v>275</v>
      </c>
      <c r="L39" s="0" t="n">
        <v>237</v>
      </c>
      <c r="M39" s="0" t="n">
        <f aca="false">K39-L39</f>
        <v>38</v>
      </c>
    </row>
    <row r="40" customFormat="false" ht="12.8" hidden="false" customHeight="false" outlineLevel="0" collapsed="false">
      <c r="A40" s="0" t="s">
        <v>59</v>
      </c>
      <c r="B40" s="0" t="n">
        <f aca="false">33.33*0.66</f>
        <v>21.9978</v>
      </c>
      <c r="C40" s="0" t="n">
        <v>0</v>
      </c>
      <c r="D40" s="0" t="n">
        <f aca="false">33.33*0.68</f>
        <v>22.6644</v>
      </c>
      <c r="E40" s="0" t="n">
        <f aca="false">B40</f>
        <v>21.9978</v>
      </c>
      <c r="F40" s="0" t="n">
        <f aca="false">B40</f>
        <v>21.9978</v>
      </c>
      <c r="G40" s="0" t="n">
        <f aca="false">D40/2</f>
        <v>11.3322</v>
      </c>
      <c r="H40" s="0" t="n">
        <v>0</v>
      </c>
      <c r="I40" s="0" t="n">
        <v>0</v>
      </c>
      <c r="J40" s="0" t="n">
        <v>0</v>
      </c>
      <c r="K40" s="0" t="n">
        <v>203</v>
      </c>
      <c r="L40" s="0" t="n">
        <v>203</v>
      </c>
    </row>
    <row r="41" customFormat="false" ht="12.8" hidden="false" customHeight="false" outlineLevel="0" collapsed="false">
      <c r="A41" s="0" t="s">
        <v>60</v>
      </c>
      <c r="B41" s="0" t="n">
        <f aca="false">33.33*0.65</f>
        <v>21.6645</v>
      </c>
      <c r="C41" s="0" t="n">
        <v>0</v>
      </c>
      <c r="D41" s="0" t="n">
        <f aca="false">33.33*0.7</f>
        <v>23.331</v>
      </c>
      <c r="E41" s="0" t="n">
        <f aca="false">B41</f>
        <v>21.6645</v>
      </c>
      <c r="F41" s="0" t="n">
        <f aca="false">B41</f>
        <v>21.6645</v>
      </c>
      <c r="G41" s="0" t="n">
        <f aca="false">D41/2</f>
        <v>11.6655</v>
      </c>
      <c r="H41" s="0" t="n">
        <v>0</v>
      </c>
      <c r="I41" s="0" t="n">
        <v>0</v>
      </c>
      <c r="J41" s="0" t="n">
        <v>0</v>
      </c>
      <c r="K41" s="0" t="n">
        <v>204</v>
      </c>
      <c r="L41" s="0" t="n">
        <v>204</v>
      </c>
    </row>
    <row r="42" customFormat="false" ht="12.8" hidden="false" customHeight="false" outlineLevel="0" collapsed="false">
      <c r="A42" s="0" t="s">
        <v>61</v>
      </c>
      <c r="B42" s="0" t="n">
        <f aca="false">33.33*0.82</f>
        <v>27.3306</v>
      </c>
      <c r="C42" s="0" t="n">
        <v>0</v>
      </c>
      <c r="D42" s="0" t="n">
        <f aca="false">33.33*0.36</f>
        <v>11.9988</v>
      </c>
      <c r="E42" s="0" t="n">
        <f aca="false">B42</f>
        <v>27.3306</v>
      </c>
      <c r="F42" s="0" t="n">
        <f aca="false">33.33*0.25</f>
        <v>8.3325</v>
      </c>
      <c r="G42" s="0" t="n">
        <f aca="false">33.33-F42</f>
        <v>24.9975</v>
      </c>
      <c r="H42" s="0" t="n">
        <v>0</v>
      </c>
      <c r="I42" s="0" t="n">
        <v>0</v>
      </c>
      <c r="J42" s="0" t="n">
        <v>0</v>
      </c>
      <c r="K42" s="0" t="n">
        <v>312</v>
      </c>
      <c r="L42" s="0" t="n">
        <v>299</v>
      </c>
      <c r="M42" s="0" t="n">
        <f aca="false">K42-L42</f>
        <v>13</v>
      </c>
      <c r="N42" s="0" t="s">
        <v>62</v>
      </c>
    </row>
    <row r="43" customFormat="false" ht="12.8" hidden="false" customHeight="false" outlineLevel="0" collapsed="false">
      <c r="A43" s="0" t="s">
        <v>63</v>
      </c>
      <c r="B43" s="0" t="n">
        <f aca="false">33.33*0.81</f>
        <v>26.9973</v>
      </c>
      <c r="C43" s="0" t="n">
        <v>0</v>
      </c>
      <c r="D43" s="0" t="n">
        <f aca="false">33.33*0.38</f>
        <v>12.6654</v>
      </c>
      <c r="E43" s="0" t="n">
        <f aca="false">B43</f>
        <v>26.9973</v>
      </c>
      <c r="F43" s="0" t="n">
        <f aca="false">33.33*0.25</f>
        <v>8.3325</v>
      </c>
      <c r="G43" s="0" t="n">
        <f aca="false">33.33-F43</f>
        <v>24.9975</v>
      </c>
      <c r="H43" s="0" t="n">
        <v>0</v>
      </c>
      <c r="I43" s="0" t="n">
        <v>0</v>
      </c>
      <c r="J43" s="0" t="n">
        <v>0</v>
      </c>
      <c r="K43" s="0" t="n">
        <v>302</v>
      </c>
      <c r="L43" s="0" t="n">
        <v>288</v>
      </c>
      <c r="M43" s="0" t="n">
        <f aca="false">K43-L43</f>
        <v>14</v>
      </c>
    </row>
    <row r="44" customFormat="false" ht="12.8" hidden="false" customHeight="false" outlineLevel="0" collapsed="false">
      <c r="A44" s="0" t="s">
        <v>64</v>
      </c>
      <c r="B44" s="0" t="n">
        <f aca="false">33.33*0.8</f>
        <v>26.664</v>
      </c>
      <c r="C44" s="0" t="n">
        <v>0</v>
      </c>
      <c r="D44" s="0" t="n">
        <f aca="false">33.33*0.4</f>
        <v>13.332</v>
      </c>
      <c r="E44" s="0" t="n">
        <f aca="false">B44</f>
        <v>26.664</v>
      </c>
      <c r="F44" s="0" t="n">
        <f aca="false">33.33*0.25</f>
        <v>8.3325</v>
      </c>
      <c r="G44" s="0" t="n">
        <f aca="false">33.33-F44</f>
        <v>24.9975</v>
      </c>
      <c r="H44" s="0" t="n">
        <v>0</v>
      </c>
      <c r="I44" s="0" t="n">
        <v>0</v>
      </c>
      <c r="J44" s="0" t="n">
        <v>0</v>
      </c>
      <c r="K44" s="0" t="n">
        <v>278</v>
      </c>
      <c r="L44" s="0" t="n">
        <v>267</v>
      </c>
      <c r="M44" s="0" t="n">
        <f aca="false">K44-L44</f>
        <v>11</v>
      </c>
    </row>
    <row r="45" customFormat="false" ht="12.8" hidden="false" customHeight="false" outlineLevel="0" collapsed="false">
      <c r="A45" s="0" t="s">
        <v>65</v>
      </c>
      <c r="B45" s="0" t="n">
        <f aca="false">33.33*0.79</f>
        <v>26.3307</v>
      </c>
      <c r="C45" s="0" t="n">
        <v>0</v>
      </c>
      <c r="D45" s="0" t="n">
        <f aca="false">33.33*0.42</f>
        <v>13.9986</v>
      </c>
      <c r="E45" s="0" t="n">
        <f aca="false">B45</f>
        <v>26.3307</v>
      </c>
      <c r="F45" s="0" t="n">
        <f aca="false">33.33*0.25</f>
        <v>8.3325</v>
      </c>
      <c r="G45" s="0" t="n">
        <f aca="false">33.33-F45</f>
        <v>24.9975</v>
      </c>
      <c r="H45" s="0" t="n">
        <v>0</v>
      </c>
      <c r="I45" s="0" t="n">
        <v>0</v>
      </c>
      <c r="J45" s="0" t="n">
        <v>0</v>
      </c>
      <c r="K45" s="0" t="n">
        <v>254</v>
      </c>
      <c r="L45" s="0" t="n">
        <v>247</v>
      </c>
      <c r="M45" s="0" t="n">
        <f aca="false">K45-L45</f>
        <v>7</v>
      </c>
    </row>
    <row r="46" customFormat="false" ht="12.8" hidden="false" customHeight="false" outlineLevel="0" collapsed="false">
      <c r="A46" s="0" t="s">
        <v>66</v>
      </c>
      <c r="B46" s="0" t="n">
        <f aca="false">33.33*0.78</f>
        <v>25.9974</v>
      </c>
      <c r="C46" s="0" t="n">
        <v>0</v>
      </c>
      <c r="D46" s="0" t="n">
        <f aca="false">33.33*0.44</f>
        <v>14.6652</v>
      </c>
      <c r="E46" s="0" t="n">
        <f aca="false">B46</f>
        <v>25.9974</v>
      </c>
      <c r="F46" s="0" t="n">
        <f aca="false">33.33*0.25</f>
        <v>8.3325</v>
      </c>
      <c r="G46" s="0" t="n">
        <f aca="false">33.33-F46</f>
        <v>24.9975</v>
      </c>
      <c r="H46" s="0" t="n">
        <v>0</v>
      </c>
      <c r="I46" s="0" t="n">
        <v>0</v>
      </c>
      <c r="J46" s="0" t="n">
        <v>0</v>
      </c>
      <c r="K46" s="0" t="n">
        <v>236</v>
      </c>
      <c r="L46" s="0" t="n">
        <v>217</v>
      </c>
      <c r="M46" s="0" t="n">
        <f aca="false">K46-L46</f>
        <v>19</v>
      </c>
    </row>
    <row r="47" customFormat="false" ht="12.8" hidden="false" customHeight="false" outlineLevel="0" collapsed="false">
      <c r="A47" s="0" t="s">
        <v>67</v>
      </c>
      <c r="B47" s="0" t="n">
        <f aca="false">33.33*0.5</f>
        <v>16.665</v>
      </c>
      <c r="C47" s="0" t="n">
        <f aca="false">33.33-B47</f>
        <v>16.665</v>
      </c>
      <c r="D47" s="0" t="n">
        <v>0</v>
      </c>
      <c r="E47" s="0" t="n">
        <f aca="false">33.33</f>
        <v>33.33</v>
      </c>
      <c r="F47" s="0" t="n">
        <f aca="false">33.33*0.955</f>
        <v>31.83015</v>
      </c>
      <c r="G47" s="0" t="n">
        <v>0</v>
      </c>
      <c r="H47" s="0" t="n">
        <v>0</v>
      </c>
      <c r="I47" s="0" t="n">
        <f aca="false">33.33-F47</f>
        <v>1.49985</v>
      </c>
      <c r="J47" s="0" t="n">
        <v>0</v>
      </c>
      <c r="K47" s="0" t="n">
        <v>357</v>
      </c>
      <c r="L47" s="0" t="n">
        <v>329</v>
      </c>
      <c r="M47" s="0" t="n">
        <f aca="false">K47-L47</f>
        <v>28</v>
      </c>
      <c r="N47" s="0" t="s">
        <v>68</v>
      </c>
    </row>
    <row r="48" customFormat="false" ht="12.8" hidden="false" customHeight="false" outlineLevel="0" collapsed="false">
      <c r="A48" s="0" t="s">
        <v>69</v>
      </c>
      <c r="B48" s="0" t="n">
        <f aca="false">33.33*0.5</f>
        <v>16.665</v>
      </c>
      <c r="C48" s="0" t="n">
        <f aca="false">33.33-B48</f>
        <v>16.665</v>
      </c>
      <c r="D48" s="0" t="n">
        <v>0</v>
      </c>
      <c r="E48" s="0" t="n">
        <f aca="false">33.33</f>
        <v>33.33</v>
      </c>
      <c r="F48" s="0" t="n">
        <f aca="false">33.33*0.945</f>
        <v>31.49685</v>
      </c>
      <c r="G48" s="0" t="n">
        <v>0</v>
      </c>
      <c r="H48" s="0" t="n">
        <v>0</v>
      </c>
      <c r="I48" s="0" t="n">
        <f aca="false">33.33-F48</f>
        <v>1.83315</v>
      </c>
      <c r="J48" s="0" t="n">
        <v>0</v>
      </c>
      <c r="K48" s="0" t="n">
        <v>317</v>
      </c>
      <c r="L48" s="0" t="n">
        <v>289</v>
      </c>
      <c r="M48" s="0" t="n">
        <f aca="false">K48-L48</f>
        <v>28</v>
      </c>
    </row>
    <row r="49" customFormat="false" ht="12.8" hidden="false" customHeight="false" outlineLevel="0" collapsed="false">
      <c r="A49" s="0" t="s">
        <v>70</v>
      </c>
      <c r="B49" s="0" t="n">
        <f aca="false">33.33*0.5</f>
        <v>16.665</v>
      </c>
      <c r="C49" s="0" t="n">
        <f aca="false">33.33-B49</f>
        <v>16.665</v>
      </c>
      <c r="D49" s="0" t="n">
        <v>0</v>
      </c>
      <c r="E49" s="0" t="n">
        <f aca="false">33.33</f>
        <v>33.33</v>
      </c>
      <c r="F49" s="0" t="n">
        <f aca="false">33.33*0.94</f>
        <v>31.3302</v>
      </c>
      <c r="G49" s="0" t="n">
        <v>0</v>
      </c>
      <c r="H49" s="0" t="n">
        <v>0</v>
      </c>
      <c r="I49" s="0" t="n">
        <f aca="false">33.33-F49</f>
        <v>1.9998</v>
      </c>
      <c r="J49" s="0" t="n">
        <v>0</v>
      </c>
      <c r="K49" s="0" t="n">
        <v>284</v>
      </c>
      <c r="L49" s="0" t="n">
        <v>261</v>
      </c>
      <c r="M49" s="0" t="n">
        <f aca="false">K49-L49</f>
        <v>23</v>
      </c>
    </row>
    <row r="50" customFormat="false" ht="12.8" hidden="false" customHeight="false" outlineLevel="0" collapsed="false">
      <c r="A50" s="0" t="s">
        <v>71</v>
      </c>
      <c r="B50" s="0" t="n">
        <f aca="false">33.33*0.5</f>
        <v>16.665</v>
      </c>
      <c r="C50" s="0" t="n">
        <f aca="false">33.33-B50</f>
        <v>16.665</v>
      </c>
      <c r="D50" s="0" t="n">
        <v>0</v>
      </c>
      <c r="E50" s="0" t="n">
        <f aca="false">33.33</f>
        <v>33.33</v>
      </c>
      <c r="F50" s="0" t="n">
        <f aca="false">33.33*0.935</f>
        <v>31.16355</v>
      </c>
      <c r="G50" s="0" t="n">
        <v>0</v>
      </c>
      <c r="H50" s="0" t="n">
        <v>0</v>
      </c>
      <c r="I50" s="0" t="n">
        <f aca="false">33.33-F50</f>
        <v>2.16645</v>
      </c>
      <c r="J50" s="0" t="n">
        <v>0</v>
      </c>
      <c r="K50" s="0" t="n">
        <v>261</v>
      </c>
      <c r="L50" s="0" t="n">
        <v>243</v>
      </c>
      <c r="M50" s="0" t="n">
        <f aca="false">K50-L50</f>
        <v>18</v>
      </c>
    </row>
    <row r="51" customFormat="false" ht="12.8" hidden="false" customHeight="false" outlineLevel="0" collapsed="false">
      <c r="A51" s="0" t="s">
        <v>72</v>
      </c>
      <c r="B51" s="0" t="n">
        <f aca="false">33.33*0.5</f>
        <v>16.665</v>
      </c>
      <c r="C51" s="0" t="n">
        <f aca="false">33.33-B51</f>
        <v>16.665</v>
      </c>
      <c r="D51" s="0" t="n">
        <v>0</v>
      </c>
      <c r="E51" s="0" t="n">
        <f aca="false">33.33</f>
        <v>33.33</v>
      </c>
      <c r="F51" s="0" t="n">
        <f aca="false">33.33*0.93</f>
        <v>30.9969</v>
      </c>
      <c r="G51" s="0" t="n">
        <v>0</v>
      </c>
      <c r="H51" s="0" t="n">
        <v>0</v>
      </c>
      <c r="I51" s="0" t="n">
        <f aca="false">33.33-F51</f>
        <v>2.3331</v>
      </c>
      <c r="J51" s="0" t="n">
        <v>0</v>
      </c>
      <c r="K51" s="0" t="n">
        <v>203</v>
      </c>
      <c r="L51" s="0" t="n">
        <v>174</v>
      </c>
      <c r="M51" s="0" t="n">
        <f aca="false">K51-L51</f>
        <v>29</v>
      </c>
    </row>
    <row r="52" customFormat="false" ht="12.8" hidden="false" customHeight="false" outlineLevel="0" collapsed="false">
      <c r="A52" s="0" t="s">
        <v>73</v>
      </c>
      <c r="B52" s="0" t="n">
        <f aca="false">33.33*0.6</f>
        <v>19.998</v>
      </c>
      <c r="C52" s="0" t="n">
        <f aca="false">33.33-B52</f>
        <v>13.332</v>
      </c>
      <c r="D52" s="0" t="n">
        <v>0</v>
      </c>
      <c r="E52" s="0" t="n">
        <f aca="false">33.33</f>
        <v>33.33</v>
      </c>
      <c r="F52" s="0" t="n">
        <f aca="false">33.33*0.94</f>
        <v>31.3302</v>
      </c>
      <c r="G52" s="0" t="n">
        <v>0</v>
      </c>
      <c r="H52" s="0" t="n">
        <v>0</v>
      </c>
      <c r="I52" s="0" t="n">
        <f aca="false">33.33-F52</f>
        <v>1.9998</v>
      </c>
      <c r="J52" s="0" t="n">
        <v>0</v>
      </c>
      <c r="K52" s="0" t="n">
        <v>343</v>
      </c>
      <c r="L52" s="0" t="n">
        <v>303</v>
      </c>
      <c r="M52" s="0" t="n">
        <f aca="false">K52-L52</f>
        <v>40</v>
      </c>
    </row>
    <row r="53" customFormat="false" ht="12.8" hidden="false" customHeight="false" outlineLevel="0" collapsed="false">
      <c r="A53" s="0" t="s">
        <v>74</v>
      </c>
      <c r="B53" s="0" t="n">
        <f aca="false">33.33*0.6</f>
        <v>19.998</v>
      </c>
      <c r="C53" s="0" t="n">
        <f aca="false">33.33-B53</f>
        <v>13.332</v>
      </c>
      <c r="D53" s="0" t="n">
        <v>0</v>
      </c>
      <c r="E53" s="0" t="n">
        <f aca="false">33.33</f>
        <v>33.33</v>
      </c>
      <c r="F53" s="0" t="n">
        <f aca="false">33.33*0.93</f>
        <v>30.9969</v>
      </c>
      <c r="G53" s="0" t="n">
        <v>0</v>
      </c>
      <c r="H53" s="0" t="n">
        <v>0</v>
      </c>
      <c r="I53" s="0" t="n">
        <f aca="false">33.33-F53</f>
        <v>2.3331</v>
      </c>
      <c r="J53" s="0" t="n">
        <v>0</v>
      </c>
      <c r="K53" s="0" t="n">
        <v>279</v>
      </c>
      <c r="L53" s="0" t="n">
        <v>247</v>
      </c>
      <c r="M53" s="0" t="n">
        <f aca="false">K53-L53</f>
        <v>32</v>
      </c>
    </row>
    <row r="54" customFormat="false" ht="12.8" hidden="false" customHeight="false" outlineLevel="0" collapsed="false">
      <c r="A54" s="0" t="s">
        <v>75</v>
      </c>
      <c r="B54" s="0" t="n">
        <f aca="false">33.33*0.6</f>
        <v>19.998</v>
      </c>
      <c r="C54" s="0" t="n">
        <f aca="false">33.33-B54</f>
        <v>13.332</v>
      </c>
      <c r="D54" s="0" t="n">
        <v>0</v>
      </c>
      <c r="E54" s="0" t="n">
        <f aca="false">33.33</f>
        <v>33.33</v>
      </c>
      <c r="F54" s="0" t="n">
        <f aca="false">33.33*0.92</f>
        <v>30.6636</v>
      </c>
      <c r="G54" s="0" t="n">
        <v>0</v>
      </c>
      <c r="H54" s="0" t="n">
        <v>0</v>
      </c>
      <c r="I54" s="0" t="n">
        <f aca="false">33.33-F54</f>
        <v>2.6664</v>
      </c>
      <c r="J54" s="0" t="n">
        <v>0</v>
      </c>
      <c r="K54" s="0" t="n">
        <v>148</v>
      </c>
      <c r="L54" s="0" t="n">
        <v>148</v>
      </c>
    </row>
    <row r="55" customFormat="false" ht="12.8" hidden="false" customHeight="false" outlineLevel="0" collapsed="false">
      <c r="A55" s="0" t="s">
        <v>76</v>
      </c>
      <c r="B55" s="0" t="n">
        <f aca="false">33.33*0.85</f>
        <v>28.3305</v>
      </c>
      <c r="C55" s="0" t="n">
        <v>0</v>
      </c>
      <c r="D55" s="0" t="n">
        <f aca="false">33.33*0.3</f>
        <v>9.999</v>
      </c>
      <c r="E55" s="0" t="n">
        <f aca="false">B55</f>
        <v>28.3305</v>
      </c>
      <c r="F55" s="0" t="n">
        <f aca="false">33.33*0.9</f>
        <v>29.997</v>
      </c>
      <c r="G55" s="0" t="n">
        <v>0</v>
      </c>
      <c r="H55" s="0" t="n">
        <v>0</v>
      </c>
      <c r="I55" s="0" t="n">
        <v>0</v>
      </c>
      <c r="J55" s="0" t="n">
        <f aca="false">33.33-F55</f>
        <v>3.333</v>
      </c>
      <c r="K55" s="0" t="n">
        <v>543</v>
      </c>
      <c r="L55" s="0" t="n">
        <v>543</v>
      </c>
      <c r="N55" s="0" t="s">
        <v>62</v>
      </c>
    </row>
    <row r="56" customFormat="false" ht="12.8" hidden="false" customHeight="false" outlineLevel="0" collapsed="false">
      <c r="A56" s="0" t="s">
        <v>77</v>
      </c>
      <c r="B56" s="0" t="n">
        <f aca="false">33.33*0.85</f>
        <v>28.3305</v>
      </c>
      <c r="C56" s="0" t="n">
        <v>0</v>
      </c>
      <c r="D56" s="0" t="n">
        <f aca="false">33.33*0.3</f>
        <v>9.999</v>
      </c>
      <c r="E56" s="0" t="n">
        <f aca="false">B56</f>
        <v>28.3305</v>
      </c>
      <c r="F56" s="0" t="n">
        <f aca="false">33.33*0.88</f>
        <v>29.3304</v>
      </c>
      <c r="G56" s="0" t="n">
        <v>0</v>
      </c>
      <c r="H56" s="0" t="n">
        <v>0</v>
      </c>
      <c r="I56" s="0" t="n">
        <v>0</v>
      </c>
      <c r="J56" s="0" t="n">
        <f aca="false">33.33-F56</f>
        <v>3.9996</v>
      </c>
      <c r="K56" s="0" t="n">
        <v>521</v>
      </c>
      <c r="L56" s="0" t="n">
        <v>498</v>
      </c>
      <c r="M56" s="0" t="n">
        <f aca="false">K56-L56</f>
        <v>23</v>
      </c>
    </row>
    <row r="57" customFormat="false" ht="12.8" hidden="false" customHeight="false" outlineLevel="0" collapsed="false">
      <c r="A57" s="0" t="s">
        <v>78</v>
      </c>
      <c r="B57" s="0" t="n">
        <f aca="false">33.33*0.85</f>
        <v>28.3305</v>
      </c>
      <c r="C57" s="0" t="n">
        <v>0</v>
      </c>
      <c r="D57" s="0" t="n">
        <f aca="false">33.33*0.3</f>
        <v>9.999</v>
      </c>
      <c r="E57" s="0" t="n">
        <f aca="false">B57</f>
        <v>28.3305</v>
      </c>
      <c r="F57" s="0" t="n">
        <f aca="false">33.33*0.86</f>
        <v>28.6638</v>
      </c>
      <c r="G57" s="0" t="n">
        <v>0</v>
      </c>
      <c r="H57" s="0" t="n">
        <v>0</v>
      </c>
      <c r="I57" s="0" t="n">
        <v>0</v>
      </c>
      <c r="J57" s="0" t="n">
        <f aca="false">33.33-F57</f>
        <v>4.6662</v>
      </c>
      <c r="K57" s="0" t="n">
        <v>422</v>
      </c>
      <c r="L57" s="0" t="n">
        <v>398</v>
      </c>
      <c r="M57" s="0" t="n">
        <f aca="false">K57-L57</f>
        <v>24</v>
      </c>
    </row>
    <row r="58" customFormat="false" ht="12.8" hidden="false" customHeight="false" outlineLevel="0" collapsed="false">
      <c r="A58" s="0" t="s">
        <v>79</v>
      </c>
      <c r="B58" s="0" t="n">
        <f aca="false">33.33*0.85</f>
        <v>28.3305</v>
      </c>
      <c r="C58" s="0" t="n">
        <v>0</v>
      </c>
      <c r="D58" s="0" t="n">
        <f aca="false">33.33*0.3</f>
        <v>9.999</v>
      </c>
      <c r="E58" s="0" t="n">
        <f aca="false">B58</f>
        <v>28.3305</v>
      </c>
      <c r="F58" s="0" t="n">
        <f aca="false">33.33*0.84</f>
        <v>27.9972</v>
      </c>
      <c r="G58" s="0" t="n">
        <v>0</v>
      </c>
      <c r="H58" s="0" t="n">
        <v>0</v>
      </c>
      <c r="I58" s="0" t="n">
        <v>0</v>
      </c>
      <c r="J58" s="0" t="n">
        <f aca="false">33.33-F58</f>
        <v>5.3328</v>
      </c>
      <c r="K58" s="0" t="n">
        <v>342</v>
      </c>
      <c r="L58" s="0" t="n">
        <v>323</v>
      </c>
      <c r="M58" s="0" t="n">
        <f aca="false">K58-L58</f>
        <v>19</v>
      </c>
    </row>
    <row r="59" customFormat="false" ht="12.8" hidden="false" customHeight="false" outlineLevel="0" collapsed="false">
      <c r="A59" s="0" t="s">
        <v>80</v>
      </c>
      <c r="B59" s="0" t="n">
        <f aca="false">33.33*0.85</f>
        <v>28.3305</v>
      </c>
      <c r="C59" s="0" t="n">
        <v>0</v>
      </c>
      <c r="D59" s="0" t="n">
        <f aca="false">33.33*0.3</f>
        <v>9.999</v>
      </c>
      <c r="E59" s="0" t="n">
        <f aca="false">B59</f>
        <v>28.3305</v>
      </c>
      <c r="F59" s="0" t="n">
        <f aca="false">33.33*0.82</f>
        <v>27.3306</v>
      </c>
      <c r="G59" s="0" t="n">
        <v>0</v>
      </c>
      <c r="H59" s="0" t="n">
        <v>0</v>
      </c>
      <c r="I59" s="0" t="n">
        <v>0</v>
      </c>
      <c r="J59" s="0" t="n">
        <f aca="false">33.33-F59</f>
        <v>5.9994</v>
      </c>
      <c r="K59" s="0" t="n">
        <v>270</v>
      </c>
      <c r="L59" s="0" t="n">
        <v>255</v>
      </c>
      <c r="M59" s="0" t="n">
        <f aca="false">K59-L59</f>
        <v>15</v>
      </c>
    </row>
    <row r="60" customFormat="false" ht="12.8" hidden="false" customHeight="false" outlineLevel="0" collapsed="false">
      <c r="A60" s="0" t="s">
        <v>81</v>
      </c>
      <c r="B60" s="0" t="n">
        <f aca="false">33.33*0.85</f>
        <v>28.3305</v>
      </c>
      <c r="C60" s="0" t="n">
        <v>0</v>
      </c>
      <c r="D60" s="0" t="n">
        <f aca="false">33.33*0.3</f>
        <v>9.999</v>
      </c>
      <c r="E60" s="0" t="n">
        <f aca="false">B60</f>
        <v>28.3305</v>
      </c>
      <c r="F60" s="0" t="n">
        <f aca="false">33.33*0.8</f>
        <v>26.664</v>
      </c>
      <c r="G60" s="0" t="n">
        <v>0</v>
      </c>
      <c r="H60" s="0" t="n">
        <v>0</v>
      </c>
      <c r="I60" s="0" t="n">
        <v>0</v>
      </c>
      <c r="J60" s="0" t="n">
        <f aca="false">33.33-F60</f>
        <v>6.666</v>
      </c>
      <c r="K60" s="0" t="n">
        <v>229</v>
      </c>
      <c r="L60" s="0" t="n">
        <v>229</v>
      </c>
    </row>
    <row r="61" customFormat="false" ht="12.8" hidden="false" customHeight="false" outlineLevel="0" collapsed="false">
      <c r="A61" s="0" t="s">
        <v>82</v>
      </c>
      <c r="B61" s="0" t="n">
        <v>33.33</v>
      </c>
      <c r="C61" s="0" t="n">
        <f aca="false">33.33-E61</f>
        <v>17.9982</v>
      </c>
      <c r="D61" s="0" t="n">
        <v>0</v>
      </c>
      <c r="E61" s="0" t="n">
        <f aca="false">33.33*0.46</f>
        <v>15.3318</v>
      </c>
      <c r="F61" s="0" t="n">
        <f aca="false">33.33*0.56</f>
        <v>18.6648</v>
      </c>
      <c r="G61" s="0" t="n">
        <f aca="false">33.33-F61</f>
        <v>14.6652</v>
      </c>
      <c r="H61" s="0" t="n">
        <v>0</v>
      </c>
      <c r="I61" s="0" t="n">
        <v>0</v>
      </c>
      <c r="J61" s="0" t="n">
        <v>0</v>
      </c>
      <c r="K61" s="0" t="n">
        <v>286</v>
      </c>
      <c r="L61" s="0" t="n">
        <v>286</v>
      </c>
      <c r="N61" s="0" t="s">
        <v>83</v>
      </c>
    </row>
    <row r="62" customFormat="false" ht="12.8" hidden="false" customHeight="false" outlineLevel="0" collapsed="false">
      <c r="A62" s="0" t="s">
        <v>84</v>
      </c>
      <c r="B62" s="0" t="n">
        <v>33.33</v>
      </c>
      <c r="C62" s="0" t="n">
        <f aca="false">33.33-E62</f>
        <v>17.9982</v>
      </c>
      <c r="D62" s="0" t="n">
        <v>0</v>
      </c>
      <c r="E62" s="0" t="n">
        <f aca="false">33.33*0.46</f>
        <v>15.3318</v>
      </c>
      <c r="F62" s="0" t="n">
        <f aca="false">33.33*0.51</f>
        <v>16.9983</v>
      </c>
      <c r="G62" s="0" t="n">
        <f aca="false">33.33-F62</f>
        <v>16.3317</v>
      </c>
      <c r="H62" s="0" t="n">
        <v>0</v>
      </c>
      <c r="I62" s="0" t="n">
        <v>0</v>
      </c>
      <c r="J62" s="0" t="n">
        <v>0</v>
      </c>
      <c r="K62" s="0" t="n">
        <v>267</v>
      </c>
      <c r="L62" s="0" t="n">
        <v>267</v>
      </c>
    </row>
    <row r="63" customFormat="false" ht="12.8" hidden="false" customHeight="false" outlineLevel="0" collapsed="false">
      <c r="A63" s="0" t="s">
        <v>85</v>
      </c>
      <c r="B63" s="0" t="n">
        <v>33.33</v>
      </c>
      <c r="C63" s="0" t="n">
        <f aca="false">33.33-E63</f>
        <v>17.9982</v>
      </c>
      <c r="D63" s="0" t="n">
        <v>0</v>
      </c>
      <c r="E63" s="0" t="n">
        <f aca="false">33.33*0.46</f>
        <v>15.3318</v>
      </c>
      <c r="F63" s="0" t="n">
        <f aca="false">33.33*0.46</f>
        <v>15.3318</v>
      </c>
      <c r="G63" s="0" t="n">
        <f aca="false">33.33-F63</f>
        <v>17.9982</v>
      </c>
      <c r="H63" s="0" t="n">
        <v>0</v>
      </c>
      <c r="I63" s="0" t="n">
        <v>0</v>
      </c>
      <c r="J63" s="0" t="n">
        <v>0</v>
      </c>
      <c r="K63" s="0" t="n">
        <v>236</v>
      </c>
      <c r="L63" s="0" t="n">
        <v>217</v>
      </c>
      <c r="M63" s="0" t="n">
        <f aca="false">K63-L63</f>
        <v>19</v>
      </c>
    </row>
    <row r="64" customFormat="false" ht="12.8" hidden="false" customHeight="false" outlineLevel="0" collapsed="false">
      <c r="A64" s="0" t="s">
        <v>86</v>
      </c>
      <c r="B64" s="0" t="n">
        <v>33.33</v>
      </c>
      <c r="C64" s="0" t="n">
        <f aca="false">33.33-E64</f>
        <v>18.6648</v>
      </c>
      <c r="D64" s="0" t="n">
        <v>0</v>
      </c>
      <c r="E64" s="0" t="n">
        <f aca="false">33.33*0.44</f>
        <v>14.6652</v>
      </c>
      <c r="F64" s="0" t="n">
        <f aca="false">33.33*0.46</f>
        <v>15.3318</v>
      </c>
      <c r="G64" s="0" t="n">
        <f aca="false">33.33-F64</f>
        <v>17.9982</v>
      </c>
      <c r="H64" s="0" t="n">
        <v>0</v>
      </c>
      <c r="I64" s="0" t="n">
        <v>0</v>
      </c>
      <c r="J64" s="0" t="n">
        <v>0</v>
      </c>
      <c r="K64" s="0" t="n">
        <v>193</v>
      </c>
      <c r="L64" s="0" t="n">
        <v>193</v>
      </c>
    </row>
    <row r="65" customFormat="false" ht="12.8" hidden="false" customHeight="false" outlineLevel="0" collapsed="false">
      <c r="A65" s="0" t="s">
        <v>87</v>
      </c>
      <c r="B65" s="0" t="n">
        <v>33.33</v>
      </c>
      <c r="C65" s="0" t="n">
        <f aca="false">33.33-E65</f>
        <v>18.3315</v>
      </c>
      <c r="D65" s="0" t="n">
        <v>0</v>
      </c>
      <c r="E65" s="0" t="n">
        <f aca="false">33.33*0.45</f>
        <v>14.9985</v>
      </c>
      <c r="F65" s="0" t="n">
        <f aca="false">33.33*0.46</f>
        <v>15.3318</v>
      </c>
      <c r="G65" s="0" t="n">
        <f aca="false">33.33-F65</f>
        <v>17.9982</v>
      </c>
      <c r="H65" s="0" t="n">
        <v>0</v>
      </c>
      <c r="I65" s="0" t="n">
        <v>0</v>
      </c>
      <c r="J65" s="0" t="n">
        <v>0</v>
      </c>
      <c r="K65" s="0" t="n">
        <v>213</v>
      </c>
      <c r="L65" s="0" t="n">
        <v>194</v>
      </c>
      <c r="M65" s="0" t="n">
        <f aca="false">K65-L65</f>
        <v>19</v>
      </c>
    </row>
    <row r="66" customFormat="false" ht="12.8" hidden="false" customHeight="false" outlineLevel="0" collapsed="false">
      <c r="A66" s="0" t="s">
        <v>88</v>
      </c>
      <c r="B66" s="0" t="n">
        <v>33.33</v>
      </c>
      <c r="C66" s="0" t="n">
        <f aca="false">33.33-E66</f>
        <v>17.6649</v>
      </c>
      <c r="D66" s="0" t="n">
        <v>0</v>
      </c>
      <c r="E66" s="0" t="n">
        <f aca="false">33.33*0.47</f>
        <v>15.6651</v>
      </c>
      <c r="F66" s="0" t="n">
        <f aca="false">33.33*0.46</f>
        <v>15.3318</v>
      </c>
      <c r="G66" s="0" t="n">
        <f aca="false">33.33-F66</f>
        <v>17.9982</v>
      </c>
      <c r="H66" s="0" t="n">
        <v>0</v>
      </c>
      <c r="I66" s="0" t="n">
        <v>0</v>
      </c>
      <c r="J66" s="0" t="n">
        <v>0</v>
      </c>
      <c r="K66" s="0" t="n">
        <v>248</v>
      </c>
      <c r="L66" s="0" t="n">
        <v>225</v>
      </c>
      <c r="M66" s="0" t="n">
        <f aca="false">K66-L66</f>
        <v>23</v>
      </c>
    </row>
    <row r="67" customFormat="false" ht="12.8" hidden="false" customHeight="false" outlineLevel="0" collapsed="false">
      <c r="A67" s="0" t="s">
        <v>89</v>
      </c>
      <c r="B67" s="0" t="n">
        <f aca="false">33.33*0.4</f>
        <v>13.332</v>
      </c>
      <c r="C67" s="0" t="n">
        <f aca="false">33.33-B67</f>
        <v>19.998</v>
      </c>
      <c r="D67" s="0" t="n">
        <v>0</v>
      </c>
      <c r="E67" s="0" t="n">
        <f aca="false">33.33</f>
        <v>33.33</v>
      </c>
      <c r="F67" s="0" t="n">
        <f aca="false">33.33</f>
        <v>33.33</v>
      </c>
      <c r="G67" s="0" t="n">
        <v>0</v>
      </c>
      <c r="H67" s="0" t="n">
        <v>0</v>
      </c>
      <c r="I67" s="0" t="n">
        <v>0</v>
      </c>
      <c r="J67" s="0" t="n">
        <f aca="false">33.33-F67</f>
        <v>0</v>
      </c>
      <c r="K67" s="0" t="n">
        <v>445</v>
      </c>
      <c r="L67" s="0" t="n">
        <v>445</v>
      </c>
      <c r="N67" s="0" t="s">
        <v>68</v>
      </c>
    </row>
    <row r="68" customFormat="false" ht="12.8" hidden="false" customHeight="false" outlineLevel="0" collapsed="false">
      <c r="A68" s="0" t="s">
        <v>90</v>
      </c>
      <c r="B68" s="0" t="n">
        <f aca="false">33.33*0.4</f>
        <v>13.332</v>
      </c>
      <c r="C68" s="0" t="n">
        <f aca="false">33.33-B68</f>
        <v>19.998</v>
      </c>
      <c r="D68" s="0" t="n">
        <v>0</v>
      </c>
      <c r="E68" s="0" t="n">
        <f aca="false">33.33</f>
        <v>33.33</v>
      </c>
      <c r="F68" s="0" t="n">
        <f aca="false">33.33*0.98</f>
        <v>32.6634</v>
      </c>
      <c r="G68" s="0" t="n">
        <v>0</v>
      </c>
      <c r="H68" s="0" t="n">
        <v>0</v>
      </c>
      <c r="I68" s="0" t="n">
        <v>0</v>
      </c>
      <c r="J68" s="0" t="n">
        <f aca="false">33.33-F68</f>
        <v>0.666600000000003</v>
      </c>
      <c r="K68" s="0" t="n">
        <v>407</v>
      </c>
      <c r="L68" s="0" t="n">
        <v>407</v>
      </c>
    </row>
    <row r="69" customFormat="false" ht="12.8" hidden="false" customHeight="false" outlineLevel="0" collapsed="false">
      <c r="A69" s="0" t="s">
        <v>91</v>
      </c>
      <c r="B69" s="0" t="n">
        <f aca="false">33.33*0.4</f>
        <v>13.332</v>
      </c>
      <c r="C69" s="0" t="n">
        <f aca="false">33.33-B69</f>
        <v>19.998</v>
      </c>
      <c r="D69" s="0" t="n">
        <v>0</v>
      </c>
      <c r="E69" s="0" t="n">
        <f aca="false">33.33</f>
        <v>33.33</v>
      </c>
      <c r="F69" s="0" t="n">
        <f aca="false">33.33*0.96</f>
        <v>31.9968</v>
      </c>
      <c r="G69" s="0" t="n">
        <v>0</v>
      </c>
      <c r="H69" s="0" t="n">
        <v>0</v>
      </c>
      <c r="I69" s="0" t="n">
        <v>0</v>
      </c>
      <c r="J69" s="0" t="n">
        <f aca="false">33.33-F69</f>
        <v>1.3332</v>
      </c>
      <c r="K69" s="0" t="n">
        <v>341</v>
      </c>
      <c r="L69" s="0" t="n">
        <v>305</v>
      </c>
      <c r="M69" s="0" t="n">
        <f aca="false">K69-L69</f>
        <v>36</v>
      </c>
    </row>
    <row r="70" customFormat="false" ht="12.8" hidden="false" customHeight="false" outlineLevel="0" collapsed="false">
      <c r="A70" s="0" t="s">
        <v>92</v>
      </c>
      <c r="B70" s="0" t="n">
        <f aca="false">33.33*0.4</f>
        <v>13.332</v>
      </c>
      <c r="C70" s="0" t="n">
        <f aca="false">33.33-B70</f>
        <v>19.998</v>
      </c>
      <c r="D70" s="0" t="n">
        <v>0</v>
      </c>
      <c r="E70" s="0" t="n">
        <f aca="false">33.33</f>
        <v>33.33</v>
      </c>
      <c r="F70" s="0" t="n">
        <f aca="false">33.33*0.94</f>
        <v>31.3302</v>
      </c>
      <c r="G70" s="0" t="n">
        <v>0</v>
      </c>
      <c r="H70" s="0" t="n">
        <v>0</v>
      </c>
      <c r="I70" s="0" t="n">
        <v>0</v>
      </c>
      <c r="J70" s="0" t="n">
        <f aca="false">33.33-F70</f>
        <v>1.9998</v>
      </c>
      <c r="K70" s="0" t="n">
        <v>241</v>
      </c>
      <c r="L70" s="0" t="n">
        <v>205</v>
      </c>
      <c r="M70" s="0" t="n">
        <f aca="false">K70-L70</f>
        <v>36</v>
      </c>
    </row>
    <row r="71" customFormat="false" ht="12.8" hidden="false" customHeight="false" outlineLevel="0" collapsed="false">
      <c r="A71" s="0" t="s">
        <v>93</v>
      </c>
      <c r="B71" s="0" t="n">
        <f aca="false">33.33*0.4</f>
        <v>13.332</v>
      </c>
      <c r="C71" s="0" t="n">
        <f aca="false">33.33-B71</f>
        <v>19.998</v>
      </c>
      <c r="D71" s="0" t="n">
        <v>0</v>
      </c>
      <c r="E71" s="0" t="n">
        <f aca="false">33.33</f>
        <v>33.33</v>
      </c>
      <c r="F71" s="0" t="n">
        <f aca="false">33.33*0.92</f>
        <v>30.6636</v>
      </c>
      <c r="G71" s="0" t="n">
        <v>0</v>
      </c>
      <c r="H71" s="0" t="n">
        <v>0</v>
      </c>
      <c r="I71" s="0" t="n">
        <v>0</v>
      </c>
      <c r="J71" s="0" t="n">
        <f aca="false">33.33-F71</f>
        <v>2.6664</v>
      </c>
      <c r="K71" s="0" t="n">
        <v>139</v>
      </c>
      <c r="L71" s="0" t="n">
        <v>134</v>
      </c>
      <c r="M71" s="0" t="n">
        <f aca="false">K71-L71</f>
        <v>5</v>
      </c>
    </row>
    <row r="72" customFormat="false" ht="12.8" hidden="false" customHeight="false" outlineLevel="0" collapsed="false">
      <c r="A72" s="0" t="s">
        <v>94</v>
      </c>
      <c r="B72" s="0" t="n">
        <f aca="false">33.33*0.45</f>
        <v>14.9985</v>
      </c>
      <c r="C72" s="0" t="n">
        <f aca="false">33.33-B72</f>
        <v>18.3315</v>
      </c>
      <c r="D72" s="0" t="n">
        <v>0</v>
      </c>
      <c r="E72" s="0" t="n">
        <f aca="false">33.33</f>
        <v>33.33</v>
      </c>
      <c r="F72" s="0" t="n">
        <f aca="false">33.33*0.88</f>
        <v>29.3304</v>
      </c>
      <c r="G72" s="0" t="n">
        <v>0</v>
      </c>
      <c r="H72" s="0" t="n">
        <f aca="false">33.33-F72</f>
        <v>3.9996</v>
      </c>
      <c r="I72" s="0" t="n">
        <v>0</v>
      </c>
      <c r="J72" s="0" t="n">
        <v>0</v>
      </c>
      <c r="K72" s="0" t="n">
        <v>355</v>
      </c>
      <c r="L72" s="0" t="n">
        <v>343</v>
      </c>
      <c r="M72" s="0" t="n">
        <f aca="false">K72-L72</f>
        <v>12</v>
      </c>
    </row>
    <row r="73" customFormat="false" ht="12.8" hidden="false" customHeight="false" outlineLevel="0" collapsed="false">
      <c r="A73" s="0" t="s">
        <v>95</v>
      </c>
      <c r="B73" s="0" t="n">
        <f aca="false">33.33*0.45</f>
        <v>14.9985</v>
      </c>
      <c r="C73" s="0" t="n">
        <f aca="false">33.33-B73</f>
        <v>18.3315</v>
      </c>
      <c r="D73" s="0" t="n">
        <v>0</v>
      </c>
      <c r="E73" s="0" t="n">
        <f aca="false">33.33</f>
        <v>33.33</v>
      </c>
      <c r="F73" s="0" t="n">
        <f aca="false">33.33*0.86</f>
        <v>28.6638</v>
      </c>
      <c r="G73" s="0" t="n">
        <v>0</v>
      </c>
      <c r="H73" s="0" t="n">
        <f aca="false">33.33-F73</f>
        <v>4.6662</v>
      </c>
      <c r="I73" s="0" t="n">
        <v>0</v>
      </c>
      <c r="J73" s="0" t="n">
        <v>0</v>
      </c>
      <c r="K73" s="0" t="n">
        <v>332</v>
      </c>
      <c r="L73" s="0" t="n">
        <v>312</v>
      </c>
      <c r="M73" s="0" t="n">
        <f aca="false">K73-L73</f>
        <v>20</v>
      </c>
    </row>
    <row r="74" customFormat="false" ht="12.8" hidden="false" customHeight="false" outlineLevel="0" collapsed="false">
      <c r="A74" s="0" t="s">
        <v>96</v>
      </c>
      <c r="B74" s="0" t="n">
        <f aca="false">33.33*0.45</f>
        <v>14.9985</v>
      </c>
      <c r="C74" s="0" t="n">
        <f aca="false">33.33-B74</f>
        <v>18.3315</v>
      </c>
      <c r="D74" s="0" t="n">
        <v>0</v>
      </c>
      <c r="E74" s="0" t="n">
        <f aca="false">33.33</f>
        <v>33.33</v>
      </c>
      <c r="F74" s="0" t="n">
        <f aca="false">33.33*0.84</f>
        <v>27.9972</v>
      </c>
      <c r="G74" s="0" t="n">
        <v>0</v>
      </c>
      <c r="H74" s="0" t="n">
        <f aca="false">33.33-F74</f>
        <v>5.3328</v>
      </c>
      <c r="I74" s="0" t="n">
        <v>0</v>
      </c>
      <c r="J74" s="0" t="n">
        <v>0</v>
      </c>
      <c r="K74" s="0" t="n">
        <v>301</v>
      </c>
      <c r="L74" s="0" t="n">
        <v>263</v>
      </c>
      <c r="M74" s="0" t="n">
        <f aca="false">K74-L74</f>
        <v>38</v>
      </c>
    </row>
    <row r="75" customFormat="false" ht="12.8" hidden="false" customHeight="false" outlineLevel="0" collapsed="false">
      <c r="A75" s="0" t="s">
        <v>97</v>
      </c>
      <c r="B75" s="0" t="n">
        <f aca="false">33.33*0.45</f>
        <v>14.9985</v>
      </c>
      <c r="C75" s="0" t="n">
        <f aca="false">33.33-B75</f>
        <v>18.3315</v>
      </c>
      <c r="D75" s="0" t="n">
        <v>0</v>
      </c>
      <c r="E75" s="0" t="n">
        <f aca="false">33.33</f>
        <v>33.33</v>
      </c>
      <c r="F75" s="0" t="n">
        <f aca="false">33.33*0.82</f>
        <v>27.3306</v>
      </c>
      <c r="G75" s="0" t="n">
        <v>0</v>
      </c>
      <c r="H75" s="0" t="n">
        <f aca="false">33.33-F75</f>
        <v>5.9994</v>
      </c>
      <c r="I75" s="0" t="n">
        <v>0</v>
      </c>
      <c r="J75" s="0" t="n">
        <v>0</v>
      </c>
      <c r="K75" s="0" t="n">
        <v>275</v>
      </c>
      <c r="L75" s="0" t="n">
        <v>248</v>
      </c>
      <c r="M75" s="0" t="n">
        <f aca="false">K75-L75</f>
        <v>27</v>
      </c>
    </row>
    <row r="76" customFormat="false" ht="12.8" hidden="false" customHeight="false" outlineLevel="0" collapsed="false">
      <c r="A76" s="0" t="s">
        <v>98</v>
      </c>
      <c r="B76" s="0" t="n">
        <f aca="false">33.33*0.85</f>
        <v>28.3305</v>
      </c>
      <c r="C76" s="0" t="n">
        <f aca="false">33.33-B76</f>
        <v>4.9995</v>
      </c>
      <c r="D76" s="0" t="n">
        <f aca="false">C76</f>
        <v>4.9995</v>
      </c>
      <c r="E76" s="0" t="n">
        <f aca="false">B76</f>
        <v>28.3305</v>
      </c>
      <c r="F76" s="0" t="n">
        <f aca="false">B76</f>
        <v>28.3305</v>
      </c>
      <c r="G76" s="0" t="n">
        <v>0</v>
      </c>
      <c r="H76" s="0" t="n">
        <v>0</v>
      </c>
      <c r="I76" s="0" t="n">
        <v>0</v>
      </c>
      <c r="J76" s="0" t="n">
        <f aca="false">D76</f>
        <v>4.9995</v>
      </c>
      <c r="K76" s="0" t="n">
        <v>346.22</v>
      </c>
      <c r="L76" s="0" t="n">
        <v>322.93</v>
      </c>
      <c r="M76" s="0" t="n">
        <f aca="false">K76-L76</f>
        <v>23.29</v>
      </c>
    </row>
    <row r="77" customFormat="false" ht="12.8" hidden="false" customHeight="false" outlineLevel="0" collapsed="false">
      <c r="A77" s="0" t="s">
        <v>99</v>
      </c>
      <c r="B77" s="0" t="n">
        <f aca="false">33.33*0.84</f>
        <v>27.9972</v>
      </c>
      <c r="C77" s="0" t="n">
        <f aca="false">33.33-B77</f>
        <v>5.3328</v>
      </c>
      <c r="D77" s="0" t="n">
        <f aca="false">C77</f>
        <v>5.3328</v>
      </c>
      <c r="E77" s="0" t="n">
        <f aca="false">B77</f>
        <v>27.9972</v>
      </c>
      <c r="F77" s="0" t="n">
        <f aca="false">B77</f>
        <v>27.9972</v>
      </c>
      <c r="G77" s="0" t="n">
        <v>0</v>
      </c>
      <c r="H77" s="0" t="n">
        <v>0</v>
      </c>
      <c r="I77" s="0" t="n">
        <v>0</v>
      </c>
      <c r="J77" s="0" t="n">
        <f aca="false">D77</f>
        <v>5.3328</v>
      </c>
      <c r="K77" s="0" t="n">
        <v>296.22</v>
      </c>
      <c r="L77" s="0" t="n">
        <v>282.73</v>
      </c>
      <c r="M77" s="0" t="n">
        <f aca="false">K77-L77</f>
        <v>13.49</v>
      </c>
    </row>
    <row r="78" customFormat="false" ht="12.8" hidden="false" customHeight="false" outlineLevel="0" collapsed="false">
      <c r="A78" s="0" t="s">
        <v>100</v>
      </c>
      <c r="B78" s="0" t="n">
        <f aca="false">33.33*0.83</f>
        <v>27.6639</v>
      </c>
      <c r="C78" s="0" t="n">
        <f aca="false">33.33-B78</f>
        <v>5.6661</v>
      </c>
      <c r="D78" s="0" t="n">
        <f aca="false">C78</f>
        <v>5.6661</v>
      </c>
      <c r="E78" s="0" t="n">
        <f aca="false">B78</f>
        <v>27.6639</v>
      </c>
      <c r="F78" s="0" t="n">
        <f aca="false">B78</f>
        <v>27.6639</v>
      </c>
      <c r="G78" s="0" t="n">
        <v>0</v>
      </c>
      <c r="H78" s="0" t="n">
        <v>0</v>
      </c>
      <c r="I78" s="0" t="n">
        <v>0</v>
      </c>
      <c r="J78" s="0" t="n">
        <f aca="false">D78</f>
        <v>5.6661</v>
      </c>
      <c r="K78" s="0" t="n">
        <v>238</v>
      </c>
      <c r="L78" s="0" t="n">
        <v>238</v>
      </c>
    </row>
    <row r="79" customFormat="false" ht="12.8" hidden="false" customHeight="false" outlineLevel="0" collapsed="false">
      <c r="A79" s="0" t="s">
        <v>101</v>
      </c>
      <c r="B79" s="0" t="n">
        <v>22.3</v>
      </c>
      <c r="C79" s="0" t="n">
        <v>22.2</v>
      </c>
      <c r="D79" s="0" t="n">
        <v>0</v>
      </c>
      <c r="E79" s="0" t="n">
        <v>22.2</v>
      </c>
      <c r="F79" s="0" t="n">
        <v>16.65</v>
      </c>
      <c r="G79" s="0" t="n">
        <v>16.65</v>
      </c>
      <c r="H79" s="0" t="n">
        <v>0</v>
      </c>
      <c r="I79" s="0" t="n">
        <v>0</v>
      </c>
      <c r="J79" s="0" t="n">
        <v>0</v>
      </c>
      <c r="N79" s="0" t="s">
        <v>102</v>
      </c>
    </row>
    <row r="80" customFormat="false" ht="12.8" hidden="false" customHeight="false" outlineLevel="0" collapsed="false">
      <c r="A80" s="0" t="s">
        <v>103</v>
      </c>
      <c r="B80" s="0" t="n">
        <v>20</v>
      </c>
      <c r="C80" s="0" t="n">
        <v>26.7</v>
      </c>
      <c r="D80" s="0" t="n">
        <v>0</v>
      </c>
      <c r="E80" s="0" t="n">
        <v>26.7</v>
      </c>
      <c r="F80" s="0" t="n">
        <v>11</v>
      </c>
      <c r="G80" s="0" t="n">
        <v>0</v>
      </c>
      <c r="H80" s="0" t="n">
        <v>0</v>
      </c>
      <c r="I80" s="0" t="n">
        <v>0</v>
      </c>
      <c r="J80" s="0" t="n">
        <v>15.6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2021-05-27T11:43:30Z</dcterms:modified>
  <cp:revision>14</cp:revision>
  <dc:subject/>
  <dc:title/>
</cp:coreProperties>
</file>