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imra\Documents\Data Boot Camp\"/>
    </mc:Choice>
  </mc:AlternateContent>
  <xr:revisionPtr revIDLastSave="0" documentId="13_ncr:1_{F08265C0-E1B1-46BE-8F75-79A4740ACDBF}" xr6:coauthVersionLast="45" xr6:coauthVersionMax="45" xr10:uidLastSave="{00000000-0000-0000-0000-000000000000}"/>
  <bookViews>
    <workbookView xWindow="28680" yWindow="-120" windowWidth="29040" windowHeight="15840" xr2:uid="{00000000-000D-0000-FFFF-FFFF00000000}"/>
  </bookViews>
  <sheets>
    <sheet name="Data" sheetId="1" r:id="rId1"/>
    <sheet name="ByCategory" sheetId="2" r:id="rId2"/>
    <sheet name="BySubCategoy" sheetId="3" r:id="rId3"/>
    <sheet name="LineGraph" sheetId="4" r:id="rId4"/>
    <sheet name="Bonus" sheetId="5" r:id="rId5"/>
  </sheets>
  <definedNames>
    <definedName name="_xlnm._FilterDatabase" localSheetId="0" hidden="1">Data!$A$1:$T$4115</definedName>
    <definedName name="Goals">Data!$D$2:$D$4115</definedName>
    <definedName name="state">Data!$F$2:$F$4115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3" i="5" l="1"/>
  <c r="G3" i="5" s="1"/>
  <c r="E4" i="5"/>
  <c r="G4" i="5" s="1"/>
  <c r="E5" i="5"/>
  <c r="E6" i="5"/>
  <c r="E7" i="5"/>
  <c r="H7" i="5" s="1"/>
  <c r="E8" i="5"/>
  <c r="E9" i="5"/>
  <c r="F9" i="5" s="1"/>
  <c r="E10" i="5"/>
  <c r="E11" i="5"/>
  <c r="F11" i="5" s="1"/>
  <c r="E12" i="5"/>
  <c r="H12" i="5" s="1"/>
  <c r="E13" i="5"/>
  <c r="E2" i="5"/>
  <c r="H6" i="5"/>
  <c r="H8" i="5"/>
  <c r="H9" i="5"/>
  <c r="H10" i="5"/>
  <c r="H11" i="5"/>
  <c r="H13" i="5"/>
  <c r="G6" i="5"/>
  <c r="G8" i="5"/>
  <c r="G9" i="5"/>
  <c r="G10" i="5"/>
  <c r="G11" i="5"/>
  <c r="G13" i="5"/>
  <c r="F6" i="5"/>
  <c r="F7" i="5"/>
  <c r="F8" i="5"/>
  <c r="F10" i="5"/>
  <c r="F13" i="5"/>
  <c r="D13" i="5"/>
  <c r="D12" i="5"/>
  <c r="D11" i="5"/>
  <c r="D10" i="5"/>
  <c r="D9" i="5"/>
  <c r="D8" i="5"/>
  <c r="D7" i="5"/>
  <c r="D6" i="5"/>
  <c r="C13" i="5"/>
  <c r="C12" i="5"/>
  <c r="C11" i="5"/>
  <c r="C10" i="5"/>
  <c r="C9" i="5"/>
  <c r="C8" i="5"/>
  <c r="C7" i="5"/>
  <c r="C6" i="5"/>
  <c r="B13" i="5"/>
  <c r="B12" i="5"/>
  <c r="B11" i="5"/>
  <c r="B10" i="5"/>
  <c r="B9" i="5"/>
  <c r="B8" i="5"/>
  <c r="B7" i="5"/>
  <c r="B6" i="5"/>
  <c r="F5" i="5"/>
  <c r="G5" i="5"/>
  <c r="H5" i="5"/>
  <c r="D5" i="5"/>
  <c r="C5" i="5"/>
  <c r="B5" i="5"/>
  <c r="B4" i="5"/>
  <c r="H2" i="5"/>
  <c r="D4" i="5"/>
  <c r="C4" i="5"/>
  <c r="D3" i="5"/>
  <c r="C3" i="5"/>
  <c r="B3" i="5"/>
  <c r="D2" i="5"/>
  <c r="C2" i="5"/>
  <c r="B2" i="5"/>
  <c r="H4" i="5" l="1"/>
  <c r="H3" i="5"/>
  <c r="G7" i="5"/>
  <c r="F4" i="5"/>
  <c r="F12" i="5"/>
  <c r="G12" i="5"/>
  <c r="F2" i="5"/>
  <c r="G2" i="5"/>
  <c r="F3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<sst xmlns="http://schemas.openxmlformats.org/spreadsheetml/2006/main" count="24822" uniqueCount="8401">
  <si>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</si>
  <si>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</si>
  <si>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</si>
  <si>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</si>
  <si>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</si>
  <si>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</si>
  <si>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</si>
  <si>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</si>
  <si>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</si>
  <si>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</si>
  <si>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</si>
  <si>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</si>
  <si>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</si>
  <si>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</si>
  <si>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</si>
  <si>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</si>
  <si>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</si>
  <si>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</si>
  <si>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</si>
  <si>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</si>
  <si>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</si>
  <si>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</si>
  <si>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</si>
  <si>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</si>
  <si>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</si>
  <si>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</si>
  <si>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</si>
  <si>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</si>
  <si>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</si>
  <si>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</si>
  <si>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</si>
  <si>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</si>
  <si>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</si>
  <si>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</si>
  <si>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</si>
  <si>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</si>
  <si>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</si>
  <si>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</si>
  <si>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</si>
  <si>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</si>
  <si>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</si>
  <si>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</si>
  <si>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</si>
  <si>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</si>
  <si>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</si>
  <si>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</si>
  <si>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</si>
  <si>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</si>
  <si>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</si>
  <si>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</si>
  <si>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</si>
  <si>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</si>
  <si>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</si>
  <si>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</si>
  <si>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</si>
  <si>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</si>
  <si>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</si>
  <si>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</si>
  <si>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</si>
  <si>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</si>
  <si>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</si>
  <si>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</si>
  <si>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</si>
  <si>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</si>
  <si>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</si>
  <si>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</si>
  <si>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</si>
  <si>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</si>
  <si>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</si>
  <si>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</si>
  <si>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</si>
  <si>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</si>
  <si>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</si>
  <si>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</si>
  <si>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</si>
  <si>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</si>
  <si>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</si>
  <si>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</si>
  <si>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</si>
  <si>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</si>
  <si>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</si>
  <si>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</si>
  <si>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</si>
  <si>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</si>
  <si>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</si>
  <si>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</si>
  <si>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</si>
  <si>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</si>
  <si>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</si>
  <si>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</si>
  <si>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</si>
  <si>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</si>
  <si>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</si>
  <si>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</si>
  <si>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</si>
  <si>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</si>
  <si>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</si>
  <si>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</si>
  <si>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</si>
  <si>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</si>
  <si>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</si>
  <si>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</si>
  <si>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</si>
  <si>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</si>
  <si>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</si>
  <si>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</si>
  <si>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</si>
  <si>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</si>
  <si>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</si>
  <si>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</si>
  <si>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</si>
  <si>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</si>
  <si>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</si>
  <si>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</si>
  <si>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</si>
  <si>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</si>
  <si>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</si>
  <si>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</si>
  <si>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</si>
  <si>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</si>
  <si>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</si>
  <si>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</si>
  <si>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</si>
  <si>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</si>
  <si>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</si>
  <si>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</si>
  <si>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</si>
  <si>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</si>
  <si>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</si>
  <si>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</si>
  <si>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</si>
  <si>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</si>
  <si>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</si>
  <si>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</si>
  <si>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</si>
  <si>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</si>
  <si>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</si>
  <si>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</si>
  <si>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</si>
  <si>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</si>
  <si>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</si>
  <si>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</si>
  <si>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</si>
  <si>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</si>
  <si>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</si>
  <si>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</si>
  <si>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</si>
  <si>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</si>
  <si>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</si>
  <si>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</si>
  <si>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</si>
  <si>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</si>
  <si>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</si>
  <si>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</si>
  <si>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</si>
  <si>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</si>
  <si>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</si>
  <si>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</si>
  <si>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</si>
  <si>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</si>
  <si>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</si>
  <si>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</si>
  <si>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</si>
  <si>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</si>
  <si>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</si>
  <si>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</si>
  <si>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</si>
  <si>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</si>
  <si>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</si>
  <si>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</si>
  <si>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</si>
  <si>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</si>
  <si>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</si>
  <si>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</si>
  <si>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</si>
  <si>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</si>
  <si>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</si>
  <si>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</si>
  <si>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</si>
  <si>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</si>
  <si>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</si>
  <si>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</si>
  <si>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</si>
  <si>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</si>
  <si>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</si>
  <si>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</si>
  <si>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</si>
  <si>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</si>
  <si>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</si>
  <si>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</si>
  <si>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</si>
  <si>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</si>
  <si>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</si>
  <si>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</si>
  <si>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</si>
  <si>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</si>
  <si>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</si>
  <si>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</si>
  <si>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</si>
  <si>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</si>
  <si>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</si>
  <si>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</si>
  <si>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</si>
  <si>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</si>
  <si>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</si>
  <si>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</si>
  <si>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</si>
  <si>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</si>
  <si>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</si>
  <si>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</si>
  <si>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</si>
  <si>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</si>
  <si>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</si>
  <si>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</si>
  <si>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</si>
  <si>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</si>
  <si>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</si>
  <si>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</si>
  <si>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</si>
  <si>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</si>
  <si>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</si>
  <si>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</si>
  <si>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</si>
  <si>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</si>
  <si>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</si>
  <si>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</si>
  <si>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</si>
  <si>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</si>
  <si>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</si>
  <si>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</si>
  <si>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</si>
  <si>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</si>
  <si>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</si>
  <si>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</si>
  <si>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</si>
  <si>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</si>
  <si>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</si>
  <si>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</si>
  <si>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</si>
  <si>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</si>
  <si>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</si>
  <si>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</si>
  <si>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</si>
  <si>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</si>
  <si>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</si>
  <si>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</si>
  <si>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</si>
  <si>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</si>
  <si>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</si>
  <si>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</si>
  <si>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</si>
  <si>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</si>
  <si>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</si>
  <si>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</si>
  <si>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</si>
  <si>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</si>
  <si>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</si>
  <si>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</si>
  <si>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</si>
  <si>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</si>
  <si>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</si>
  <si>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</si>
  <si>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</si>
  <si>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</si>
  <si>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</si>
  <si>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</si>
  <si>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</si>
  <si>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</si>
  <si>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</si>
  <si>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</si>
  <si>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</si>
  <si>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</si>
  <si>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</si>
  <si>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</si>
  <si>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</si>
  <si>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</si>
  <si>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</si>
  <si>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</si>
  <si>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</si>
  <si>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</si>
  <si>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</si>
  <si>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</si>
  <si>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</si>
  <si>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</si>
  <si>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</si>
  <si>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</si>
  <si>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</si>
  <si>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</si>
  <si>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</si>
  <si>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</si>
  <si>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</si>
  <si>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</si>
  <si>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</si>
  <si>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</si>
  <si>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</si>
  <si>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</si>
  <si>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</si>
  <si>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</si>
  <si>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</si>
  <si>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</si>
  <si>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</si>
  <si>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</si>
  <si>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</si>
  <si>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</si>
  <si>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</si>
  <si>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</si>
  <si>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</si>
  <si>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</si>
  <si>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</si>
  <si>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</si>
  <si>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</si>
  <si>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</si>
  <si>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</si>
  <si>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</si>
  <si>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</si>
  <si>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</si>
  <si>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</si>
  <si>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</si>
  <si>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</si>
  <si>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</si>
  <si>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</si>
  <si>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</si>
  <si>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</si>
  <si>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</si>
  <si>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</si>
  <si>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</si>
  <si>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</si>
  <si>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</si>
  <si>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</si>
  <si>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</si>
  <si>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</si>
  <si>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</si>
  <si>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</si>
  <si>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</si>
  <si>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</si>
  <si>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</si>
  <si>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</si>
  <si>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</si>
  <si>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</si>
  <si>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</si>
  <si>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</si>
  <si>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</si>
  <si>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</si>
  <si>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</si>
  <si>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</si>
  <si>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</si>
  <si>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</si>
  <si>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</si>
  <si>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</si>
  <si>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</si>
  <si>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</si>
  <si>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</si>
  <si>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</si>
  <si>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</si>
  <si>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</si>
  <si>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</si>
  <si>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</si>
  <si>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</si>
  <si>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</si>
  <si>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</si>
  <si>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</si>
  <si>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</si>
  <si>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</si>
  <si>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</si>
  <si>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</si>
  <si>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</si>
  <si>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</si>
  <si>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</si>
  <si>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</si>
  <si>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</si>
  <si>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</si>
  <si>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</si>
  <si>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</si>
  <si>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</si>
  <si>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</si>
  <si>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</si>
  <si>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</si>
  <si>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</si>
  <si>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</si>
  <si>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</si>
  <si>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</si>
  <si>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</si>
  <si>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</si>
  <si>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</si>
  <si>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</si>
  <si>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</si>
  <si>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</si>
  <si>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</si>
  <si>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</si>
  <si>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</si>
  <si>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</si>
  <si>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</si>
  <si>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</si>
  <si>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</si>
  <si>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</si>
  <si>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</si>
  <si>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</si>
  <si>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</si>
  <si>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</si>
  <si>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</si>
  <si>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</si>
  <si>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</si>
  <si>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</si>
  <si>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</si>
  <si>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</si>
  <si>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</si>
  <si>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</si>
  <si>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</si>
  <si>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</si>
  <si>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</si>
  <si>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</si>
  <si>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</si>
  <si>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</si>
  <si>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</si>
  <si>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</si>
  <si>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</si>
  <si>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</si>
  <si>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</si>
  <si>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</si>
  <si>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</si>
  <si>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</si>
  <si>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</si>
  <si>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</si>
  <si>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</si>
  <si>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</si>
  <si>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</si>
  <si>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</si>
  <si>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</si>
  <si>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</si>
  <si>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</si>
  <si>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</si>
  <si>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</si>
  <si>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</si>
  <si>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</si>
  <si>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</si>
  <si>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</si>
  <si>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</si>
  <si>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</si>
  <si>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</si>
  <si>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</si>
  <si>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</si>
  <si>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</si>
  <si>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</si>
  <si>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</si>
  <si>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</si>
  <si>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</si>
  <si>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</si>
  <si>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</si>
  <si>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</si>
  <si>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</si>
  <si>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</si>
  <si>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</si>
  <si>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</si>
  <si>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</si>
  <si>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</si>
  <si>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</si>
  <si>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</si>
  <si>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</si>
  <si>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</si>
  <si>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</si>
  <si>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</si>
  <si>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</si>
  <si>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</si>
  <si>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</si>
  <si>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</si>
  <si>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</si>
  <si>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</si>
  <si>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</si>
  <si>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</si>
  <si>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</si>
  <si>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</si>
  <si>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</si>
  <si>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</si>
  <si>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</si>
  <si>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</si>
  <si>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</si>
  <si>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</si>
  <si>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</si>
  <si>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</si>
  <si>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</si>
  <si>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</si>
  <si>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</si>
  <si>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</si>
  <si>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</si>
  <si>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</si>
  <si>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</si>
  <si>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</si>
  <si>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</si>
  <si>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</si>
  <si>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</si>
  <si>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</si>
  <si>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</si>
  <si>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</si>
  <si>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</si>
  <si>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</si>
  <si>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</si>
  <si>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</si>
  <si>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</si>
  <si>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</si>
  <si>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</si>
  <si>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</si>
  <si>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</si>
  <si>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</si>
  <si>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</si>
  <si>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</si>
  <si>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</si>
  <si>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</si>
  <si>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</si>
  <si>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</si>
  <si>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</si>
  <si>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</si>
  <si>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</si>
  <si>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</si>
  <si>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</si>
  <si>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</si>
  <si>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</si>
  <si>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</si>
  <si>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</si>
  <si>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</si>
  <si>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</si>
  <si>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</si>
  <si>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</si>
  <si>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</si>
  <si>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</si>
  <si>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</si>
  <si>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</si>
  <si>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</si>
  <si>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</si>
  <si>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</si>
  <si>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</si>
  <si>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</si>
  <si>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</si>
  <si>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</si>
  <si>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</si>
  <si>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</si>
  <si>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</si>
  <si>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</si>
  <si>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</si>
  <si>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</si>
  <si>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</si>
  <si>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</si>
  <si>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</si>
  <si>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</si>
  <si>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</si>
  <si>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</si>
  <si>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</si>
  <si>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</si>
  <si>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</si>
  <si>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</si>
  <si>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</si>
  <si>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</si>
  <si>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</si>
  <si>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</si>
  <si>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</si>
  <si>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</si>
  <si>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</si>
  <si>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</si>
  <si>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</si>
  <si>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</si>
  <si>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</si>
  <si>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</si>
  <si>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</si>
  <si>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</si>
  <si>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</si>
  <si>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</si>
  <si>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</si>
  <si>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</si>
  <si>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</si>
  <si>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</si>
  <si>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</si>
  <si>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</si>
  <si>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</si>
  <si>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</si>
  <si>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</si>
  <si>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</si>
  <si>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</si>
  <si>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</si>
  <si>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</si>
  <si>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</si>
  <si>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</si>
  <si>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</si>
  <si>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</si>
  <si>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</si>
  <si>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</si>
  <si>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</si>
  <si>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</si>
  <si>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</si>
  <si>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</si>
  <si>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</si>
  <si>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</si>
  <si>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</si>
  <si>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</si>
  <si>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</si>
  <si>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</si>
  <si>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</si>
  <si>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</si>
  <si>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</si>
  <si>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</si>
  <si>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</si>
  <si>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</si>
  <si>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</si>
  <si>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</si>
  <si>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</si>
  <si>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</si>
  <si>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</si>
  <si>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</si>
  <si>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</si>
  <si>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</si>
  <si>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</si>
  <si>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</si>
  <si>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</si>
  <si>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</si>
  <si>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</si>
  <si>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</si>
  <si>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</si>
  <si>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</si>
  <si>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</si>
  <si>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</si>
  <si>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</si>
  <si>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</si>
  <si>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</si>
  <si>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</si>
  <si>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</si>
  <si>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</si>
  <si>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</si>
  <si>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</si>
  <si>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</si>
  <si>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</si>
  <si>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</si>
  <si>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</si>
  <si>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</si>
  <si>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</si>
  <si>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</si>
  <si>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</si>
  <si>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</si>
  <si>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</si>
  <si>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</si>
  <si>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</si>
  <si>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</si>
  <si>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</si>
  <si>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</si>
  <si>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</si>
  <si>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</si>
  <si>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</si>
  <si>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</si>
  <si>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</si>
  <si>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</si>
  <si>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</si>
  <si>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</si>
  <si>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</si>
  <si>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</si>
  <si>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</si>
  <si>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</si>
  <si>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</si>
  <si>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</si>
  <si>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</si>
  <si>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</si>
  <si>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</si>
  <si>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</si>
  <si>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</si>
  <si>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</si>
  <si>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</si>
  <si>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</si>
  <si>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</si>
  <si>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</si>
  <si>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</si>
  <si>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</si>
  <si>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</si>
  <si>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</si>
  <si>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</si>
  <si>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</si>
  <si>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</si>
  <si>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</si>
  <si>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</si>
  <si>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</si>
  <si>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</si>
  <si>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</si>
  <si>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</si>
  <si>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</si>
  <si>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</si>
  <si>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</si>
  <si>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</si>
  <si>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</si>
  <si>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</si>
  <si>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</si>
  <si>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</si>
  <si>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</si>
  <si>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</si>
  <si>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</si>
  <si>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</si>
  <si>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</si>
  <si>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</si>
  <si>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</si>
  <si>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</si>
  <si>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</si>
  <si>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</si>
  <si>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</si>
  <si>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</si>
  <si>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</si>
  <si>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</si>
  <si>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</si>
  <si>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</si>
  <si>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</si>
  <si>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</si>
  <si>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</si>
  <si>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</si>
  <si>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</si>
  <si>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</si>
  <si>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</si>
  <si>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</si>
  <si>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</si>
  <si>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</si>
  <si>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</si>
  <si>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</si>
  <si>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</si>
  <si>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</si>
  <si>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</si>
  <si>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</si>
  <si>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</si>
  <si>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</si>
  <si>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</si>
  <si>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</si>
  <si>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</si>
  <si>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</si>
  <si>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</si>
  <si>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</si>
  <si>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</si>
  <si>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</si>
  <si>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</si>
  <si>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</si>
  <si>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</si>
  <si>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</si>
  <si>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</si>
  <si>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</si>
  <si>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</si>
  <si>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</si>
  <si>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</si>
  <si>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</si>
  <si>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</si>
  <si>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</si>
  <si>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</si>
  <si>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</si>
  <si>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</si>
  <si>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</si>
  <si>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</si>
  <si>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</si>
  <si>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</si>
  <si>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</si>
  <si>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</si>
  <si>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</si>
  <si>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</si>
  <si>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</si>
  <si>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</si>
  <si>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</si>
  <si>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</si>
  <si>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</si>
  <si>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</si>
  <si>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</si>
  <si>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</si>
  <si>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</si>
  <si>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</si>
  <si>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</si>
  <si>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</si>
  <si>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</si>
  <si>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</si>
  <si>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</si>
  <si>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</si>
  <si>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</si>
  <si>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</si>
  <si>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</si>
  <si>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</si>
  <si>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</si>
  <si>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</si>
  <si>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</si>
  <si>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</si>
  <si>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</si>
  <si>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</si>
  <si>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</si>
  <si>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</si>
  <si>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</si>
  <si>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</si>
  <si>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</si>
  <si>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</si>
  <si>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</si>
  <si>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</si>
  <si>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</si>
  <si>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</si>
  <si>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</si>
  <si>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</si>
  <si>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</si>
  <si>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</si>
  <si>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</si>
  <si>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</si>
  <si>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</si>
  <si>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</si>
  <si>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</si>
  <si>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</si>
  <si>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</si>
  <si>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</si>
  <si>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</si>
  <si>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</si>
  <si>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</si>
  <si>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</si>
  <si>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</si>
  <si>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</si>
  <si>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</si>
  <si>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</si>
  <si>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</si>
  <si>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</si>
  <si>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</si>
  <si>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</si>
  <si>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</si>
  <si>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</si>
  <si>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</si>
  <si>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</si>
  <si>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</si>
  <si>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</si>
  <si>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</si>
  <si>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</si>
  <si>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</si>
  <si>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</si>
  <si>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</si>
  <si>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</si>
  <si>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</si>
  <si>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</si>
  <si>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</si>
  <si>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</si>
  <si>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</si>
  <si>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</si>
  <si>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</si>
  <si>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</si>
  <si>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</si>
  <si>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</si>
  <si>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</si>
  <si>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</si>
  <si>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</si>
  <si>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</si>
  <si>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</si>
  <si>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</si>
  <si>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</si>
  <si>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</si>
  <si>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</si>
  <si>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</si>
  <si>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</si>
  <si>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</si>
  <si>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</si>
  <si>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</si>
  <si>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</si>
  <si>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</si>
  <si>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</si>
  <si>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</si>
  <si>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</si>
  <si>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</si>
  <si>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</si>
  <si>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</si>
  <si>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</si>
  <si>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</si>
  <si>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</si>
  <si>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</si>
  <si>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</si>
  <si>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</si>
  <si>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</si>
  <si>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</si>
  <si>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</si>
  <si>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</si>
  <si>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</si>
  <si>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</si>
  <si>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</si>
  <si>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</si>
  <si>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</si>
  <si>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</si>
  <si>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</si>
  <si>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</si>
  <si>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</si>
  <si>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</si>
  <si>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</si>
  <si>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</si>
  <si>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</si>
  <si>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</si>
  <si>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</si>
  <si>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</si>
  <si>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</si>
  <si>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</si>
  <si>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</si>
  <si>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</si>
  <si>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</si>
  <si>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</si>
  <si>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</si>
  <si>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</si>
  <si>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</si>
  <si>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</si>
  <si>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</si>
  <si>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</si>
  <si>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</si>
  <si>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</si>
  <si>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</si>
  <si>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</si>
  <si>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</si>
  <si>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</si>
  <si>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</si>
  <si>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</si>
  <si>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</si>
  <si>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</si>
  <si>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</si>
  <si>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</si>
  <si>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</si>
  <si>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</si>
  <si>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</si>
  <si>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</si>
  <si>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</si>
  <si>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</si>
  <si>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</si>
  <si>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</si>
  <si>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</si>
  <si>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</si>
  <si>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</si>
  <si>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</si>
  <si>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</si>
  <si>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</si>
  <si>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</si>
  <si>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</si>
  <si>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</si>
  <si>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</si>
  <si>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</si>
  <si>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</si>
  <si>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</si>
  <si>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</si>
  <si>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</si>
  <si>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</si>
  <si>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</si>
  <si>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</si>
  <si>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</si>
  <si>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</si>
  <si>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</si>
  <si>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</si>
  <si>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</si>
  <si>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</si>
  <si>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</si>
  <si>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</si>
  <si>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</si>
  <si>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</si>
  <si>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</si>
  <si>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</si>
  <si>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</si>
  <si>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</si>
  <si>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</si>
  <si>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</si>
  <si>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</si>
  <si>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</si>
  <si>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</si>
  <si>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</si>
  <si>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</si>
  <si>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</si>
  <si>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</si>
  <si>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</si>
  <si>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</si>
  <si>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</si>
  <si>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</si>
  <si>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</si>
  <si>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</si>
  <si>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</si>
  <si>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</si>
  <si>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</si>
  <si>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</si>
  <si>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</si>
  <si>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</si>
  <si>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</si>
  <si>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</si>
  <si>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</si>
  <si>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</si>
  <si>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</si>
  <si>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</si>
  <si>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</si>
  <si>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</si>
  <si>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</si>
  <si>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</si>
  <si>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</si>
  <si>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</si>
  <si>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</si>
  <si>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</si>
  <si>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</si>
  <si>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</si>
  <si>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</si>
  <si>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</si>
  <si>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</si>
  <si>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</si>
  <si>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</si>
  <si>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</si>
  <si>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</si>
  <si>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</si>
  <si>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</si>
  <si>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</si>
  <si>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</si>
  <si>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</si>
  <si>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</si>
  <si>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</si>
  <si>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</si>
  <si>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</si>
  <si>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</si>
  <si>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</si>
  <si>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</si>
  <si>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</si>
  <si>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</si>
  <si>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</si>
  <si>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</si>
  <si>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</si>
  <si>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</si>
  <si>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</si>
  <si>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</si>
  <si>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</si>
  <si>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</si>
  <si>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</si>
  <si>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</si>
  <si>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</si>
  <si>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</si>
  <si>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</si>
  <si>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</si>
  <si>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</si>
  <si>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</si>
  <si>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</si>
  <si>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</si>
  <si>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</si>
  <si>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</si>
  <si>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</si>
  <si>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</si>
  <si>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</si>
  <si>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</si>
  <si>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</si>
  <si>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</si>
  <si>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</si>
  <si>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</si>
  <si>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</si>
  <si>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</si>
  <si>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</si>
  <si>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</si>
  <si>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</si>
  <si>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</si>
  <si>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</si>
  <si>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</si>
  <si>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</si>
  <si>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</si>
  <si>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</si>
  <si>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</si>
  <si>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</si>
  <si>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</si>
  <si>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</si>
  <si>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</si>
  <si>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</si>
  <si>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</si>
  <si>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</si>
  <si>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</si>
  <si>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</si>
  <si>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</si>
  <si>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</si>
  <si>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</si>
  <si>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</si>
  <si>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</si>
  <si>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</si>
  <si>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</si>
  <si>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</si>
  <si>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</si>
  <si>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</si>
  <si>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</si>
  <si>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</si>
  <si>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</si>
  <si>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</si>
  <si>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</si>
  <si>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</si>
  <si>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</si>
  <si>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</si>
  <si>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</si>
  <si>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</si>
  <si>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</si>
  <si>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</si>
  <si>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</si>
  <si>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</si>
  <si>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</si>
  <si>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</si>
  <si>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</si>
  <si>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</si>
  <si>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</si>
  <si>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</si>
  <si>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</si>
  <si>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</si>
  <si>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</si>
  <si>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</si>
  <si>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</si>
  <si>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</si>
  <si>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</si>
  <si>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</si>
  <si>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</si>
  <si>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</si>
  <si>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</si>
  <si>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</si>
  <si>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</si>
  <si>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</si>
  <si>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</si>
  <si>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</si>
  <si>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</si>
  <si>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</si>
  <si>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</si>
  <si>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</si>
  <si>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</si>
  <si>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</si>
  <si>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</si>
  <si>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</si>
  <si>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</si>
  <si>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</si>
  <si>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</si>
  <si>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</si>
  <si>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</si>
  <si>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</si>
  <si>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</si>
  <si>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</si>
  <si>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</si>
  <si>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</si>
  <si>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</si>
  <si>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</si>
  <si>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</si>
  <si>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</si>
  <si>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</si>
  <si>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</si>
  <si>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</si>
  <si>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</si>
  <si>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</si>
  <si>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</si>
  <si>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</si>
  <si>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</si>
  <si>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</si>
  <si>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</si>
  <si>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</si>
  <si>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</si>
  <si>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</si>
  <si>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</si>
  <si>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</si>
  <si>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</si>
  <si>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</si>
  <si>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</si>
  <si>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</si>
  <si>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</si>
  <si>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</si>
  <si>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</si>
  <si>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</si>
  <si>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</si>
  <si>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</si>
  <si>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</si>
  <si>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</si>
  <si>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</si>
  <si>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</si>
  <si>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</si>
  <si>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</si>
  <si>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</si>
  <si>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</si>
  <si>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</si>
  <si>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</si>
  <si>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</si>
  <si>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</si>
  <si>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</si>
  <si>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</si>
  <si>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</si>
  <si>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</si>
  <si>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</si>
  <si>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</si>
  <si>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</si>
  <si>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</si>
  <si>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</si>
  <si>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</si>
  <si>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</si>
  <si>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</si>
  <si>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</si>
  <si>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</si>
  <si>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</si>
  <si>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</si>
  <si>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</si>
  <si>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</si>
  <si>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</si>
  <si>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</si>
  <si>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</si>
  <si>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</si>
  <si>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</si>
  <si>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</si>
  <si>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</si>
  <si>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</si>
  <si>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</si>
  <si>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</si>
  <si>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</si>
  <si>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</si>
  <si>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</si>
  <si>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</si>
  <si>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</si>
  <si>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</si>
  <si>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</si>
  <si>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</si>
  <si>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</si>
  <si>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</si>
  <si>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</si>
  <si>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</si>
  <si>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</si>
  <si>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</si>
  <si>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</si>
  <si>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</si>
  <si>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</si>
  <si>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</si>
  <si>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</si>
  <si>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</si>
  <si>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</si>
  <si>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</si>
  <si>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</si>
  <si>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</si>
  <si>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</si>
  <si>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</si>
  <si>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</si>
  <si>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</si>
  <si>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</si>
  <si>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</si>
  <si>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</si>
  <si>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</si>
  <si>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</si>
  <si>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</si>
  <si>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</si>
  <si>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</si>
  <si>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</si>
  <si>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</si>
  <si>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</si>
  <si>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</si>
  <si>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</si>
  <si>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</si>
  <si>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</si>
  <si>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</si>
  <si>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</si>
  <si>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</si>
  <si>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</si>
  <si>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</si>
  <si>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</si>
  <si>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</si>
  <si>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</si>
  <si>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</si>
  <si>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</si>
  <si>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</si>
  <si>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</si>
  <si>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</si>
  <si>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</si>
  <si>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</si>
  <si>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</si>
  <si>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</si>
  <si>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</si>
  <si>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</si>
  <si>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</si>
  <si>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</si>
  <si>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</si>
  <si>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</si>
  <si>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</si>
  <si>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</si>
  <si>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</si>
  <si>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</si>
  <si>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</si>
  <si>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</si>
  <si>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</si>
  <si>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</si>
  <si>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</si>
  <si>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</si>
  <si>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</si>
  <si>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</si>
  <si>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</si>
  <si>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</si>
  <si>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</si>
  <si>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</si>
  <si>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</si>
  <si>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</si>
  <si>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</si>
  <si>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</si>
  <si>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</si>
  <si>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</si>
  <si>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</si>
  <si>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</si>
  <si>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</si>
  <si>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</si>
  <si>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</si>
  <si>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</si>
  <si>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</si>
  <si>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</si>
  <si>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</si>
  <si>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</si>
  <si>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</si>
  <si>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</si>
  <si>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</si>
  <si>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</si>
  <si>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</si>
  <si>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</si>
  <si>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</si>
  <si>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</si>
  <si>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</si>
  <si>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</si>
  <si>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</si>
  <si>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</si>
  <si>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</si>
  <si>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</si>
  <si>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</si>
  <si>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</si>
  <si>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</si>
  <si>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</si>
  <si>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</si>
  <si>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</si>
  <si>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</si>
  <si>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</si>
  <si>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</si>
  <si>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</si>
  <si>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</si>
  <si>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</si>
  <si>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</si>
  <si>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</si>
  <si>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</si>
  <si>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</si>
  <si>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</si>
  <si>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</si>
  <si>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</si>
  <si>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</si>
  <si>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</si>
  <si>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</si>
  <si>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</si>
  <si>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</si>
  <si>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</si>
  <si>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</si>
  <si>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</si>
  <si>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</si>
  <si>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</si>
  <si>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</si>
  <si>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</si>
  <si>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</si>
  <si>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</si>
  <si>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</si>
  <si>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</si>
  <si>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</si>
  <si>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</si>
  <si>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</si>
  <si>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</si>
  <si>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</si>
  <si>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</si>
  <si>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</si>
  <si>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</si>
  <si>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</si>
  <si>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</si>
  <si>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</si>
  <si>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</si>
  <si>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</si>
  <si>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</si>
  <si>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</si>
  <si>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</si>
  <si>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</si>
  <si>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</si>
  <si>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</si>
  <si>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</si>
  <si>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</si>
  <si>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</si>
  <si>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</si>
  <si>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</si>
  <si>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</si>
  <si>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</si>
  <si>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</si>
  <si>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</si>
  <si>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</si>
  <si>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</si>
  <si>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</si>
  <si>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</si>
  <si>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</si>
  <si>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</si>
  <si>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</si>
  <si>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</si>
  <si>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</si>
  <si>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</si>
  <si>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</si>
  <si>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</si>
  <si>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</si>
  <si>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</si>
  <si>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</si>
  <si>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</si>
  <si>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</si>
  <si>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</si>
  <si>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</si>
  <si>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</si>
  <si>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</si>
  <si>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</si>
  <si>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</si>
  <si>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</si>
  <si>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</si>
  <si>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</si>
  <si>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</si>
  <si>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</si>
  <si>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</si>
  <si>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</si>
  <si>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</si>
  <si>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</si>
  <si>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</si>
  <si>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</si>
  <si>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</si>
  <si>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</si>
  <si>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</si>
  <si>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</si>
  <si>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</si>
  <si>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</si>
  <si>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</si>
  <si>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</si>
  <si>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</si>
  <si>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</si>
  <si>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</si>
  <si>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</si>
  <si>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</si>
  <si>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</si>
  <si>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</si>
  <si>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</si>
  <si>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</si>
  <si>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</si>
  <si>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</si>
  <si>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</si>
  <si>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</si>
  <si>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</si>
  <si>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</si>
  <si>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</si>
  <si>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</si>
  <si>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</si>
  <si>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</si>
  <si>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</si>
  <si>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</si>
  <si>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</si>
  <si>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</si>
  <si>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</si>
  <si>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</si>
  <si>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</si>
  <si>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</si>
  <si>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</si>
  <si>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</si>
  <si>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</si>
  <si>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</si>
  <si>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</si>
  <si>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</si>
  <si>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</si>
  <si>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</si>
  <si>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</si>
  <si>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</si>
  <si>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</si>
  <si>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</si>
  <si>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</si>
  <si>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</si>
  <si>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</si>
  <si>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</si>
  <si>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</si>
  <si>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</si>
  <si>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</si>
  <si>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</si>
  <si>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</si>
  <si>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</si>
  <si>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</si>
  <si>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</si>
  <si>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</si>
  <si>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</si>
  <si>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</si>
  <si>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</si>
  <si>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</si>
  <si>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</si>
  <si>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</si>
  <si>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</si>
  <si>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</si>
  <si>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</si>
  <si>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</si>
  <si>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</si>
  <si>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</si>
  <si>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</si>
  <si>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</si>
  <si>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</si>
  <si>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</si>
  <si>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</si>
  <si>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</si>
  <si>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</si>
  <si>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</si>
  <si>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</si>
  <si>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</si>
  <si>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</si>
  <si>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</si>
  <si>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</si>
  <si>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</si>
  <si>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</si>
  <si>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</si>
  <si>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</si>
  <si>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</si>
  <si>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</si>
  <si>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</si>
  <si>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</si>
  <si>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</si>
  <si>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</si>
  <si>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</si>
  <si>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</si>
  <si>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</si>
  <si>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</si>
  <si>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</si>
  <si>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</si>
  <si>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</si>
  <si>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</si>
  <si>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</si>
  <si>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</si>
  <si>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</si>
  <si>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</si>
  <si>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</si>
  <si>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</si>
  <si>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</si>
  <si>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</si>
  <si>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</si>
  <si>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</si>
  <si>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</si>
  <si>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</si>
  <si>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</si>
  <si>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</si>
  <si>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</si>
  <si>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</si>
  <si>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</si>
  <si>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</si>
  <si>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</si>
  <si>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</si>
  <si>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</si>
  <si>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</si>
  <si>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</si>
  <si>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</si>
  <si>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</si>
  <si>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</si>
  <si>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</si>
  <si>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</si>
  <si>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</si>
  <si>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</si>
  <si>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</si>
  <si>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</si>
  <si>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</si>
  <si>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</si>
  <si>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</si>
  <si>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</si>
  <si>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</si>
  <si>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</si>
  <si>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</si>
  <si>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</si>
  <si>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</si>
  <si>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</si>
  <si>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</si>
  <si>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</si>
  <si>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</si>
  <si>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</si>
  <si>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</si>
  <si>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</si>
  <si>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</si>
  <si>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</si>
  <si>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</si>
  <si>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</si>
  <si>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</si>
  <si>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</si>
  <si>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</si>
  <si>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</si>
  <si>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</si>
  <si>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</si>
  <si>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</si>
  <si>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</si>
  <si>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</si>
  <si>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</si>
  <si>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</si>
  <si>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</si>
  <si>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</si>
  <si>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</si>
  <si>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</si>
  <si>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</si>
  <si>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</si>
  <si>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</si>
  <si>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</si>
  <si>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</si>
  <si>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</si>
  <si>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</si>
  <si>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</si>
  <si>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</si>
  <si>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</si>
  <si>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</si>
  <si>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</si>
  <si>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</si>
  <si>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</si>
  <si>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</si>
  <si>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</si>
  <si>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</si>
  <si>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</si>
  <si>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</si>
  <si>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</si>
  <si>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</si>
  <si>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</si>
  <si>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</si>
  <si>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</si>
  <si>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</si>
  <si>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</si>
  <si>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</si>
  <si>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</si>
  <si>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</si>
  <si>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</si>
  <si>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</si>
  <si>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</si>
  <si>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</si>
  <si>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</si>
  <si>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</si>
  <si>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</si>
  <si>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</si>
  <si>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</si>
  <si>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</si>
  <si>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</si>
  <si>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</si>
  <si>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</si>
  <si>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</si>
  <si>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</si>
  <si>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</si>
  <si>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</si>
  <si>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</si>
  <si>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</si>
  <si>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</si>
  <si>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</si>
  <si>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</si>
  <si>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</si>
  <si>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</si>
  <si>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</si>
  <si>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</si>
  <si>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</si>
  <si>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</si>
  <si>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</si>
  <si>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</si>
  <si>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</si>
  <si>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</si>
  <si>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</si>
  <si>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</si>
  <si>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</si>
  <si>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</si>
  <si>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</si>
  <si>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</si>
  <si>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</si>
  <si>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</si>
  <si>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</si>
  <si>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</si>
  <si>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</si>
  <si>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</si>
  <si>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</si>
  <si>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</si>
  <si>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</si>
  <si>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</si>
  <si>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</si>
  <si>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</si>
  <si>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</si>
  <si>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</si>
  <si>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</si>
  <si>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</si>
  <si>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</si>
  <si>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</si>
  <si>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</si>
  <si>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</si>
  <si>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</si>
  <si>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</si>
  <si>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</si>
  <si>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</si>
  <si>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</si>
  <si>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</si>
  <si>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</si>
  <si>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</si>
  <si>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</si>
  <si>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</si>
  <si>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</si>
  <si>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</si>
  <si>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</si>
  <si>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</si>
  <si>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</si>
  <si>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</si>
  <si>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</si>
  <si>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</si>
  <si>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</si>
  <si>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</si>
  <si>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</si>
  <si>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</si>
  <si>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</si>
  <si>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</si>
  <si>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</si>
  <si>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</si>
  <si>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</si>
  <si>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</si>
  <si>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</si>
  <si>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</si>
  <si>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</si>
  <si>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</si>
  <si>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</si>
  <si>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</si>
  <si>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</si>
  <si>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</si>
  <si>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</si>
  <si>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</si>
  <si>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</si>
  <si>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</si>
  <si>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</si>
  <si>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</si>
  <si>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</si>
  <si>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</si>
  <si>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</si>
  <si>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</si>
  <si>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</si>
  <si>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</si>
  <si>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</si>
  <si>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</si>
  <si>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</si>
  <si>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</si>
  <si>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</si>
  <si>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</si>
  <si>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</si>
  <si>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</si>
  <si>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</si>
  <si>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</si>
  <si>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</si>
  <si>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</si>
  <si>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</si>
  <si>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</si>
  <si>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</si>
  <si>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</si>
  <si>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</si>
  <si>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</si>
  <si>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</si>
  <si>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</si>
  <si>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</si>
  <si>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</si>
  <si>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</si>
  <si>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</si>
  <si>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</si>
  <si>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</si>
  <si>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</si>
  <si>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</si>
  <si>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</si>
  <si>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</si>
  <si>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</si>
  <si>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</si>
  <si>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</si>
  <si>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</si>
  <si>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</si>
  <si>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</si>
  <si>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</si>
  <si>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</si>
  <si>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</si>
  <si>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</si>
  <si>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</si>
  <si>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</si>
  <si>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</si>
  <si>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</si>
  <si>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</si>
  <si>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</si>
  <si>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</si>
  <si>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</si>
  <si>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</si>
  <si>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</si>
  <si>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</si>
  <si>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</si>
  <si>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</si>
  <si>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</si>
  <si>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</si>
  <si>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</si>
  <si>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</si>
  <si>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</si>
  <si>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</si>
  <si>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</si>
  <si>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</si>
  <si>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</si>
  <si>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</si>
  <si>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</si>
  <si>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</si>
  <si>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</si>
  <si>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</si>
  <si>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</si>
  <si>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</si>
  <si>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</si>
  <si>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</si>
  <si>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</si>
  <si>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</si>
  <si>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</si>
  <si>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</si>
  <si>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</si>
  <si>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</si>
  <si>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</si>
  <si>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</si>
  <si>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</si>
  <si>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</si>
  <si>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</si>
  <si>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</si>
  <si>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</si>
  <si>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</si>
  <si>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</si>
  <si>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</si>
  <si>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</si>
  <si>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</si>
  <si>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</si>
  <si>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</si>
  <si>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</si>
  <si>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</si>
  <si>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</si>
  <si>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</si>
  <si>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</si>
  <si>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</si>
  <si>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</si>
  <si>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</si>
  <si>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</si>
  <si>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</si>
  <si>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</si>
  <si>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</si>
  <si>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</si>
  <si>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</si>
  <si>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</si>
  <si>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</si>
  <si>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</si>
  <si>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</si>
  <si>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</si>
  <si>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</si>
  <si>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</si>
  <si>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</si>
  <si>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</si>
  <si>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</si>
  <si>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</si>
  <si>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</si>
  <si>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</si>
  <si>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</si>
  <si>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</si>
  <si>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</si>
  <si>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</si>
  <si>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</si>
  <si>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</si>
  <si>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</si>
  <si>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</si>
  <si>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</si>
  <si>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</si>
  <si>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</si>
  <si>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</si>
  <si>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</si>
  <si>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</si>
  <si>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</si>
  <si>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</si>
  <si>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</si>
  <si>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</si>
  <si>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</si>
  <si>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</si>
  <si>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</si>
  <si>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</si>
  <si>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</si>
  <si>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</si>
  <si>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</si>
  <si>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</si>
  <si>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</si>
  <si>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</si>
  <si>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</si>
  <si>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</si>
  <si>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</si>
  <si>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</si>
  <si>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</si>
  <si>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</si>
  <si>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</si>
  <si>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</si>
  <si>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</si>
  <si>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</si>
  <si>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</si>
  <si>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</si>
  <si>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</si>
  <si>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</si>
  <si>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</si>
  <si>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</si>
  <si>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</si>
  <si>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</si>
  <si>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</si>
  <si>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</si>
  <si>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</si>
  <si>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</si>
  <si>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</si>
  <si>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</si>
  <si>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</si>
  <si>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</si>
  <si>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</si>
  <si>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</si>
  <si>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</si>
  <si>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</si>
  <si>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</si>
  <si>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</si>
  <si>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</si>
  <si>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</si>
  <si>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</si>
  <si>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</si>
  <si>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</si>
  <si>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</si>
  <si>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</si>
  <si>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</si>
  <si>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</si>
  <si>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</si>
  <si>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</si>
  <si>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</si>
  <si>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</si>
  <si>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</si>
  <si>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</si>
  <si>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</si>
  <si>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</si>
  <si>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</si>
  <si>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</si>
  <si>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</si>
  <si>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</si>
  <si>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</si>
  <si>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</si>
  <si>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</si>
  <si>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</si>
  <si>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</si>
  <si>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</si>
  <si>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</si>
  <si>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</si>
  <si>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</si>
  <si>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</si>
  <si>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</si>
  <si>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</si>
  <si>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</si>
  <si>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</si>
  <si>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</si>
  <si>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</si>
  <si>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</si>
  <si>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</si>
  <si>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</si>
  <si>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</si>
  <si>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</si>
  <si>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</si>
  <si>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</si>
  <si>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</si>
  <si>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</si>
  <si>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</si>
  <si>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</si>
  <si>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</si>
  <si>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</si>
  <si>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</si>
  <si>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</si>
  <si>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</si>
  <si>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</si>
  <si>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</si>
  <si>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</si>
  <si>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</si>
  <si>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</si>
  <si>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</si>
  <si>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</si>
  <si>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</si>
  <si>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</si>
  <si>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</si>
  <si>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</si>
  <si>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</si>
  <si>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</si>
  <si>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</si>
  <si>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</si>
  <si>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</si>
  <si>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</si>
  <si>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</si>
  <si>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</si>
  <si>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</si>
  <si>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</si>
  <si>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</si>
  <si>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</si>
  <si>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</si>
  <si>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</si>
  <si>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</si>
  <si>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</si>
  <si>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</si>
  <si>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</si>
  <si>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</si>
  <si>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</si>
  <si>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</si>
  <si>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</si>
  <si>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</si>
  <si>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</si>
  <si>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</si>
  <si>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</si>
  <si>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</si>
  <si>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</si>
  <si>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</si>
  <si>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</si>
  <si>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</si>
  <si>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</si>
  <si>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</si>
  <si>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</si>
  <si>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</si>
  <si>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</si>
  <si>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</si>
  <si>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</si>
  <si>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</si>
  <si>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</si>
  <si>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</si>
  <si>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</si>
  <si>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</si>
  <si>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</si>
  <si>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</si>
  <si>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</si>
  <si>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</si>
  <si>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</si>
  <si>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</si>
  <si>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</si>
  <si>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</si>
  <si>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</si>
  <si>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</si>
  <si>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</si>
  <si>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</si>
  <si>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</si>
  <si>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</si>
  <si>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</si>
  <si>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</si>
  <si>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</si>
  <si>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</si>
  <si>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</si>
  <si>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</si>
  <si>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</si>
  <si>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</si>
  <si>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</si>
  <si>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</si>
  <si>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</si>
  <si>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</si>
  <si>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</si>
  <si>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</si>
  <si>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</si>
  <si>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</si>
  <si>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</si>
  <si>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</si>
  <si>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</si>
  <si>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</si>
  <si>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</si>
  <si>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</si>
  <si>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</si>
  <si>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</si>
  <si>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</si>
  <si>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</si>
  <si>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</si>
  <si>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</si>
  <si>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</si>
  <si>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</si>
  <si>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</si>
  <si>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</si>
  <si>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</si>
  <si>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</si>
  <si>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</si>
  <si>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</si>
  <si>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</si>
  <si>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</si>
  <si>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</si>
  <si>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</si>
  <si>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</si>
  <si>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</si>
  <si>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</si>
  <si>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</si>
  <si>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</si>
  <si>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</si>
  <si>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</si>
  <si>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</si>
  <si>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</si>
  <si>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</si>
  <si>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</si>
  <si>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</si>
  <si>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</si>
  <si>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</si>
  <si>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</si>
  <si>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</si>
  <si>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</si>
  <si>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</si>
  <si>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</si>
  <si>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</si>
  <si>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</si>
  <si>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</si>
  <si>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</si>
  <si>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</si>
  <si>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</si>
  <si>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</si>
  <si>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</si>
  <si>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</si>
  <si>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</si>
  <si>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</si>
  <si>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</si>
  <si>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</si>
  <si>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</si>
  <si>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</si>
  <si>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</si>
  <si>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</si>
  <si>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</si>
  <si>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</si>
  <si>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</si>
  <si>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</si>
  <si>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</si>
  <si>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</si>
  <si>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</si>
  <si>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</si>
  <si>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</si>
  <si>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</si>
  <si>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</si>
  <si>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</si>
  <si>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</si>
  <si>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</si>
  <si>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</si>
  <si>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</si>
  <si>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</si>
  <si>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</si>
  <si>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</si>
  <si>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</si>
  <si>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</si>
  <si>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</si>
  <si>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</si>
  <si>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</si>
  <si>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</si>
  <si>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</si>
  <si>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</si>
  <si>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</si>
  <si>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</si>
  <si>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</si>
  <si>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</si>
  <si>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</si>
  <si>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</si>
  <si>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</si>
  <si>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</si>
  <si>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</si>
  <si>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</si>
  <si>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</si>
  <si>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</si>
  <si>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</si>
  <si>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</si>
  <si>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</si>
  <si>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</si>
  <si>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</si>
  <si>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</si>
  <si>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</si>
  <si>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</si>
  <si>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</si>
  <si>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</si>
  <si>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</si>
  <si>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</si>
  <si>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</si>
  <si>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</si>
  <si>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</si>
  <si>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</si>
  <si>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</si>
  <si>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</si>
  <si>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</si>
  <si>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</si>
  <si>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</si>
  <si>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</si>
  <si>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</si>
  <si>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</si>
  <si>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</si>
  <si>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</si>
  <si>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</si>
  <si>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</si>
  <si>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</si>
  <si>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</si>
  <si>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</si>
  <si>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</si>
  <si>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</si>
  <si>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</si>
  <si>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</si>
  <si>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</si>
  <si>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</si>
  <si>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</si>
  <si>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</si>
  <si>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</si>
  <si>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</si>
  <si>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</si>
  <si>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</si>
  <si>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</si>
  <si>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</si>
  <si>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</si>
  <si>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</si>
  <si>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</si>
  <si>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</si>
  <si>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</si>
  <si>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</si>
  <si>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</si>
  <si>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</si>
  <si>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</si>
  <si>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</si>
  <si>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</si>
  <si>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</si>
  <si>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</si>
  <si>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</si>
  <si>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</si>
  <si>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</si>
  <si>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</si>
  <si>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</si>
  <si>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</si>
  <si>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</si>
  <si>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</si>
  <si>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</si>
  <si>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</si>
  <si>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</si>
  <si>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</si>
  <si>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</si>
  <si>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</si>
  <si>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</si>
  <si>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</si>
  <si>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</si>
  <si>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</si>
  <si>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</si>
  <si>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</si>
  <si>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</si>
  <si>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</si>
  <si>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</si>
  <si>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</si>
  <si>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</si>
  <si>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</si>
  <si>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</si>
  <si>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</si>
  <si>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</si>
  <si>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</si>
  <si>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</si>
  <si>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</si>
  <si>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</si>
  <si>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</si>
  <si>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</si>
  <si>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</si>
  <si>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</si>
  <si>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</si>
  <si>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</si>
  <si>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</si>
  <si>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</si>
  <si>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</si>
  <si>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</si>
  <si>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</si>
  <si>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</si>
  <si>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</si>
  <si>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</si>
  <si>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</si>
  <si>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</si>
  <si>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</si>
  <si>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</si>
  <si>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</si>
  <si>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</si>
  <si>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</si>
  <si>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</si>
  <si>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</si>
  <si>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</si>
  <si>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</si>
  <si>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</si>
  <si>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</si>
  <si>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</si>
  <si>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</si>
  <si>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</si>
  <si>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</si>
  <si>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</si>
  <si>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</si>
  <si>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</si>
  <si>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</si>
  <si>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</si>
  <si>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</si>
  <si>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</si>
  <si>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</si>
  <si>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</si>
  <si>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</si>
  <si>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</si>
  <si>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</si>
  <si>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</si>
  <si>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</si>
  <si>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</si>
  <si>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</si>
  <si>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</si>
  <si>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</si>
  <si>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</si>
  <si>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</si>
  <si>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</si>
  <si>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</si>
  <si>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</si>
  <si>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</si>
  <si>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</si>
  <si>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</si>
  <si>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</si>
  <si>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</si>
  <si>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</si>
  <si>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</si>
  <si>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</si>
  <si>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</si>
  <si>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</si>
  <si>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</si>
  <si>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</si>
  <si>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</si>
  <si>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</si>
  <si>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</si>
  <si>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</si>
  <si>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</si>
  <si>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</si>
  <si>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</si>
  <si>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</si>
  <si>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</si>
  <si>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</si>
  <si>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</si>
  <si>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</si>
  <si>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</si>
  <si>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</si>
  <si>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</si>
  <si>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</si>
  <si>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</si>
  <si>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</si>
  <si>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</si>
  <si>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</si>
  <si>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</si>
  <si>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</si>
  <si>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</si>
  <si>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</si>
  <si>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</si>
  <si>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</si>
  <si>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</si>
  <si>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</si>
  <si>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</si>
  <si>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</si>
  <si>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</si>
  <si>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</si>
  <si>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</si>
  <si>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</si>
  <si>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</si>
  <si>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</si>
  <si>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</si>
  <si>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</si>
  <si>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</si>
  <si>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</si>
  <si>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</si>
  <si>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</si>
  <si>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</si>
  <si>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</si>
  <si>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</si>
  <si>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</si>
  <si>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</si>
  <si>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</si>
  <si>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</si>
  <si>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</si>
  <si>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</si>
  <si>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</si>
  <si>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</si>
  <si>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</si>
  <si>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</si>
  <si>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</si>
  <si>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</si>
  <si>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</si>
  <si>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</si>
  <si>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</si>
  <si>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</si>
  <si>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</si>
  <si>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</si>
  <si>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</si>
  <si>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</si>
  <si>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</si>
  <si>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</si>
  <si>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</si>
  <si>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</si>
  <si>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</si>
  <si>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</si>
  <si>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</si>
  <si>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</si>
  <si>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</si>
  <si>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</si>
  <si>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</si>
  <si>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</si>
  <si>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</si>
  <si>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</si>
  <si>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</si>
  <si>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</si>
  <si>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</si>
  <si>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</si>
  <si>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</si>
  <si>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</si>
  <si>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</si>
  <si>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</si>
  <si>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</si>
  <si>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</si>
  <si>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</si>
  <si>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</si>
  <si>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</si>
  <si>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</si>
  <si>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</si>
  <si>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</si>
  <si>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</si>
  <si>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</si>
  <si>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</si>
  <si>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</si>
  <si>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</si>
  <si>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</si>
  <si>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</si>
  <si>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</si>
  <si>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</si>
  <si>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</si>
  <si>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</si>
  <si>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</si>
  <si>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</si>
  <si>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</si>
  <si>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</si>
  <si>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</si>
  <si>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</si>
  <si>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</si>
  <si>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</si>
  <si>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</si>
  <si>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</si>
  <si>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</si>
  <si>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</si>
  <si>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</si>
  <si>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</si>
  <si>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</si>
  <si>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</si>
  <si>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</si>
  <si>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</si>
  <si>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</si>
  <si>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</si>
  <si>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</si>
  <si>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</si>
  <si>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</si>
  <si>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</si>
  <si>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</si>
  <si>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</si>
  <si>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</si>
  <si>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</si>
  <si>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</si>
  <si>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</si>
  <si>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</si>
  <si>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</si>
  <si>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</si>
  <si>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</si>
  <si>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</si>
  <si>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</si>
  <si>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</si>
  <si>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</si>
  <si>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</si>
  <si>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</si>
  <si>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</si>
  <si>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</si>
  <si>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</si>
  <si>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</si>
  <si>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</si>
  <si>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</si>
  <si>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</si>
  <si>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</si>
  <si>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</si>
  <si>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</si>
  <si>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</si>
  <si>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</si>
  <si>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</si>
  <si>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</si>
  <si>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</si>
  <si>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</si>
  <si>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</si>
  <si>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</si>
  <si>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</si>
  <si>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</si>
  <si>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</si>
  <si>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</si>
  <si>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</si>
  <si>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</si>
  <si>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</si>
  <si>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</si>
  <si>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</si>
  <si>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</si>
  <si>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</si>
  <si>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</si>
  <si>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</si>
  <si>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</si>
  <si>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</si>
  <si>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</si>
  <si>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</si>
  <si>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</si>
  <si>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</si>
  <si>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</si>
  <si>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</si>
  <si>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</si>
  <si>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</si>
  <si>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</si>
  <si>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</si>
  <si>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</si>
  <si>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</si>
  <si>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</si>
  <si>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</si>
  <si>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</si>
  <si>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</si>
  <si>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</si>
  <si>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</si>
  <si>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</si>
  <si>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</si>
  <si>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</si>
  <si>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</si>
  <si>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</si>
  <si>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</si>
  <si>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</si>
  <si>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</si>
  <si>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</si>
  <si>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</si>
  <si>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</si>
  <si>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</si>
  <si>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</si>
  <si>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</si>
  <si>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</si>
  <si>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</si>
  <si>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</si>
  <si>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</si>
  <si>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</si>
  <si>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</si>
  <si>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</si>
  <si>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</si>
  <si>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</si>
  <si>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</si>
  <si>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</si>
  <si>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</si>
  <si>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</si>
  <si>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</si>
  <si>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</si>
  <si>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</si>
  <si>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</si>
  <si>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</si>
  <si>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</si>
  <si>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</si>
  <si>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</si>
  <si>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</si>
  <si>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</si>
  <si>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</si>
  <si>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</si>
  <si>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</si>
  <si>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</si>
  <si>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</si>
  <si>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</si>
  <si>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</si>
  <si>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</si>
  <si>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</si>
  <si>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</si>
  <si>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</si>
  <si>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</si>
  <si>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</si>
  <si>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</si>
  <si>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</si>
  <si>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</si>
  <si>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</si>
  <si>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</si>
  <si>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</si>
  <si>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</si>
  <si>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</si>
  <si>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</si>
  <si>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</si>
  <si>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</si>
  <si>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</si>
  <si>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</si>
  <si>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</si>
  <si>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</si>
  <si>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</si>
  <si>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</si>
  <si>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</si>
  <si>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</si>
  <si>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</si>
  <si>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</si>
  <si>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</si>
  <si>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</si>
  <si>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</si>
  <si>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</si>
  <si>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</si>
  <si>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</si>
  <si>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</si>
  <si>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</si>
  <si>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</si>
  <si>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</si>
  <si>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</si>
  <si>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</si>
  <si>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</si>
  <si>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</si>
  <si>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</si>
  <si>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</si>
  <si>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</si>
  <si>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</si>
  <si>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</si>
  <si>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</si>
  <si>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</si>
  <si>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</si>
  <si>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</si>
  <si>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</si>
  <si>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</si>
  <si>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</si>
  <si>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</si>
  <si>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</si>
  <si>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</si>
  <si>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</si>
  <si>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</si>
  <si>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</si>
  <si>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</si>
  <si>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</si>
  <si>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</si>
  <si>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</si>
  <si>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</si>
  <si>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</si>
  <si>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</si>
  <si>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</si>
  <si>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</si>
  <si>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</si>
  <si>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</si>
  <si>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</si>
  <si>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</si>
  <si>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</si>
  <si>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</si>
  <si>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</si>
  <si>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</si>
  <si>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</si>
  <si>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</si>
  <si>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</si>
  <si>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</si>
  <si>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</si>
  <si>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</si>
  <si>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</si>
  <si>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</si>
  <si>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</si>
  <si>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</si>
  <si>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</si>
  <si>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</si>
  <si>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</si>
  <si>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</si>
  <si>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</si>
  <si>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</si>
  <si>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</si>
  <si>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</si>
  <si>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</si>
  <si>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</si>
  <si>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</si>
  <si>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</si>
  <si>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</si>
  <si>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</si>
  <si>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</si>
  <si>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</si>
  <si>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</si>
  <si>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</si>
  <si>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</si>
  <si>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</si>
  <si>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</si>
  <si>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</si>
  <si>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</si>
  <si>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</si>
  <si>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</si>
  <si>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</si>
  <si>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</si>
  <si>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</si>
  <si>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</si>
  <si>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</si>
  <si>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</si>
  <si>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</si>
  <si>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</si>
  <si>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</si>
  <si>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</si>
  <si>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</si>
  <si>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</si>
  <si>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</si>
  <si>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</si>
  <si>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</si>
  <si>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</si>
  <si>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</si>
  <si>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</si>
  <si>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</si>
  <si>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</si>
  <si>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</si>
  <si>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</si>
  <si>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</si>
  <si>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</si>
  <si>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</si>
  <si>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</si>
  <si>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</si>
  <si>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</si>
  <si>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</si>
  <si>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</si>
  <si>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</si>
  <si>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</si>
  <si>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</si>
  <si>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</si>
  <si>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</si>
  <si>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</si>
  <si>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</si>
  <si>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</si>
  <si>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</si>
  <si>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</si>
  <si>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</si>
  <si>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</si>
  <si>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</si>
  <si>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</si>
  <si>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</si>
  <si>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</si>
  <si>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</si>
  <si>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</si>
  <si>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</si>
  <si>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</si>
  <si>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</si>
  <si>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</si>
  <si>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</si>
  <si>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</si>
  <si>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</si>
  <si>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</si>
  <si>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</si>
  <si>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</si>
  <si>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</si>
  <si>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</si>
  <si>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</si>
  <si>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</si>
  <si>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</si>
  <si>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</si>
  <si>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</si>
  <si>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</si>
  <si>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</si>
  <si>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</si>
  <si>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</si>
  <si>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</si>
  <si>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</si>
  <si>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</si>
  <si>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</si>
  <si>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</si>
  <si>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</si>
  <si>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</si>
  <si>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</si>
  <si>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</si>
  <si>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</si>
  <si>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</si>
  <si>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</si>
  <si>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</si>
  <si>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</si>
  <si>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</si>
  <si>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</si>
  <si>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</si>
  <si>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</si>
  <si>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</si>
  <si>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</si>
  <si>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</si>
  <si>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</si>
  <si>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</si>
  <si>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</si>
  <si>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</si>
  <si>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</si>
  <si>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</si>
  <si>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</si>
  <si>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</si>
  <si>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</si>
  <si>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</si>
  <si>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</si>
  <si>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</si>
  <si>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</si>
  <si>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</si>
  <si>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</si>
  <si>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</si>
  <si>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</si>
  <si>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</si>
  <si>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</si>
  <si>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</si>
  <si>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</si>
  <si>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</si>
  <si>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</si>
  <si>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</si>
  <si>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</si>
  <si>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</si>
  <si>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</si>
  <si>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</si>
  <si>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</si>
  <si>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</si>
  <si>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</si>
  <si>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</si>
  <si>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</si>
  <si>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</si>
  <si>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</si>
  <si>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</si>
  <si>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</si>
  <si>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</si>
  <si>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</si>
  <si>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</si>
  <si>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</si>
  <si>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</si>
  <si>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</si>
  <si>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</si>
  <si>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</si>
  <si>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</si>
  <si>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</si>
  <si>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</si>
  <si>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</si>
  <si>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</si>
  <si>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</si>
  <si>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</si>
  <si>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</si>
  <si>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</si>
  <si>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</si>
  <si>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</si>
  <si>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</si>
  <si>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</si>
  <si>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</si>
  <si>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</si>
  <si>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</si>
  <si>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</si>
  <si>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</si>
  <si>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</si>
  <si>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</si>
  <si>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</si>
  <si>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</si>
  <si>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</si>
  <si>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</si>
  <si>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</si>
  <si>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</si>
  <si>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</si>
  <si>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</si>
  <si>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</si>
  <si>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</si>
  <si>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</si>
  <si>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</si>
  <si>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</si>
  <si>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</si>
  <si>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</si>
  <si>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</si>
  <si>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</si>
  <si>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</si>
  <si>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</si>
  <si>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</si>
  <si>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</si>
  <si>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</si>
  <si>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</si>
  <si>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</si>
  <si>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</si>
  <si>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</si>
  <si>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</si>
  <si>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</si>
  <si>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</si>
  <si>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</si>
  <si>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</si>
  <si>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</si>
  <si>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</si>
  <si>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</si>
  <si>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</si>
  <si>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</si>
  <si>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</si>
  <si>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</si>
  <si>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</si>
  <si>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</si>
  <si>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</si>
  <si>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</si>
  <si>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</si>
  <si>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</si>
  <si>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</si>
  <si>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</si>
  <si>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</si>
  <si>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</si>
  <si>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</si>
  <si>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</si>
  <si>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</si>
  <si>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</si>
  <si>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</si>
  <si>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</si>
  <si>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</si>
  <si>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</si>
  <si>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</si>
  <si>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</si>
  <si>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</si>
  <si>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</si>
  <si>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</si>
  <si>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</si>
  <si>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</si>
  <si>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</si>
  <si>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</si>
  <si>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</si>
  <si>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</si>
  <si>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</si>
  <si>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</si>
  <si>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</si>
  <si>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</si>
  <si>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</si>
  <si>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</si>
  <si>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</si>
  <si>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</si>
  <si>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</si>
  <si>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</si>
  <si>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</si>
  <si>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</si>
  <si>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</si>
  <si>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</si>
  <si>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</si>
  <si>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</si>
  <si>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</si>
  <si>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</si>
  <si>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</si>
  <si>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</si>
  <si>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</si>
  <si>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</si>
  <si>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</si>
  <si>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</si>
  <si>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</si>
  <si>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</si>
  <si>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</si>
  <si>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</si>
  <si>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</si>
  <si>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</si>
  <si>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</si>
  <si>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</si>
  <si>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</si>
  <si>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</si>
  <si>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</si>
  <si>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</si>
  <si>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</si>
  <si>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</si>
  <si>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</si>
  <si>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</si>
  <si>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</si>
  <si>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</si>
  <si>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</si>
  <si>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</si>
  <si>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</si>
  <si>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</si>
  <si>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</si>
  <si>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</si>
  <si>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</si>
  <si>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</si>
  <si>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</si>
  <si>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</si>
  <si>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</si>
  <si>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</si>
  <si>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</si>
  <si>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</si>
  <si>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</si>
  <si>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</si>
  <si>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</si>
  <si>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</si>
  <si>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</si>
  <si>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</si>
  <si>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</si>
  <si>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</si>
  <si>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</si>
  <si>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</si>
  <si>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</si>
  <si>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</si>
  <si>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</si>
  <si>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</si>
  <si>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</si>
  <si>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</si>
  <si>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</si>
  <si>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</si>
  <si>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</si>
  <si>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</si>
  <si>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</si>
  <si>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</si>
  <si>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</si>
  <si>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</si>
  <si>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</si>
  <si>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</si>
  <si>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</si>
  <si>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</si>
  <si>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</si>
  <si>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</si>
  <si>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</si>
  <si>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</si>
  <si>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</si>
  <si>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</si>
  <si>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</si>
  <si>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</si>
  <si>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</si>
  <si>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</si>
  <si>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</si>
  <si>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</si>
  <si>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</si>
  <si>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</si>
  <si>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</si>
  <si>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</si>
  <si>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</si>
  <si>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</si>
  <si>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</si>
  <si>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</si>
  <si>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</si>
  <si>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</si>
  <si>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</si>
  <si>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</si>
  <si>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</si>
  <si>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</si>
  <si>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</si>
  <si>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</si>
  <si>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</si>
  <si>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</si>
  <si>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</si>
  <si>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</si>
  <si>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</si>
  <si>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</si>
  <si>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</si>
  <si>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</si>
  <si>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</si>
  <si>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</si>
  <si>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</si>
  <si>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</si>
  <si>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</si>
  <si>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</si>
  <si>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</si>
  <si>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</si>
  <si>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</si>
  <si>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</si>
  <si>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</si>
  <si>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</si>
  <si>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</si>
  <si>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</si>
  <si>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</si>
  <si>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</si>
  <si>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</si>
  <si>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</si>
  <si>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</si>
  <si>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</si>
  <si>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</si>
  <si>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</si>
  <si>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</si>
  <si>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</si>
  <si>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</si>
  <si>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</si>
  <si>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</si>
  <si>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</si>
  <si>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</si>
  <si>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</si>
  <si>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</si>
  <si>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</si>
  <si>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</si>
  <si>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</si>
  <si>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</si>
  <si>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</si>
  <si>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</si>
  <si>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</si>
  <si>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</si>
  <si>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</si>
  <si>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</si>
  <si>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</si>
  <si>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</si>
  <si>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</si>
  <si>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</si>
  <si>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</si>
  <si>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</si>
  <si>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</si>
  <si>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</si>
  <si>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</si>
  <si>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</si>
  <si>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</si>
  <si>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</si>
  <si>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</si>
  <si>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</si>
  <si>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</si>
  <si>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</si>
  <si>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</si>
  <si>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</si>
  <si>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</si>
  <si>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</si>
  <si>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</si>
  <si>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</si>
  <si>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</si>
  <si>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</si>
  <si>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</si>
  <si>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</si>
  <si>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</si>
  <si>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</si>
  <si>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</si>
  <si>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</si>
  <si>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</si>
  <si>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</si>
  <si>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</si>
  <si>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</si>
  <si>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</si>
  <si>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</si>
  <si>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</si>
  <si>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</si>
  <si>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</si>
  <si>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</si>
  <si>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</si>
  <si>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</si>
  <si>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</si>
  <si>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</si>
  <si>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</si>
  <si>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</si>
  <si>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</si>
  <si>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</si>
  <si>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</si>
  <si>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</si>
  <si>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</si>
  <si>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</si>
  <si>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</si>
  <si>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</si>
  <si>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</si>
  <si>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</si>
  <si>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</si>
  <si>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</si>
  <si>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</si>
  <si>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</si>
  <si>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</si>
  <si>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</si>
  <si>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</si>
  <si>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</si>
  <si>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</si>
  <si>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</si>
  <si>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</si>
  <si>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</si>
  <si>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</si>
  <si>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</si>
  <si>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</si>
  <si>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</si>
  <si>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</si>
  <si>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</si>
  <si>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</si>
  <si>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</si>
  <si>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</si>
  <si>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</si>
  <si>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</si>
  <si>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</si>
  <si>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</si>
  <si>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</si>
  <si>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</si>
  <si>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</si>
  <si>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</si>
  <si>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</si>
  <si>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</si>
  <si>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</si>
  <si>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</si>
  <si>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</si>
  <si>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</si>
  <si>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</si>
  <si>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</si>
  <si>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</si>
  <si>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</si>
  <si>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</si>
  <si>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</si>
  <si>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</si>
  <si>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</si>
  <si>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</si>
  <si>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</si>
  <si>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</si>
  <si>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</si>
  <si>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</si>
  <si>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</si>
  <si>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</si>
  <si>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</si>
  <si>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</si>
  <si>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</si>
  <si>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</si>
  <si>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</si>
  <si>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</si>
  <si>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</si>
  <si>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</si>
  <si>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</si>
  <si>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</si>
  <si>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</si>
  <si>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</si>
  <si>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</si>
  <si>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</si>
  <si>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</si>
  <si>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</si>
  <si>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</si>
  <si>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</si>
  <si>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</si>
  <si>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</si>
  <si>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</si>
  <si>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</si>
  <si>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</si>
  <si>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</si>
  <si>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</si>
  <si>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</si>
  <si>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</si>
  <si>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</si>
  <si>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</si>
  <si>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</si>
  <si>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</si>
  <si>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</si>
  <si>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</si>
  <si>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</si>
  <si>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</si>
  <si>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</si>
  <si>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</si>
  <si>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</si>
  <si>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</si>
  <si>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</si>
  <si>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</si>
  <si>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</si>
  <si>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</si>
  <si>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</si>
  <si>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</si>
  <si>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</si>
  <si>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</si>
  <si>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</si>
  <si>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</si>
  <si>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</si>
  <si>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</si>
  <si>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</si>
  <si>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</si>
  <si>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</si>
  <si>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</si>
  <si>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</si>
  <si>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</si>
  <si>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</si>
  <si>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</si>
  <si>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</si>
  <si>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</si>
  <si>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</si>
  <si>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</si>
  <si>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</si>
  <si>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</si>
  <si>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</si>
  <si>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</si>
  <si>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</si>
  <si>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</si>
  <si>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</si>
  <si>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</si>
  <si>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</si>
  <si>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</si>
  <si>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</si>
  <si>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</si>
  <si>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</si>
  <si>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</si>
  <si>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</si>
  <si>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</si>
  <si>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</si>
  <si>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</si>
  <si>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</si>
  <si>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</si>
  <si>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</si>
  <si>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</si>
  <si>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</si>
  <si>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</si>
  <si>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</si>
  <si>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</si>
  <si>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</si>
  <si>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</si>
  <si>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</si>
  <si>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</si>
  <si>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</si>
  <si>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</si>
  <si>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</si>
  <si>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</si>
  <si>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</si>
  <si>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</si>
  <si>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</si>
  <si>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</si>
  <si>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</si>
  <si>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</si>
  <si>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</si>
  <si>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</si>
  <si>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</si>
  <si>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</si>
  <si>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</si>
  <si>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</si>
  <si>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</si>
  <si>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</si>
  <si>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</si>
  <si>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</si>
  <si>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</si>
  <si>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</si>
  <si>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</si>
  <si>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</si>
  <si>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</si>
  <si>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</si>
  <si>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</si>
  <si>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</si>
  <si>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</si>
  <si>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</si>
  <si>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</si>
  <si>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</si>
  <si>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</si>
  <si>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</si>
  <si>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</si>
  <si>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</si>
  <si>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</si>
  <si>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</si>
  <si>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</si>
  <si>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</si>
  <si>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</si>
  <si>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</si>
  <si>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</si>
  <si>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</si>
  <si>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</si>
  <si>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</si>
  <si>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</si>
  <si>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</si>
  <si>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</si>
  <si>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</si>
  <si>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</si>
  <si>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</si>
  <si>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</si>
  <si>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</si>
  <si>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</si>
  <si>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</si>
  <si>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</si>
  <si>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</si>
  <si>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</si>
  <si>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</si>
  <si>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</si>
  <si>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</si>
  <si>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</si>
  <si>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</si>
  <si>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</si>
  <si>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</si>
  <si>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</si>
  <si>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</si>
  <si>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</si>
  <si>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</si>
  <si>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</si>
  <si>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</si>
  <si>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</si>
  <si>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</si>
  <si>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</si>
  <si>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</si>
  <si>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</si>
  <si>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</si>
  <si>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</si>
  <si>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</si>
  <si>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</si>
  <si>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</si>
  <si>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</si>
  <si>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</si>
  <si>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</si>
  <si>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</si>
  <si>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</si>
  <si>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</si>
  <si>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</si>
  <si>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</si>
  <si>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</si>
  <si>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</si>
  <si>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</si>
  <si>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</si>
  <si>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</si>
  <si>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</si>
  <si>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</si>
  <si>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</si>
  <si>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</si>
  <si>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</si>
  <si>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</si>
  <si>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</si>
  <si>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</si>
  <si>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</si>
  <si>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</si>
  <si>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</si>
  <si>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</si>
  <si>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</si>
  <si>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</si>
  <si>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</si>
  <si>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</si>
  <si>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</si>
  <si>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</si>
  <si>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</si>
  <si>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</si>
  <si>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</si>
  <si>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</si>
  <si>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</si>
  <si>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</si>
  <si>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</si>
  <si>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</si>
  <si>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</si>
  <si>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</si>
  <si>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</si>
  <si>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</si>
  <si>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</si>
  <si>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</si>
  <si>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</si>
  <si>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</si>
  <si>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</si>
  <si>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</si>
  <si>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</si>
  <si>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</si>
  <si>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</si>
  <si>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</si>
  <si>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</si>
  <si>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</si>
  <si>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</si>
  <si>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</si>
  <si>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</si>
  <si>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</si>
  <si>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</si>
  <si>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</si>
  <si>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</si>
  <si>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</si>
  <si>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</si>
  <si>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</si>
  <si>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</si>
  <si>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</si>
  <si>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</si>
  <si>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</si>
  <si>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</si>
  <si>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</si>
  <si>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</si>
  <si>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</si>
  <si>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</si>
  <si>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</si>
  <si>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</si>
  <si>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</si>
  <si>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</si>
  <si>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</si>
  <si>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</si>
  <si>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</si>
  <si>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</si>
  <si>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</si>
  <si>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</si>
  <si>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</si>
  <si>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</si>
  <si>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</si>
  <si>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</si>
  <si>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</si>
  <si>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</si>
  <si>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</si>
  <si>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</si>
  <si>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</si>
  <si>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</si>
  <si>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</si>
  <si>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</si>
  <si>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</si>
  <si>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</si>
  <si>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</si>
  <si>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</si>
  <si>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</si>
  <si>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</si>
  <si>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</si>
  <si>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</si>
  <si>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</si>
  <si>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</si>
  <si>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</si>
  <si>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</si>
  <si>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</si>
  <si>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</si>
  <si>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</si>
  <si>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</si>
  <si>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</si>
  <si>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</si>
  <si>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</si>
  <si>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</si>
  <si>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</si>
  <si>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</si>
  <si>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</si>
  <si>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</si>
  <si>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</si>
  <si>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</si>
  <si>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</si>
  <si>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</si>
  <si>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</si>
  <si>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</si>
  <si>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</si>
  <si>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</si>
  <si>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</si>
  <si>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</si>
  <si>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</si>
  <si>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</si>
  <si>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</si>
  <si>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</si>
  <si>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</si>
  <si>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</si>
  <si>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</si>
  <si>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</si>
  <si>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</si>
  <si>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</si>
  <si>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</si>
  <si>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</si>
  <si>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</si>
  <si>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</si>
  <si>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</si>
  <si>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</si>
  <si>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</si>
  <si>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</si>
  <si>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</si>
  <si>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</si>
  <si>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</si>
  <si>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</si>
  <si>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</si>
  <si>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</si>
  <si>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</si>
  <si>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</si>
  <si>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</si>
  <si>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</si>
  <si>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</si>
  <si>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</si>
  <si>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</si>
  <si>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</si>
  <si>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</si>
  <si>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</si>
  <si>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</si>
  <si>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</si>
  <si>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</si>
  <si>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</si>
  <si>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</si>
  <si>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</si>
  <si>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</si>
  <si>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</si>
  <si>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</si>
  <si>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</si>
  <si>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</si>
  <si>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</si>
  <si>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</si>
  <si>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</si>
  <si>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</si>
  <si>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</si>
  <si>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</si>
  <si>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</si>
  <si>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</si>
  <si>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</si>
  <si>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</si>
  <si>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</si>
  <si>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</si>
  <si>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</si>
  <si>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</si>
  <si>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</si>
  <si>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</si>
  <si>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</si>
  <si>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</si>
  <si>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</si>
  <si>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</si>
  <si>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</si>
  <si>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</si>
  <si>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</si>
  <si>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</si>
  <si>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</si>
  <si>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</si>
  <si>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</si>
  <si>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</si>
  <si>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</si>
  <si>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</si>
  <si>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</si>
  <si>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</si>
  <si>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</si>
  <si>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</si>
  <si>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</si>
  <si>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</si>
  <si>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</si>
  <si>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</si>
  <si>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</si>
  <si>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</si>
  <si>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</si>
  <si>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</si>
  <si>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</si>
  <si>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</si>
  <si>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</si>
  <si>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</si>
  <si>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</si>
  <si>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</si>
  <si>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</si>
  <si>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</si>
  <si>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</si>
  <si>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</si>
  <si>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</si>
  <si>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</si>
  <si>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</si>
  <si>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</si>
  <si>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</si>
  <si>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</si>
  <si>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</si>
  <si>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</si>
  <si>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</si>
  <si>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</si>
  <si>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</si>
  <si>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</si>
  <si>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</si>
  <si>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</si>
  <si>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</si>
  <si>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</si>
  <si>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</si>
  <si>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</si>
  <si>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</si>
  <si>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</si>
  <si>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</si>
  <si>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</si>
  <si>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</si>
  <si>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</si>
  <si>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</si>
  <si>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</si>
  <si>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</si>
  <si>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</si>
  <si>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</si>
  <si>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</si>
  <si>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</si>
  <si>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</si>
  <si>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</si>
  <si>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</si>
  <si>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</si>
  <si>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</si>
  <si>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</si>
  <si>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</si>
  <si>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</si>
  <si>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</si>
  <si>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</si>
  <si>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</si>
  <si>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</si>
  <si>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</si>
  <si>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</si>
  <si>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</si>
  <si>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</si>
  <si>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</si>
  <si>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</si>
  <si>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</si>
  <si>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</si>
  <si>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</si>
  <si>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</si>
  <si>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</si>
  <si>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</si>
  <si>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</si>
  <si>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</si>
  <si>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</si>
  <si>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</si>
  <si>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</si>
  <si>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</si>
  <si>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</si>
  <si>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</si>
  <si>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</si>
  <si>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</si>
  <si>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</si>
  <si>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</si>
  <si>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</si>
  <si>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</si>
  <si>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</si>
  <si>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</si>
  <si>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</si>
  <si>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</si>
  <si>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</si>
  <si>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</si>
  <si>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</si>
  <si>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</si>
  <si>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</si>
  <si>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</si>
  <si>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</si>
  <si>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</si>
  <si>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</si>
  <si>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</si>
  <si>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</si>
  <si>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</si>
  <si>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</si>
  <si>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</si>
  <si>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</si>
  <si>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</si>
  <si>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</si>
  <si>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</si>
  <si>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</si>
  <si>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</si>
  <si>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</si>
  <si>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</si>
  <si>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</si>
  <si>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</si>
  <si>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</si>
  <si>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</si>
  <si>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</si>
  <si>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</si>
  <si>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</si>
  <si>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</si>
  <si>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</si>
  <si>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</si>
  <si>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</si>
  <si>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</si>
  <si>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</si>
  <si>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</si>
  <si>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</si>
  <si>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</si>
  <si>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</si>
  <si>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</si>
  <si>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</si>
  <si>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</si>
  <si>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</si>
  <si>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</si>
  <si>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</si>
  <si>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</si>
  <si>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</si>
  <si>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</si>
  <si>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</si>
  <si>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</si>
  <si>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</si>
  <si>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</si>
  <si>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</si>
  <si>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</si>
  <si>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</si>
  <si>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</si>
  <si>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</si>
  <si>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</si>
  <si>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</si>
  <si>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</si>
  <si>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</si>
  <si>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</si>
  <si>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</si>
  <si>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</si>
  <si>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</si>
  <si>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</si>
  <si>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</si>
  <si>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</si>
  <si>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</si>
  <si>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</si>
  <si>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</si>
  <si>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</si>
  <si>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</si>
  <si>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</si>
  <si>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</si>
  <si>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</si>
  <si>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</si>
  <si>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</si>
  <si>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</si>
  <si>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</si>
  <si>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</si>
  <si>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</si>
  <si>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</si>
  <si>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</si>
  <si>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</si>
  <si>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</si>
  <si>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</si>
  <si>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</si>
  <si>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</si>
  <si>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</si>
  <si>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</si>
  <si>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</si>
  <si>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</si>
  <si>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</si>
  <si>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</si>
  <si>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</si>
  <si>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</si>
  <si>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</si>
  <si>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</si>
  <si>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</si>
  <si>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</si>
  <si>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</si>
  <si>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</si>
  <si>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</si>
  <si>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</si>
  <si>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</si>
  <si>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</si>
  <si>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</si>
  <si>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</si>
  <si>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</si>
  <si>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</si>
  <si>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</si>
  <si>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</si>
  <si>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</si>
  <si>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</si>
  <si>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</si>
  <si>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</si>
  <si>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</si>
  <si>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</si>
  <si>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</si>
  <si>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</si>
  <si>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</si>
  <si>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</si>
  <si>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</si>
  <si>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</si>
  <si>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</si>
  <si>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</si>
  <si>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</si>
  <si>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</si>
  <si>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</si>
  <si>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</si>
  <si>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</si>
  <si>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</si>
  <si>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</si>
  <si>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</si>
  <si>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</si>
  <si>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</si>
  <si>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</si>
  <si>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</si>
  <si>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</si>
  <si>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</si>
  <si>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</si>
  <si>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</si>
  <si>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</si>
  <si>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</si>
  <si>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</si>
  <si>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</si>
  <si>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</si>
  <si>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</si>
  <si>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</si>
  <si>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</si>
  <si>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</si>
  <si>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</si>
  <si>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</si>
  <si>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</si>
  <si>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</si>
  <si>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</si>
  <si>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</si>
  <si>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</si>
  <si>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</si>
  <si>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</si>
  <si>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</si>
  <si>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</si>
  <si>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</si>
  <si>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</si>
  <si>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</si>
  <si>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</si>
  <si>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</si>
  <si>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</si>
  <si>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</si>
  <si>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</si>
  <si>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</si>
  <si>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</si>
  <si>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</si>
  <si>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</si>
  <si>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</si>
  <si>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</si>
  <si>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</si>
  <si>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</si>
  <si>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</si>
  <si>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</si>
  <si>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</si>
  <si>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</si>
  <si>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</si>
  <si>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</si>
  <si>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</si>
  <si>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</si>
  <si>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</si>
  <si>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</si>
  <si>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</si>
  <si>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</si>
  <si>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</si>
  <si>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</si>
  <si>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</si>
  <si>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</si>
  <si>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</si>
  <si>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</si>
  <si>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</si>
  <si>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</si>
  <si>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</si>
  <si>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</si>
  <si>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</si>
  <si>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</si>
  <si>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</si>
  <si>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</si>
  <si>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</si>
  <si>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</si>
  <si>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</si>
  <si>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</si>
  <si>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</si>
  <si>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</si>
  <si>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</si>
  <si>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</si>
  <si>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</si>
  <si>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</si>
  <si>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</si>
  <si>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</si>
  <si>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</si>
  <si>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</si>
  <si>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</si>
  <si>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</si>
  <si>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</si>
  <si>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</si>
  <si>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</si>
  <si>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</si>
  <si>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</si>
  <si>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</si>
  <si>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</si>
  <si>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</si>
  <si>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</si>
  <si>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</si>
  <si>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</si>
  <si>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</si>
  <si>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</si>
  <si>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</si>
  <si>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</si>
  <si>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</si>
  <si>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</si>
  <si>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</si>
  <si>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</si>
  <si>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</si>
  <si>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</si>
  <si>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</si>
  <si>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</si>
  <si>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</si>
  <si>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</si>
  <si>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</si>
  <si>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</si>
  <si>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</si>
  <si>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</si>
  <si>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</si>
  <si>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</si>
  <si>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</si>
  <si>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</si>
  <si>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</si>
  <si>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</si>
  <si>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</si>
  <si>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</si>
  <si>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</si>
  <si>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</si>
  <si>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</si>
  <si>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</si>
  <si>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</si>
  <si>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</si>
  <si>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</si>
  <si>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</si>
  <si>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</si>
  <si>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</si>
  <si>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</si>
  <si>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</si>
  <si>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</si>
  <si>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</si>
  <si>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</si>
  <si>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</si>
  <si>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</si>
  <si>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</si>
  <si>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</si>
  <si>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</si>
  <si>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</si>
  <si>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</si>
  <si>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</si>
  <si>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</si>
  <si>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</si>
  <si>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</si>
  <si>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</si>
  <si>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</si>
  <si>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</si>
  <si>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</si>
  <si>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</si>
  <si>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</si>
  <si>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</si>
  <si>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</si>
  <si>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</si>
  <si>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</si>
  <si>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</si>
  <si>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</si>
  <si>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</si>
  <si>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</si>
  <si>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</si>
  <si>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</si>
  <si>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</si>
  <si>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</si>
  <si>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</si>
  <si>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</si>
  <si>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</si>
  <si>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</si>
  <si>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</si>
  <si>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</si>
  <si>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</si>
  <si>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</si>
  <si>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</si>
  <si>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</si>
  <si>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</si>
  <si>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</si>
  <si>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</si>
  <si>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</si>
  <si>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</si>
  <si>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</si>
  <si>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</si>
  <si>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</si>
  <si>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</si>
  <si>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</si>
  <si>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</si>
  <si>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</si>
  <si>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</si>
  <si>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</si>
  <si>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</si>
  <si>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</si>
  <si>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</si>
  <si>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</si>
  <si>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</si>
  <si>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</si>
  <si>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</si>
  <si>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</si>
  <si>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</si>
  <si>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</si>
  <si>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</si>
  <si>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</si>
  <si>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</si>
  <si>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</si>
  <si>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</si>
  <si>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</si>
  <si>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</si>
  <si>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</si>
  <si>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</si>
  <si>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</si>
  <si>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</si>
  <si>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</si>
  <si>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</si>
  <si>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</si>
  <si>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</si>
  <si>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</si>
  <si>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</si>
  <si>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</si>
  <si>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</si>
  <si>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</si>
  <si>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</si>
  <si>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</si>
  <si>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</si>
  <si>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</si>
  <si>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</si>
  <si>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</si>
  <si>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</si>
  <si>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</si>
  <si>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</si>
  <si>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</si>
  <si>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</si>
  <si>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</si>
  <si>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</si>
  <si>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</si>
  <si>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</si>
  <si>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</si>
  <si>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</si>
  <si>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</si>
  <si>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</si>
  <si>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</si>
  <si>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</si>
  <si>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</si>
  <si>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</si>
  <si>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</si>
  <si>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</si>
  <si>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</si>
  <si>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</si>
  <si>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</si>
  <si>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</si>
  <si>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</si>
  <si>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</si>
  <si>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</si>
  <si>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</si>
  <si>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</si>
  <si>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</si>
  <si>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</si>
  <si>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</si>
  <si>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</si>
  <si>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</si>
  <si>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</si>
  <si>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</si>
  <si>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</si>
  <si>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</si>
  <si>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</si>
  <si>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</si>
  <si>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</si>
  <si>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</si>
  <si>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</si>
  <si>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</si>
  <si>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</si>
  <si>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</si>
  <si>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</si>
  <si>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</si>
  <si>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</si>
  <si>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</si>
  <si>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</si>
  <si>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</si>
  <si>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</si>
  <si>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</si>
  <si>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</si>
  <si>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</si>
  <si>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</si>
  <si>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</si>
  <si>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</si>
  <si>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</si>
  <si>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</si>
  <si>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</si>
  <si>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</si>
  <si>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</si>
  <si>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</si>
  <si>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</si>
  <si>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</si>
  <si>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</si>
  <si>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</si>
  <si>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</si>
  <si>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</si>
  <si>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</si>
  <si>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</si>
  <si>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</si>
  <si>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</si>
  <si>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</si>
  <si>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</si>
  <si>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</si>
  <si>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</si>
  <si>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</si>
  <si>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</si>
  <si>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</si>
  <si>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</si>
  <si>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</si>
  <si>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</si>
  <si>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</si>
  <si>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</si>
  <si>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</si>
  <si>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</si>
  <si>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</si>
  <si>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</si>
  <si>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</si>
  <si>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</si>
  <si>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</si>
  <si>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</si>
  <si>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</si>
  <si>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</si>
  <si>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</si>
  <si>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</si>
  <si>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</si>
  <si>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</si>
  <si>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</si>
  <si>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</si>
  <si>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</si>
  <si>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</si>
  <si>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</si>
  <si>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</si>
  <si>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</si>
  <si>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</si>
  <si>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</si>
  <si>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</si>
  <si>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</si>
  <si>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</si>
  <si>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</si>
  <si>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</si>
  <si>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</si>
  <si>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</si>
  <si>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</si>
  <si>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</si>
  <si>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</si>
  <si>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</si>
  <si>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</si>
  <si>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</si>
  <si>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</si>
  <si>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</si>
  <si>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</si>
  <si>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</si>
  <si>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</si>
  <si>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</si>
  <si>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</si>
  <si>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</si>
  <si>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</si>
  <si>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</si>
  <si>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</si>
  <si>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</si>
  <si>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</si>
  <si>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</si>
  <si>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</si>
  <si>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</si>
  <si>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</si>
  <si>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</si>
  <si>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</si>
  <si>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</si>
  <si>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</si>
  <si>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</si>
  <si>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</si>
  <si>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</si>
  <si>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</si>
  <si>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</si>
  <si>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</si>
  <si>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</si>
  <si>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</si>
  <si>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</si>
  <si>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</si>
  <si>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</si>
  <si>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</si>
  <si>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</si>
  <si>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</si>
  <si>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</si>
  <si>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</si>
  <si>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</si>
  <si>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</si>
  <si>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</si>
  <si>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</si>
  <si>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</si>
  <si>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</si>
  <si>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</si>
  <si>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</si>
  <si>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</si>
  <si>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</si>
  <si>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</si>
  <si>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</si>
  <si>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</si>
  <si>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</si>
  <si>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</si>
  <si>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</si>
  <si>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</si>
  <si>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</si>
  <si>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</si>
  <si>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</si>
  <si>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</si>
  <si>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</si>
  <si>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</si>
  <si>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</si>
  <si>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</si>
  <si>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</si>
  <si>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</si>
  <si>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</si>
  <si>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</si>
  <si>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</si>
  <si>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</si>
  <si>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</si>
  <si>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</si>
  <si>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</si>
  <si>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</si>
  <si>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</si>
  <si>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</si>
  <si>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</si>
  <si>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</si>
  <si>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</si>
  <si>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</si>
  <si>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</si>
  <si>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</si>
  <si>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</si>
  <si>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</si>
  <si>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</si>
  <si>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</si>
  <si>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</si>
  <si>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</si>
  <si>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</si>
  <si>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</si>
  <si>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</si>
  <si>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</si>
  <si>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</si>
  <si>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</si>
  <si>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</si>
  <si>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</si>
  <si>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</si>
  <si>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</si>
  <si>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</si>
  <si>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</si>
  <si>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</si>
  <si>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</si>
  <si>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</si>
  <si>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</si>
  <si>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</si>
  <si>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</si>
  <si>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</si>
  <si>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</si>
  <si>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</si>
  <si>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</si>
  <si>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</si>
  <si>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</si>
  <si>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</si>
  <si>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</si>
  <si>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</si>
  <si>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</si>
  <si>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</si>
  <si>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</si>
  <si>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</si>
  <si>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</si>
  <si>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</si>
  <si>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</si>
  <si>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</si>
  <si>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</si>
  <si>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</si>
  <si>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</si>
  <si>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</si>
  <si>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</si>
  <si>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</si>
  <si>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</si>
  <si>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</si>
  <si>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</si>
  <si>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</si>
  <si>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</si>
  <si>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</si>
  <si>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</si>
  <si>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</si>
  <si>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</si>
  <si>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</si>
  <si>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</si>
  <si>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</si>
  <si>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</si>
  <si>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</si>
  <si>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</si>
  <si>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</si>
  <si>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</si>
  <si>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</si>
  <si>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</si>
  <si>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</si>
  <si>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</si>
  <si>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</si>
  <si>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</si>
  <si>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</si>
  <si>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</si>
  <si>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</si>
  <si>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</si>
  <si>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</si>
  <si>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</si>
  <si>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</si>
  <si>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</si>
  <si>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</si>
  <si>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</si>
  <si>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</si>
  <si>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</si>
  <si>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</si>
  <si>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</si>
  <si>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</si>
  <si>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</si>
  <si>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</si>
  <si>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</si>
  <si>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</si>
  <si>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</si>
  <si>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</si>
  <si>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</si>
  <si>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</si>
  <si>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</si>
  <si>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</si>
  <si>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</si>
  <si>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</si>
  <si>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</si>
  <si>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</si>
  <si>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</si>
  <si>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</si>
  <si>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</si>
  <si>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</si>
  <si>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</si>
  <si>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</si>
  <si>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</si>
  <si>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</si>
  <si>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</si>
  <si>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</si>
  <si>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</si>
  <si>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</si>
  <si>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</si>
  <si>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</si>
  <si>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</si>
  <si>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</si>
  <si>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</si>
  <si>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</si>
  <si>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</si>
  <si>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</si>
  <si>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</si>
  <si>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</si>
  <si>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</si>
  <si>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</si>
  <si>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</si>
  <si>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</si>
  <si>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</si>
  <si>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</si>
  <si>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</si>
  <si>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</si>
  <si>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</si>
  <si>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</si>
  <si>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</si>
  <si>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</si>
  <si>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</si>
  <si>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</si>
  <si>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</si>
  <si>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</si>
  <si>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</si>
  <si>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</si>
  <si>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</si>
  <si>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</si>
  <si>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</si>
  <si>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</si>
  <si>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</si>
  <si>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</si>
  <si>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</si>
  <si>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</si>
  <si>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</si>
  <si>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</si>
  <si>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</si>
  <si>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</si>
  <si>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</si>
  <si>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</si>
  <si>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</si>
  <si>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</si>
  <si>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</si>
  <si>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</si>
  <si>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</si>
  <si>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</si>
  <si>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</si>
  <si>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</si>
  <si>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</si>
  <si>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</si>
  <si>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</si>
  <si>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</si>
  <si>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</si>
  <si>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</si>
  <si>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</si>
  <si>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</si>
  <si>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</si>
  <si>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</si>
  <si>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</si>
  <si>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</si>
  <si>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</si>
  <si>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</si>
  <si>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</si>
  <si>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</si>
  <si>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</si>
  <si>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</si>
  <si>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</si>
  <si>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</si>
  <si>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</si>
  <si>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</si>
  <si>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</si>
  <si>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</si>
  <si>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</si>
  <si>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</si>
  <si>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</si>
  <si>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</si>
  <si>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</si>
  <si>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</si>
  <si>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</si>
  <si>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</si>
  <si>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</si>
  <si>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</si>
  <si>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</si>
  <si>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</si>
  <si>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</si>
  <si>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</si>
  <si>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</si>
  <si>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</si>
  <si>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</si>
  <si>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</si>
  <si>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</si>
  <si>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</si>
  <si>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</si>
  <si>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</si>
  <si>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</si>
  <si>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</si>
  <si>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</si>
  <si>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</si>
  <si>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</si>
  <si>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</si>
  <si>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</si>
  <si>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</si>
  <si>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</si>
  <si>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</si>
  <si>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</si>
  <si>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</si>
  <si>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</si>
  <si>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</si>
  <si>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</si>
  <si>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</si>
  <si>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</si>
  <si>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</si>
  <si>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</si>
  <si>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</si>
  <si>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</si>
  <si>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</si>
  <si>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</si>
  <si>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</si>
  <si>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</si>
  <si>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</si>
  <si>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</si>
  <si>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</si>
  <si>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</si>
  <si>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</si>
  <si>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</si>
  <si>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</si>
  <si>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</si>
  <si>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</si>
  <si>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</si>
  <si>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</si>
  <si>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</si>
  <si>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</si>
  <si>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</si>
  <si>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</si>
  <si>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</si>
  <si>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</si>
  <si>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</si>
  <si>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</si>
  <si>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</si>
  <si>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</si>
  <si>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</si>
  <si>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</si>
  <si>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</si>
  <si>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</si>
  <si>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</si>
  <si>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</si>
  <si>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</si>
  <si>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</si>
  <si>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</si>
  <si>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</si>
  <si>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</si>
  <si>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</si>
  <si>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</si>
  <si>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</si>
  <si>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</si>
  <si>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</si>
  <si>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</si>
  <si>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</si>
  <si>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</si>
  <si>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</si>
  <si>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</si>
  <si>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</si>
  <si>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</si>
  <si>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</si>
  <si>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</si>
  <si>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</si>
  <si>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</si>
  <si>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</si>
  <si>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</si>
  <si>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</si>
  <si>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</si>
  <si>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</si>
  <si>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</si>
  <si>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</si>
  <si>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</si>
  <si>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</si>
  <si>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</si>
  <si>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</si>
  <si>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</si>
  <si>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</si>
  <si>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</si>
  <si>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</si>
  <si>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</si>
  <si>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</si>
  <si>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</si>
  <si>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</si>
  <si>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</si>
  <si>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</si>
  <si>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</si>
  <si>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</si>
  <si>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</si>
  <si>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</si>
  <si>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</si>
  <si>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</si>
  <si>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</si>
  <si>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</si>
  <si>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</si>
  <si>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</si>
  <si>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</si>
  <si>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</si>
  <si>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</si>
  <si>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</si>
  <si>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</si>
  <si>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</si>
  <si>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</si>
  <si>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</si>
  <si>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</si>
  <si>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</si>
  <si>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</si>
  <si>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</si>
  <si>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</si>
  <si>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</si>
  <si>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</si>
  <si>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</si>
  <si>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</si>
  <si>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</si>
  <si>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</si>
  <si>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</si>
  <si>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</si>
  <si>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</si>
  <si>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</si>
  <si>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</si>
  <si>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</si>
  <si>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</si>
  <si>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</si>
  <si>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</si>
  <si>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</si>
  <si>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</si>
  <si>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</si>
  <si>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</si>
  <si>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</si>
  <si>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</si>
  <si>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</si>
  <si>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</si>
  <si>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</si>
  <si>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</si>
  <si>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</si>
  <si>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</si>
  <si>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</si>
  <si>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</si>
  <si>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</si>
  <si>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</si>
  <si>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</si>
  <si>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</si>
  <si>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</si>
  <si>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</si>
  <si>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</si>
  <si>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</si>
  <si>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</si>
  <si>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</si>
  <si>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</si>
  <si>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</si>
  <si>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</si>
  <si>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</si>
  <si>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</si>
  <si>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</si>
  <si>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</si>
  <si>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</si>
  <si>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</si>
  <si>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</si>
  <si>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</si>
  <si>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</si>
  <si>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</si>
  <si>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</si>
  <si>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</si>
  <si>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</si>
  <si>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</si>
  <si>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</si>
  <si>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</si>
  <si>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</si>
  <si>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</si>
  <si>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</si>
  <si>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</si>
  <si>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</si>
  <si>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</si>
  <si>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</si>
  <si>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</si>
  <si>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</si>
  <si>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</si>
  <si>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</si>
  <si>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</si>
  <si>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</si>
  <si>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</si>
  <si>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</si>
  <si>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</si>
  <si>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</si>
  <si>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</si>
  <si>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</si>
  <si>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</si>
  <si>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</si>
  <si>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</si>
  <si>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</si>
  <si>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</si>
  <si>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</si>
  <si>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</si>
  <si>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</si>
  <si>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</si>
  <si>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</si>
  <si>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</si>
  <si>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</si>
  <si>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</si>
  <si>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</si>
  <si>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</si>
  <si>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</si>
  <si>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</si>
  <si>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</si>
  <si>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</si>
  <si>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</si>
  <si>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</si>
  <si>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</si>
  <si>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</si>
  <si>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</si>
  <si>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</si>
  <si>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</si>
  <si>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</si>
  <si>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</si>
  <si>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</si>
  <si>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</si>
  <si>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</si>
  <si>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</si>
  <si>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</si>
  <si>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</si>
  <si>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</si>
  <si>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</si>
  <si>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</si>
  <si>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</si>
  <si>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</si>
  <si>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</si>
  <si>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</si>
  <si>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</si>
  <si>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</si>
  <si>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</si>
  <si>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</si>
  <si>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</si>
  <si>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</si>
  <si>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</si>
  <si>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</si>
  <si>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</si>
  <si>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</si>
  <si>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</si>
  <si>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</si>
  <si>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</si>
  <si>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</si>
  <si>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</si>
  <si>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</si>
  <si>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</si>
  <si>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</si>
  <si>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</si>
  <si>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</si>
  <si>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</si>
  <si>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</si>
  <si>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</si>
  <si>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</si>
  <si>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</si>
  <si>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</si>
  <si>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</si>
  <si>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</si>
  <si>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</si>
  <si>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</si>
  <si>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</si>
  <si>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</si>
  <si>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</si>
  <si>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</si>
  <si>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</si>
  <si>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</si>
  <si>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</si>
  <si>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</si>
  <si>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</si>
  <si>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</si>
  <si>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</si>
  <si>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</si>
  <si>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</si>
  <si>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</si>
  <si>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</si>
  <si>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</si>
  <si>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</si>
  <si>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</si>
  <si>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</si>
  <si>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</si>
  <si>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</si>
  <si>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</si>
  <si>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</si>
  <si>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</si>
  <si>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</si>
  <si>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</si>
  <si>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</si>
  <si>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</si>
  <si>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</si>
  <si>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</si>
  <si>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</si>
  <si>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</si>
  <si>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</si>
  <si>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</si>
  <si>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</si>
  <si>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</si>
  <si>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</si>
  <si>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</si>
  <si>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</si>
  <si>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</si>
  <si>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</si>
  <si>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</si>
  <si>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</si>
  <si>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</si>
  <si>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</si>
  <si>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</si>
  <si>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</si>
  <si>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</si>
  <si>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</si>
  <si>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</si>
  <si>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</si>
  <si>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</si>
  <si>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</si>
  <si>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</si>
  <si>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</si>
  <si>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</si>
  <si>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</si>
  <si>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</si>
  <si>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</si>
  <si>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</si>
  <si>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</si>
  <si>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</si>
  <si>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</si>
  <si>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</si>
  <si>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</si>
  <si>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</si>
  <si>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</si>
  <si>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</si>
  <si>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</si>
  <si>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</si>
  <si>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</si>
  <si>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</si>
  <si>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</si>
  <si>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</si>
  <si>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</si>
  <si>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</si>
  <si>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</si>
  <si>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</si>
  <si>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</si>
  <si>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</si>
  <si>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</si>
  <si>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</si>
  <si>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</si>
  <si>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</si>
  <si>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</si>
  <si>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</si>
  <si>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</si>
  <si>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</si>
  <si>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</si>
  <si>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</si>
  <si>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</si>
  <si>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</si>
  <si>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</si>
  <si>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</si>
  <si>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</si>
  <si>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</si>
  <si>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</si>
  <si>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</si>
  <si>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</si>
  <si>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</si>
  <si>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</si>
  <si>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</si>
  <si>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</si>
  <si>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</si>
  <si>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</si>
  <si>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</si>
  <si>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</si>
  <si>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</si>
  <si>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</si>
  <si>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</si>
  <si>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</si>
  <si>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</si>
  <si>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</si>
  <si>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</si>
  <si>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</si>
  <si>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</si>
  <si>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</si>
  <si>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</si>
  <si>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</si>
  <si>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</si>
  <si>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</si>
  <si>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</si>
  <si>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</si>
  <si>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</si>
  <si>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</si>
  <si>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</si>
  <si>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</si>
  <si>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</si>
  <si>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</si>
  <si>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</si>
  <si>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</si>
  <si>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</si>
  <si>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</si>
  <si>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</si>
  <si>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</si>
  <si>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</si>
  <si>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</si>
  <si>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</si>
  <si>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</si>
  <si>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</si>
  <si>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</si>
  <si>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</si>
  <si>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</si>
  <si>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</si>
  <si>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</si>
  <si>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</si>
  <si>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</si>
  <si>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</si>
  <si>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</si>
  <si>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</si>
  <si>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</si>
  <si>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</si>
  <si>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</si>
  <si>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</si>
  <si>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</si>
  <si>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</si>
  <si>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</si>
  <si>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</si>
  <si>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</si>
  <si>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</si>
  <si>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</si>
  <si>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</si>
  <si>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</si>
  <si>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</si>
  <si>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</si>
  <si>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</si>
  <si>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</si>
  <si>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</si>
  <si>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</si>
  <si>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</si>
  <si>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</si>
  <si>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</si>
  <si>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</si>
  <si>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</si>
  <si>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</si>
  <si>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</si>
  <si>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</si>
  <si>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</si>
  <si>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</si>
  <si>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</si>
  <si>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</si>
  <si>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</si>
  <si>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</si>
  <si>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</si>
  <si>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</si>
  <si>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</si>
  <si>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</si>
  <si>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</si>
  <si>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</si>
  <si>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</si>
  <si>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</si>
  <si>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</si>
  <si>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</si>
  <si>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</si>
  <si>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</si>
  <si>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</si>
  <si>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</si>
  <si>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</si>
  <si>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</si>
  <si>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</si>
  <si>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</si>
  <si>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</si>
  <si>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</si>
  <si>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</si>
  <si>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</si>
  <si>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</si>
  <si>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</si>
  <si>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</si>
  <si>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</si>
  <si>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</si>
  <si>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</si>
  <si>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</si>
  <si>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</si>
  <si>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</si>
  <si>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</si>
  <si>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</si>
  <si>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</si>
  <si>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</si>
  <si>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</si>
  <si>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</si>
  <si>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</si>
  <si>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</si>
  <si>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</si>
  <si>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</si>
  <si>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</si>
  <si>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</si>
  <si>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</si>
  <si>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</si>
  <si>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</si>
  <si>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</si>
  <si>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</si>
  <si>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</si>
  <si>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</si>
  <si>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</si>
  <si>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</si>
  <si>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</si>
  <si>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</si>
  <si>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</si>
  <si>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</si>
  <si>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</si>
  <si>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</si>
  <si>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</si>
  <si>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</si>
  <si>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</si>
  <si>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</si>
  <si>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</si>
  <si>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</si>
  <si>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</si>
  <si>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</si>
  <si>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</si>
  <si>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</si>
  <si>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</si>
  <si>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</si>
  <si>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</si>
  <si>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</si>
  <si>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</si>
  <si>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</si>
  <si>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</si>
  <si>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</si>
  <si>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</si>
  <si>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</si>
  <si>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</si>
  <si>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</si>
  <si>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</si>
  <si>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</si>
  <si>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</si>
  <si>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</si>
  <si>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</si>
  <si>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</si>
  <si>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</si>
  <si>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</si>
  <si>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</si>
  <si>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</si>
  <si>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</si>
  <si>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</si>
  <si>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</si>
  <si>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</si>
  <si>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</si>
  <si>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</si>
  <si>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</si>
  <si>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</si>
  <si>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</si>
  <si>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</si>
  <si>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</si>
  <si>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</si>
  <si>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</si>
  <si>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</si>
  <si>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</si>
  <si>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</si>
  <si>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</si>
  <si>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</si>
  <si>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</si>
  <si>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</si>
  <si>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</si>
  <si>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</si>
  <si>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</si>
  <si>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</si>
  <si>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</si>
  <si>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</si>
  <si>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</si>
  <si>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</si>
  <si>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</si>
  <si>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</si>
  <si>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</si>
  <si>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</si>
  <si>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</si>
  <si>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</si>
  <si>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</si>
  <si>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</si>
  <si>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</si>
  <si>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</si>
  <si>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</si>
  <si>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</si>
  <si>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</si>
  <si>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</si>
  <si>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</si>
  <si>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</si>
  <si>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</si>
  <si>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</si>
  <si>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</si>
  <si>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</si>
  <si>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</si>
  <si>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</si>
  <si>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</si>
  <si>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</si>
  <si>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</si>
  <si>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</si>
  <si>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</si>
  <si>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</si>
  <si>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</si>
  <si>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</si>
  <si>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</si>
  <si>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</si>
  <si>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</si>
  <si>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</si>
  <si>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</si>
  <si>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</si>
  <si>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</si>
  <si>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</si>
  <si>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</si>
  <si>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</si>
  <si>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</si>
  <si>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</si>
  <si>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</si>
  <si>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</si>
  <si>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</si>
  <si>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</si>
  <si>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</si>
  <si>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</si>
  <si>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</si>
  <si>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</si>
  <si>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</si>
  <si>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</si>
  <si>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</si>
  <si>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</si>
  <si>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</si>
  <si>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</si>
  <si>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</si>
  <si>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</si>
  <si>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</si>
  <si>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</si>
  <si>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</si>
  <si>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</si>
  <si>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</si>
  <si>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</si>
  <si>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</si>
  <si>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</si>
  <si>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</si>
  <si>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</si>
  <si>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</si>
  <si>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</si>
  <si>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</si>
  <si>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</si>
  <si>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</si>
  <si>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</si>
  <si>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</si>
  <si>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</si>
  <si>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</si>
  <si>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</si>
  <si>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</si>
  <si>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</si>
  <si>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</si>
  <si>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</si>
  <si>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</si>
  <si>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</si>
  <si>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</si>
  <si>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</si>
  <si>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</si>
  <si>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</si>
  <si>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</si>
  <si>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</si>
  <si>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</si>
  <si>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</si>
  <si>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</si>
  <si>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</si>
  <si>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</si>
  <si>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</si>
  <si>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</si>
  <si>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</si>
  <si>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</si>
  <si>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</si>
  <si>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</si>
  <si>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</si>
  <si>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</si>
  <si>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</si>
  <si>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</si>
  <si>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</si>
  <si>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</si>
  <si>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</si>
  <si>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</si>
  <si>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</si>
  <si>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</si>
  <si>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</si>
  <si>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</si>
  <si>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</si>
  <si>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</si>
  <si>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</si>
  <si>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</si>
  <si>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</si>
  <si>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</si>
  <si>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</si>
  <si>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</si>
  <si>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</si>
  <si>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</si>
  <si>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</si>
  <si>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</si>
  <si>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</si>
  <si>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</si>
  <si>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</si>
  <si>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</si>
  <si>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</si>
  <si>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</si>
  <si>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</si>
  <si>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</si>
  <si>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</si>
  <si>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</si>
  <si>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</si>
  <si>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</si>
  <si>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</si>
  <si>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</si>
  <si>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</si>
  <si>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</si>
  <si>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</si>
  <si>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</si>
  <si>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</si>
  <si>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</si>
  <si>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</si>
  <si>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</si>
  <si>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</si>
  <si>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</si>
  <si>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</si>
  <si>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</si>
  <si>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</si>
  <si>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</si>
  <si>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</si>
  <si>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</si>
  <si>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</si>
  <si>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</si>
  <si>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</si>
  <si>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</si>
  <si>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</si>
  <si>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</si>
  <si>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</si>
  <si>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</si>
  <si>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</si>
  <si>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</si>
  <si>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</si>
  <si>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</si>
  <si>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</si>
  <si>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</si>
  <si>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</si>
  <si>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</si>
  <si>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</si>
  <si>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</si>
  <si>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</si>
  <si>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</si>
  <si>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</si>
  <si>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</si>
  <si>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</si>
  <si>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</si>
  <si>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</si>
  <si>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</si>
  <si>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</si>
  <si>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</si>
  <si>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</si>
  <si>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</si>
  <si>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</si>
  <si>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</si>
  <si>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</si>
  <si>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</si>
  <si>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</si>
  <si>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</si>
  <si>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</si>
  <si>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</si>
  <si>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</si>
  <si>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</si>
  <si>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</si>
  <si>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</si>
  <si>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</si>
  <si>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</si>
  <si>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</si>
  <si>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</si>
  <si>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</si>
  <si>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</si>
  <si>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</si>
  <si>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</si>
  <si>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</si>
  <si>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</si>
  <si>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</si>
  <si>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</si>
  <si>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</si>
  <si>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</si>
  <si>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</si>
  <si>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</si>
  <si>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</si>
  <si>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</si>
  <si>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</si>
  <si>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</si>
  <si>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</si>
  <si>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</si>
  <si>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</si>
  <si>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</si>
  <si>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</si>
  <si>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</si>
  <si>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</si>
  <si>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</si>
  <si>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</si>
  <si>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</si>
  <si>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</si>
  <si>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</si>
  <si>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</si>
  <si>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</si>
  <si>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</si>
  <si>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</si>
  <si>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</si>
  <si>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</si>
  <si>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</si>
  <si>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</si>
  <si>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</si>
  <si>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</si>
  <si>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</si>
  <si>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</si>
  <si>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</si>
  <si>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</si>
  <si>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</si>
  <si>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</si>
  <si>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</si>
  <si>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</si>
  <si>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</si>
  <si>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</si>
  <si>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</si>
  <si>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</si>
  <si>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</si>
  <si>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</si>
  <si>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</si>
  <si>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</si>
  <si>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</si>
  <si>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</si>
  <si>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</si>
  <si>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</si>
  <si>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</si>
  <si>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</si>
  <si>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</si>
  <si>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</si>
  <si>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</si>
  <si>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</si>
  <si>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</si>
  <si>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</si>
  <si>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</si>
  <si>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</si>
  <si>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</si>
  <si>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</si>
  <si>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</si>
  <si>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</si>
  <si>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</si>
  <si>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</si>
  <si>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</si>
  <si>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</si>
  <si>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</si>
  <si>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</si>
  <si>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</si>
  <si>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</si>
  <si>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</si>
  <si>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</si>
  <si>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</si>
  <si>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</si>
  <si>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</si>
  <si>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</si>
  <si>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</si>
  <si>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</si>
  <si>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</si>
  <si>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</si>
  <si>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</si>
  <si>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</si>
  <si>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</si>
  <si>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</si>
  <si>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</si>
  <si>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</si>
  <si>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</si>
  <si>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</si>
  <si>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</si>
  <si>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</si>
  <si>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</si>
  <si>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</si>
  <si>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</si>
  <si>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</si>
  <si>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</si>
  <si>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</si>
  <si>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</si>
  <si>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</si>
  <si>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</si>
  <si>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</si>
  <si>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</si>
  <si>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</si>
  <si>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</si>
  <si>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</si>
  <si>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</si>
  <si>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</si>
  <si>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</si>
  <si>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</si>
  <si>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</si>
  <si>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</si>
  <si>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</si>
  <si>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</si>
  <si>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</si>
  <si>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</si>
  <si>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</si>
  <si>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</si>
  <si>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</si>
  <si>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</si>
  <si>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</si>
  <si>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</si>
  <si>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</si>
  <si>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</si>
  <si>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</si>
  <si>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</si>
  <si>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</si>
  <si>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</si>
  <si>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</si>
  <si>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</si>
  <si>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</si>
  <si>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</si>
  <si>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</si>
  <si>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</si>
  <si>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</si>
  <si>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</si>
  <si>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</si>
  <si>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</si>
  <si>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</si>
  <si>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</si>
  <si>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</si>
  <si>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</si>
  <si>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</si>
  <si>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</si>
  <si>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</si>
  <si>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</si>
  <si>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</si>
  <si>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</si>
  <si>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</si>
  <si>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</si>
  <si>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</si>
  <si>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</si>
  <si>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</si>
  <si>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</si>
  <si>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</si>
  <si>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</si>
  <si>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</si>
  <si>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</si>
  <si>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</si>
  <si>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</si>
  <si>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</si>
  <si>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</si>
  <si>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</si>
  <si>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</si>
  <si>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</si>
  <si>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</si>
  <si>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</si>
  <si>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</si>
  <si>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</si>
  <si>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</si>
  <si>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</si>
  <si>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</si>
  <si>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</si>
  <si>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</si>
  <si>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</si>
  <si>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</si>
  <si>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</si>
  <si>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</si>
  <si>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</si>
  <si>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</si>
  <si>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</si>
  <si>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</si>
  <si>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</si>
  <si>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</si>
  <si>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</si>
  <si>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</si>
  <si>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</si>
  <si>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</si>
  <si>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</si>
  <si>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</si>
  <si>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</si>
  <si>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</si>
  <si>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</si>
  <si>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</si>
  <si>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</si>
  <si>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</si>
  <si>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</si>
  <si>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</si>
  <si>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</si>
  <si>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</si>
  <si>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</si>
  <si>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</si>
  <si>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</si>
  <si>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</si>
  <si>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</si>
  <si>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</si>
  <si>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</si>
  <si>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</si>
  <si>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</si>
  <si>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</si>
  <si>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</si>
  <si>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</si>
  <si>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</si>
  <si>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</si>
  <si>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</si>
  <si>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</si>
  <si>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</si>
  <si>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</si>
  <si>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</si>
  <si>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</si>
  <si>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</si>
  <si>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</si>
  <si>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</si>
  <si>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</si>
  <si>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</si>
  <si>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</si>
  <si>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</si>
  <si>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</si>
  <si>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</si>
  <si>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</si>
  <si>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</si>
  <si>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</si>
  <si>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</si>
  <si>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</si>
  <si>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</si>
  <si>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</si>
  <si>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</si>
  <si>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</si>
  <si>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</si>
  <si>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</si>
  <si>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</si>
  <si>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</si>
  <si>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</si>
  <si>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</si>
  <si>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</si>
  <si>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</si>
  <si>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</si>
  <si>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</si>
  <si>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</si>
  <si>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</si>
  <si>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</si>
  <si>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</si>
  <si>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</si>
  <si>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</si>
  <si>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</si>
  <si>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</si>
  <si>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</si>
  <si>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</si>
  <si>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</si>
  <si>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</si>
  <si>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</si>
  <si>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</si>
  <si>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</si>
  <si>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</si>
  <si>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</si>
  <si>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</si>
  <si>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</si>
  <si>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</si>
  <si>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</si>
  <si>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</si>
  <si>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</si>
  <si>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</si>
  <si>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</si>
  <si>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</si>
  <si>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</si>
  <si>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</si>
  <si>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</si>
  <si>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</si>
  <si>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</si>
  <si>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</si>
  <si>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</si>
  <si>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</si>
  <si>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</si>
  <si>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</si>
  <si>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</si>
  <si>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</si>
  <si>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</si>
  <si>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</si>
  <si>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</si>
  <si>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</si>
  <si>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</si>
  <si>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</si>
  <si>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</si>
  <si>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</si>
  <si>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</si>
  <si>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</si>
  <si>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</si>
  <si>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</si>
  <si>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</si>
  <si>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</si>
  <si>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</si>
  <si>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</si>
  <si>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</si>
  <si>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</si>
  <si>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</si>
  <si>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</si>
  <si>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</si>
  <si>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</si>
  <si>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</si>
  <si>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</si>
  <si>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</si>
  <si>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</si>
  <si>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</si>
  <si>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</si>
  <si>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</si>
  <si>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</si>
  <si>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</si>
  <si>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</si>
  <si>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</si>
  <si>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</si>
  <si>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</si>
  <si>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</si>
  <si>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</si>
  <si>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</si>
  <si>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</si>
  <si>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</si>
  <si>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</si>
  <si>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</si>
  <si>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</si>
  <si>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</si>
  <si>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</si>
  <si>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</si>
  <si>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</si>
  <si>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</si>
  <si>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</si>
  <si>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</si>
  <si>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</si>
  <si>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</si>
  <si>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</si>
  <si>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</si>
  <si>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</si>
  <si>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</si>
  <si>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</si>
  <si>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</si>
  <si>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</si>
  <si>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</si>
  <si>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</si>
  <si>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</si>
  <si>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</si>
  <si>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</si>
  <si>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</si>
  <si>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</si>
  <si>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</si>
  <si>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</si>
  <si>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</si>
  <si>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</si>
  <si>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</si>
  <si>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</si>
  <si>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</si>
  <si>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</si>
  <si>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</si>
  <si>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</si>
  <si>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</si>
  <si>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</si>
  <si>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</si>
  <si>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</si>
  <si>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</si>
  <si>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</si>
  <si>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</si>
  <si>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</si>
  <si>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</si>
  <si>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</si>
  <si>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</si>
  <si>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</si>
  <si>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</si>
  <si>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</si>
  <si>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</si>
  <si>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</si>
  <si>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</si>
  <si>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</si>
  <si>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</si>
  <si>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</si>
  <si>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</si>
  <si>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</si>
  <si>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</si>
  <si>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</si>
  <si>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</si>
  <si>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</si>
  <si>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</si>
  <si>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</si>
  <si>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</si>
  <si>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</si>
  <si>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</si>
  <si>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</si>
  <si>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</si>
  <si>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</si>
  <si>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</si>
  <si>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</si>
  <si>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</si>
  <si>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</si>
  <si>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</si>
  <si>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</si>
  <si>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</si>
  <si>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</si>
  <si>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</si>
  <si>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</si>
  <si>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</si>
  <si>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</si>
  <si>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</si>
  <si>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</si>
  <si>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</si>
  <si>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</si>
  <si>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</si>
  <si>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</si>
  <si>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</si>
  <si>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</si>
  <si>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</si>
  <si>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</si>
  <si>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</si>
  <si>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</si>
  <si>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</si>
  <si>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</si>
  <si>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</si>
  <si>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</si>
  <si>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</si>
  <si>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</si>
  <si>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</si>
  <si>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</si>
  <si>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</si>
  <si>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</si>
  <si>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</si>
  <si>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</si>
  <si>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</si>
  <si>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</si>
  <si>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</si>
  <si>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</si>
  <si>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</si>
  <si>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</si>
  <si>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</si>
  <si>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</si>
  <si>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</si>
  <si>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</si>
  <si>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</si>
  <si>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</si>
  <si>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</si>
  <si>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</si>
  <si>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</si>
  <si>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</si>
  <si>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</si>
  <si>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</si>
  <si>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</si>
  <si>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</si>
  <si>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</si>
  <si>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</si>
  <si>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</si>
  <si>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</si>
  <si>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</si>
  <si>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</si>
  <si>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</si>
  <si>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</si>
  <si>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</si>
  <si>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</si>
  <si>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</si>
  <si>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</si>
  <si>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</si>
  <si>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</si>
  <si>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</si>
  <si>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</si>
  <si>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</si>
  <si>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</si>
  <si>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</si>
  <si>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</si>
  <si>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</si>
  <si>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</si>
  <si>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</si>
  <si>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</si>
  <si>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</si>
  <si>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</si>
  <si>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</si>
  <si>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</si>
  <si>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</si>
  <si>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</si>
  <si>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</si>
  <si>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</si>
  <si>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</si>
  <si>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</si>
  <si>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</si>
  <si>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</si>
  <si>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</si>
  <si>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</si>
  <si>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</si>
  <si>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</si>
  <si>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</si>
  <si>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</si>
  <si>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</si>
  <si>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</si>
  <si>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</si>
  <si>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</si>
  <si>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</si>
  <si>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</si>
  <si>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</si>
  <si>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</si>
  <si>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</si>
  <si>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</si>
  <si>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</si>
  <si>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</si>
  <si>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</si>
  <si>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</si>
  <si>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</si>
  <si>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</si>
  <si>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</si>
  <si>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</si>
  <si>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</si>
  <si>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</si>
  <si>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</si>
  <si>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</si>
  <si>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</si>
  <si>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</si>
  <si>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</si>
  <si>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</si>
  <si>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</si>
  <si>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</si>
  <si>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</si>
  <si>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</si>
  <si>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</si>
  <si>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</si>
  <si>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</si>
  <si>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</si>
  <si>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</si>
  <si>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</si>
  <si>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</si>
  <si>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</si>
  <si>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</si>
  <si>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</si>
  <si>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</si>
  <si>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</si>
  <si>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</si>
  <si>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</si>
  <si>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</si>
  <si>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</si>
  <si>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</si>
  <si>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</si>
  <si>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</si>
  <si>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</si>
  <si>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</si>
  <si>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</si>
  <si>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</si>
  <si>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</si>
  <si>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</si>
  <si>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</si>
  <si>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</si>
  <si>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</si>
  <si>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</si>
  <si>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</si>
  <si>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</si>
  <si>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</si>
  <si>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</si>
  <si>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</si>
  <si>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</si>
  <si>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</si>
  <si>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</si>
  <si>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</si>
  <si>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</si>
  <si>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</si>
  <si>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</si>
  <si>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</si>
  <si>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</si>
  <si>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</si>
  <si>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</si>
  <si>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</si>
  <si>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</si>
  <si>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</si>
  <si>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</si>
  <si>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</si>
  <si>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</si>
  <si>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</si>
  <si>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</si>
  <si>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</si>
  <si>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</si>
  <si>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</si>
  <si>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</si>
  <si>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</si>
  <si>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</si>
  <si>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</si>
  <si>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</si>
  <si>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</si>
  <si>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</si>
  <si>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</si>
  <si>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</si>
  <si>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</si>
  <si>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</si>
  <si>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</si>
  <si>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</si>
  <si>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</si>
  <si>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</si>
  <si>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</si>
  <si>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</si>
  <si>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</si>
  <si>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</si>
  <si>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</si>
  <si>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</si>
  <si>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</si>
  <si>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</si>
  <si>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</si>
  <si>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</si>
  <si>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</si>
  <si>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</si>
  <si>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</si>
  <si>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</si>
  <si>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</si>
  <si>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</si>
  <si>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</si>
  <si>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</si>
  <si>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</si>
  <si>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</si>
  <si>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</si>
  <si>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</si>
  <si>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</si>
  <si>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</si>
  <si>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</si>
  <si>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</si>
  <si>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</si>
  <si>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</si>
  <si>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</si>
  <si>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</si>
  <si>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</si>
  <si>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</si>
  <si>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</si>
  <si>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</si>
  <si>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</si>
  <si>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</si>
  <si>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</si>
  <si>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</si>
  <si>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</si>
  <si>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</si>
  <si>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</si>
  <si>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</si>
  <si>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</si>
  <si>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</si>
  <si>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</si>
  <si>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</si>
  <si>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</si>
  <si>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</si>
  <si>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</si>
  <si>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</si>
  <si>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</si>
  <si>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</si>
  <si>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</si>
  <si>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</si>
  <si>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</si>
  <si>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</si>
  <si>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</si>
  <si>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</si>
  <si>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</si>
  <si>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</si>
  <si>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</si>
  <si>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</si>
  <si>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</si>
  <si>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</si>
  <si>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</si>
  <si>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</si>
  <si>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</si>
  <si>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</si>
  <si>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</si>
  <si>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</si>
  <si>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</si>
  <si>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</si>
  <si>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</si>
  <si>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</si>
  <si>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</si>
  <si>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</si>
  <si>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</si>
  <si>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</si>
  <si>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</si>
  <si>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</si>
  <si>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</si>
  <si>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</si>
  <si>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</si>
  <si>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</si>
  <si>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</si>
  <si>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</si>
  <si>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</si>
  <si>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</si>
  <si>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</si>
  <si>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</si>
  <si>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</si>
  <si>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</si>
  <si>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</si>
  <si>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</si>
  <si>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</si>
  <si>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</si>
  <si>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</si>
  <si>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</si>
  <si>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</si>
  <si>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</si>
  <si>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</si>
  <si>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</si>
  <si>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</si>
  <si>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</si>
  <si>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</si>
  <si>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</si>
  <si>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</si>
  <si>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</si>
  <si>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</si>
  <si>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</si>
  <si>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</si>
  <si>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</si>
  <si>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</si>
  <si>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</si>
  <si>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</si>
  <si>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</si>
  <si>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</si>
  <si>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</si>
  <si>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</si>
  <si>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</si>
  <si>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</si>
  <si>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</si>
  <si>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</si>
  <si>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</si>
  <si>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</si>
  <si>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</si>
  <si>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</si>
  <si>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</si>
  <si>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</si>
  <si>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</si>
  <si>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</si>
  <si>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</si>
  <si>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</si>
  <si>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</si>
  <si>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</si>
  <si>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</si>
  <si>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</si>
  <si>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</si>
  <si>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</si>
  <si>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</si>
  <si>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</si>
  <si>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</si>
  <si>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</si>
  <si>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</si>
  <si>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</si>
  <si>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</si>
  <si>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</si>
  <si>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</si>
  <si>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</si>
  <si>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</si>
  <si>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</si>
  <si>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</si>
  <si>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</si>
  <si>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</si>
  <si>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</si>
  <si>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</si>
  <si>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</si>
  <si>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</si>
  <si>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</si>
  <si>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</si>
  <si>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</si>
  <si>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</si>
  <si>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</si>
  <si>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</si>
  <si>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</si>
  <si>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</si>
  <si>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</si>
  <si>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</si>
  <si>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</si>
  <si>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</si>
  <si>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</si>
  <si>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</si>
  <si>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</si>
  <si>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</si>
  <si>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</si>
  <si>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</si>
  <si>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</si>
  <si>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</si>
  <si>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</si>
  <si>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</si>
  <si>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</si>
  <si>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</si>
  <si>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</si>
  <si>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</si>
  <si>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</si>
  <si>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</si>
  <si>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</si>
  <si>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</si>
  <si>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</si>
  <si>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</si>
  <si>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</si>
  <si>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</si>
  <si>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</si>
  <si>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</si>
  <si>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</si>
  <si>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</si>
  <si>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</si>
  <si>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</si>
  <si>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</si>
  <si>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</si>
  <si>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</si>
  <si>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</si>
  <si>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</si>
  <si>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</si>
  <si>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</si>
  <si>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</si>
  <si>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</si>
  <si>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</si>
  <si>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</si>
  <si>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</si>
  <si>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</si>
  <si>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</si>
  <si>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</si>
  <si>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</si>
  <si>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</si>
  <si>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</si>
  <si>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</si>
  <si>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</si>
  <si>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</si>
  <si>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</si>
  <si>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</si>
  <si>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</si>
  <si>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</si>
  <si>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</si>
  <si>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</si>
  <si>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</si>
  <si>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</si>
  <si>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</si>
  <si>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</si>
  <si>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</si>
  <si>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</si>
  <si>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</si>
  <si>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</si>
  <si>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</si>
  <si>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</si>
  <si>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</si>
  <si>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</si>
  <si>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</si>
  <si>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</si>
  <si>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</si>
  <si>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</si>
  <si>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</si>
  <si>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</si>
  <si>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</si>
  <si>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</si>
  <si>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</si>
  <si>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</si>
  <si>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</si>
  <si>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</si>
  <si>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</si>
  <si>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</si>
  <si>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</si>
  <si>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</si>
  <si>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</si>
  <si>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</si>
  <si>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</si>
  <si>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</si>
  <si>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</si>
  <si>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</si>
  <si>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</si>
  <si>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</si>
  <si>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</si>
  <si>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</si>
  <si>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</si>
  <si>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</si>
  <si>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</si>
  <si>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</si>
  <si>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</si>
  <si>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</si>
  <si>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</si>
  <si>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</si>
  <si>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</si>
  <si>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</si>
  <si>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</si>
  <si>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</si>
  <si>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</si>
  <si>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</si>
  <si>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</si>
  <si>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</si>
  <si>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</si>
  <si>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</si>
  <si>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</si>
  <si>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</si>
  <si>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</si>
  <si>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</si>
  <si>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</si>
  <si>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</si>
  <si>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</si>
  <si>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</si>
  <si>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</si>
  <si>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</si>
  <si>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</si>
  <si>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</si>
  <si>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</si>
  <si>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</si>
  <si>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</si>
  <si>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</si>
  <si>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</si>
  <si>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</si>
  <si>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</si>
  <si>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</si>
  <si>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</si>
  <si>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</si>
  <si>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</si>
  <si>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</si>
  <si>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</si>
  <si>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</si>
  <si>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</si>
  <si>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</si>
  <si>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</si>
  <si>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</si>
  <si>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</si>
  <si>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</si>
  <si>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</si>
  <si>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</si>
  <si>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</si>
  <si>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</si>
  <si>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</si>
  <si>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</si>
  <si>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</si>
  <si>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</si>
  <si>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</si>
  <si>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</si>
  <si>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</si>
  <si>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</si>
  <si>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</si>
  <si>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</si>
  <si>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</si>
  <si>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</si>
  <si>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</si>
  <si>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</si>
  <si>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</si>
  <si>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</si>
  <si>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</si>
  <si>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</si>
  <si>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</si>
  <si>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</si>
  <si>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</si>
  <si>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</si>
  <si>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</si>
  <si>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</si>
  <si>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</si>
  <si>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</si>
  <si>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</si>
  <si>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</si>
  <si>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</si>
  <si>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</si>
  <si>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</si>
  <si>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</si>
  <si>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</si>
  <si>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</si>
  <si>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</si>
  <si>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</si>
  <si>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</si>
  <si>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</si>
  <si>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</si>
  <si>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</si>
  <si>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</si>
  <si>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</si>
  <si>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</si>
  <si>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</si>
  <si>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</si>
  <si>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</si>
  <si>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</si>
  <si>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</si>
  <si>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</si>
  <si>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</si>
  <si>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</si>
  <si>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</si>
  <si>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</si>
  <si>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</si>
  <si>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</si>
  <si>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</si>
  <si>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</si>
  <si>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</si>
  <si>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</si>
  <si>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</si>
  <si>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</si>
  <si>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</si>
  <si>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</si>
  <si>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</si>
  <si>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</si>
  <si>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</si>
  <si>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</si>
  <si>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</si>
  <si>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</si>
  <si>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</si>
  <si>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</si>
  <si>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</si>
  <si>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</si>
  <si>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</si>
  <si>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</si>
  <si>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</si>
  <si>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</si>
  <si>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</si>
  <si>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</si>
  <si>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</si>
  <si>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</si>
  <si>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</si>
  <si>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</si>
  <si>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</si>
  <si>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</si>
  <si>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</si>
  <si>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</si>
  <si>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</si>
  <si>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</si>
  <si>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</si>
  <si>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</si>
  <si>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</si>
  <si>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</si>
  <si>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</si>
  <si>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</si>
  <si>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</si>
  <si>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</si>
  <si>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</si>
  <si>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</si>
  <si>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</si>
  <si>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</si>
  <si>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</si>
  <si>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</si>
  <si>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</si>
  <si>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</si>
  <si>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</si>
  <si>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</si>
  <si>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</si>
  <si>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</si>
  <si>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</si>
  <si>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</si>
  <si>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</si>
  <si>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</si>
  <si>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</si>
  <si>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</si>
  <si>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</si>
  <si>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</si>
  <si>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</si>
  <si>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</si>
  <si>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</si>
  <si>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</si>
  <si>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</si>
  <si>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</si>
  <si>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</si>
  <si>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</si>
  <si>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</si>
  <si>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</si>
  <si>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</si>
  <si>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</si>
  <si>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</si>
  <si>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</si>
  <si>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</si>
  <si>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</si>
  <si>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</si>
  <si>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</si>
  <si>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</si>
  <si>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</si>
  <si>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</si>
  <si>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</si>
  <si>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</si>
  <si>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</si>
  <si>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</si>
  <si>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</si>
  <si>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</si>
  <si>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</si>
  <si>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</si>
  <si>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</si>
  <si>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</si>
  <si>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</si>
  <si>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</si>
  <si>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</si>
  <si>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</si>
  <si>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</si>
  <si>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</si>
  <si>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</si>
  <si>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</si>
  <si>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</si>
  <si>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</si>
  <si>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</si>
  <si>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</si>
  <si>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</si>
  <si>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</si>
  <si>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</si>
  <si>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</si>
  <si>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</si>
  <si>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</si>
  <si>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</si>
  <si>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</si>
  <si>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</si>
  <si>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</si>
  <si>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</si>
  <si>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</si>
  <si>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</si>
  <si>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</si>
  <si>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</si>
  <si>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</si>
  <si>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</si>
  <si>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</si>
  <si>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</si>
  <si>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</si>
  <si>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</si>
  <si>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</si>
  <si>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</si>
  <si>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</si>
  <si>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</si>
  <si>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</si>
  <si>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</si>
  <si>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</si>
  <si>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</si>
  <si>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</si>
  <si>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</si>
  <si>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</si>
  <si>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</si>
  <si>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</si>
  <si>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</si>
  <si>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</si>
  <si>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</si>
  <si>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</si>
  <si>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</si>
  <si>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</si>
  <si>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</si>
  <si>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</si>
  <si>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</si>
  <si>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</si>
  <si>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</si>
  <si>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</si>
  <si>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</si>
  <si>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</si>
  <si>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</si>
  <si>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</si>
  <si>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</si>
  <si>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</si>
  <si>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</si>
  <si>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</si>
  <si>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</si>
  <si>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</si>
  <si>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</si>
  <si>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</si>
  <si>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</si>
  <si>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</si>
  <si>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</si>
  <si>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</si>
  <si>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</si>
  <si>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</si>
  <si>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</si>
  <si>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</si>
  <si>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</si>
  <si>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</si>
  <si>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</si>
  <si>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</si>
  <si>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</si>
  <si>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</si>
  <si>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</si>
  <si>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</si>
  <si>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</si>
  <si>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</si>
  <si>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</si>
  <si>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</si>
  <si>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</si>
  <si>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</si>
  <si>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</si>
  <si>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</si>
  <si>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</si>
  <si>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</si>
  <si>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</si>
  <si>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</si>
  <si>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</si>
  <si>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</si>
  <si>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</si>
  <si>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</si>
  <si>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</si>
  <si>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</si>
  <si>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</si>
  <si>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</si>
  <si>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</si>
  <si>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</si>
  <si>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</si>
  <si>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</si>
  <si>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</si>
  <si>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</si>
  <si>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</si>
  <si>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</si>
  <si>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</si>
  <si>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</si>
  <si>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</si>
  <si>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</si>
  <si>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</si>
  <si>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</si>
  <si>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</si>
  <si>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</si>
  <si>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</si>
  <si>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</si>
  <si>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</si>
  <si>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</si>
  <si>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</si>
  <si>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</si>
  <si>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</si>
  <si>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</si>
  <si>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</si>
  <si>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</si>
  <si>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</si>
  <si>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</si>
  <si>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</si>
  <si>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</si>
  <si>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</si>
  <si>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</si>
  <si>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</si>
  <si>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</si>
  <si>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</si>
  <si>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</si>
  <si>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</si>
  <si>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</si>
  <si>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</si>
  <si>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</si>
  <si>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</si>
  <si>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</si>
  <si>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</si>
  <si>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</si>
  <si>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</si>
  <si>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</si>
  <si>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</si>
  <si>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</si>
  <si>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</si>
  <si>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</si>
  <si>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</si>
  <si>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</si>
  <si>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</si>
  <si>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</si>
  <si>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</si>
  <si>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</si>
  <si>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</si>
  <si>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</si>
  <si>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</si>
  <si>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</si>
  <si>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</si>
  <si>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</si>
  <si>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</si>
  <si>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</si>
  <si>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</si>
  <si>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</si>
  <si>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</si>
  <si>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</si>
  <si>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</si>
  <si>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</si>
  <si>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</si>
  <si>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</si>
  <si>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</si>
  <si>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</si>
  <si>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</si>
  <si>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</si>
  <si>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</si>
  <si>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</si>
  <si>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</si>
  <si>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</si>
  <si>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</si>
  <si>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</si>
  <si>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</si>
  <si>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</si>
  <si>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</si>
  <si>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</si>
  <si>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</si>
  <si>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</si>
  <si>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</si>
  <si>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</si>
  <si>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</si>
  <si>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</si>
  <si>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</si>
  <si>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</si>
  <si>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</si>
  <si>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</si>
  <si>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</si>
  <si>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</si>
  <si>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</si>
  <si>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</si>
  <si>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</si>
  <si>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</si>
  <si>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</si>
  <si>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</si>
  <si>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</si>
  <si>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</si>
  <si>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</si>
  <si>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</si>
  <si>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</si>
  <si>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</si>
  <si>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</si>
  <si>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</si>
  <si>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</si>
  <si>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</si>
  <si>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</si>
  <si>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</si>
  <si>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</si>
  <si>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</si>
  <si>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</si>
  <si>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</si>
  <si>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</si>
  <si>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</si>
  <si>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</si>
  <si>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</si>
  <si>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</si>
  <si>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</si>
  <si>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</si>
  <si>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</si>
  <si>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</si>
  <si>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</si>
  <si>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</si>
  <si>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</si>
  <si>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</si>
  <si>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</si>
  <si>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</si>
  <si>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</si>
  <si>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</si>
  <si>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</si>
  <si>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</si>
  <si>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</si>
  <si>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</si>
  <si>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</si>
  <si>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</si>
  <si>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</si>
  <si>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</si>
  <si>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</si>
  <si>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</si>
  <si>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</si>
  <si>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</si>
  <si>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</si>
  <si>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</si>
  <si>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</si>
  <si>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</si>
  <si>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</si>
  <si>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</si>
  <si>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</si>
  <si>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</si>
  <si>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</si>
  <si>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</si>
  <si>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</si>
  <si>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</si>
  <si>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</si>
  <si>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</si>
  <si>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</si>
  <si>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</si>
  <si>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</si>
  <si>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</si>
  <si>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</si>
  <si>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</si>
  <si>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</si>
  <si>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</si>
  <si>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</si>
  <si>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</si>
  <si>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</si>
  <si>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</si>
  <si>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</si>
  <si>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</si>
  <si>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</si>
  <si>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</si>
  <si>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</si>
  <si>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</si>
  <si>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</si>
  <si>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</si>
  <si>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</si>
  <si>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</si>
  <si>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</si>
  <si>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</si>
  <si>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</si>
  <si>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</si>
  <si>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</si>
  <si>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</si>
  <si>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</si>
  <si>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</si>
  <si>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</si>
  <si>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</si>
  <si>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</si>
  <si>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</si>
  <si>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</si>
  <si>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</si>
  <si>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</si>
  <si>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</si>
  <si>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</si>
  <si>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</si>
  <si>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</si>
  <si>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</si>
  <si>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</si>
  <si>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</si>
  <si>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</si>
  <si>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</si>
  <si>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</si>
  <si>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</si>
  <si>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</si>
  <si>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</si>
  <si>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</si>
  <si>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</si>
  <si>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</si>
  <si>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</si>
  <si>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</si>
  <si>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</si>
  <si>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</si>
  <si>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</si>
  <si>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</si>
  <si>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</si>
  <si>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</si>
  <si>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</si>
  <si>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</si>
  <si>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</si>
  <si>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</si>
  <si>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</si>
  <si>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</si>
  <si>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</si>
  <si>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</si>
  <si>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</si>
  <si>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</si>
  <si>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</si>
  <si>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</si>
  <si>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</si>
  <si>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</si>
  <si>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</si>
  <si>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</si>
  <si>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</si>
  <si>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</si>
  <si>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</si>
  <si>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</si>
  <si>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</si>
  <si>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</si>
  <si>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</si>
  <si>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</si>
  <si>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</si>
  <si>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</si>
  <si>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</si>
  <si>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</si>
  <si>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</si>
  <si>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</si>
  <si>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</si>
  <si>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</si>
  <si>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</si>
  <si>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</si>
  <si>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</si>
  <si>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</si>
  <si>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</si>
  <si>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</si>
  <si>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</si>
  <si>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</si>
  <si>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</si>
  <si>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</si>
  <si>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</si>
  <si>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</si>
  <si>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</si>
  <si>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</si>
  <si>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</si>
  <si>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</si>
  <si>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</si>
  <si>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</si>
  <si>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</si>
  <si>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</si>
  <si>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</si>
  <si>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</si>
  <si>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</si>
  <si>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</si>
  <si>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</si>
  <si>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</si>
  <si>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</si>
  <si>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</si>
  <si>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</si>
  <si>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</si>
  <si>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</si>
  <si>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</si>
  <si>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</si>
  <si>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</si>
  <si>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</si>
  <si>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</si>
  <si>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</si>
  <si>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</si>
  <si>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</si>
  <si>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</si>
  <si>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</si>
  <si>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</si>
  <si>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</si>
  <si>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</si>
  <si>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</si>
  <si>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</si>
  <si>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</si>
  <si>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</si>
  <si>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</si>
  <si>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</si>
  <si>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</si>
  <si>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</si>
  <si>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</si>
  <si>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</si>
  <si>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</si>
  <si>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</si>
  <si>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</si>
  <si>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</si>
  <si>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</si>
  <si>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</si>
  <si>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</si>
  <si>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</si>
  <si>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</si>
  <si>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</si>
  <si>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</si>
  <si>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</si>
  <si>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</si>
  <si>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</si>
  <si>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</si>
  <si>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</si>
  <si>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</si>
  <si>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</si>
  <si>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</si>
  <si>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</si>
  <si>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</si>
  <si>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</si>
  <si>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</si>
  <si>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</si>
  <si>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</si>
  <si>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</si>
  <si>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</si>
  <si>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</si>
  <si>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</si>
  <si>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</si>
  <si>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</si>
  <si>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</si>
  <si>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</si>
  <si>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</si>
  <si>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</si>
  <si>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</si>
  <si>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</si>
  <si>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</si>
  <si>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</si>
  <si>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</si>
  <si>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</si>
  <si>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</si>
  <si>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</si>
  <si>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</si>
  <si>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</si>
  <si>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</si>
  <si>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</si>
  <si>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</si>
  <si>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</si>
  <si>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</si>
  <si>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</si>
  <si>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</si>
  <si>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</si>
  <si>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</si>
  <si>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</si>
  <si>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</si>
  <si>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</si>
  <si>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</si>
  <si>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</si>
  <si>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</si>
  <si>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</si>
  <si>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</si>
  <si>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</si>
  <si>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</si>
  <si>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</si>
  <si>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</si>
  <si>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</si>
  <si>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</si>
  <si>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</si>
  <si>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</si>
  <si>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</si>
  <si>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</si>
  <si>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</si>
  <si>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</si>
  <si>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</si>
  <si>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</si>
  <si>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</si>
  <si>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</si>
  <si>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</si>
  <si>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</si>
  <si>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</si>
  <si>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</si>
  <si>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</si>
  <si>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</si>
  <si>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</si>
  <si>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</si>
  <si>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</si>
  <si>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</si>
  <si>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</si>
  <si>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</si>
  <si>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</si>
  <si>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</si>
  <si>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</si>
  <si>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</si>
  <si>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</si>
  <si>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</si>
  <si>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</si>
  <si>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</si>
  <si>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</si>
  <si>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</si>
  <si>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</si>
  <si>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</si>
  <si>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</si>
  <si>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</si>
  <si>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</si>
  <si>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</si>
  <si>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</si>
  <si>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</si>
  <si>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</si>
  <si>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</si>
  <si>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</si>
  <si>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</si>
  <si>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</si>
  <si>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</si>
  <si>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</si>
  <si>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</si>
  <si>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</si>
  <si>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</si>
  <si>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</si>
  <si>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</si>
  <si>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</si>
  <si>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</si>
  <si>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</si>
  <si>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</si>
  <si>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</si>
  <si>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</si>
  <si>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</si>
  <si>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</si>
  <si>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</si>
  <si>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</si>
  <si>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</si>
  <si>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</si>
  <si>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</si>
  <si>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</si>
  <si>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</si>
  <si>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</si>
  <si>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</si>
  <si>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</si>
  <si>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</si>
  <si>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</si>
  <si>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</si>
  <si>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</si>
  <si>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</si>
  <si>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</si>
  <si>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</si>
  <si>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</si>
  <si>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</si>
  <si>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</si>
  <si>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</si>
  <si>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</si>
  <si>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</si>
  <si>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</si>
  <si>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</si>
  <si>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</si>
  <si>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</si>
  <si>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</si>
  <si>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</si>
  <si>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</si>
  <si>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</si>
  <si>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</si>
  <si>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</si>
  <si>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</si>
  <si>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</si>
  <si>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</si>
  <si>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</si>
  <si>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</si>
  <si>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</si>
  <si>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</si>
  <si>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</si>
  <si>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</si>
  <si>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</si>
  <si>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</si>
  <si>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</si>
  <si>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</si>
  <si>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</si>
  <si>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</si>
  <si>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</si>
  <si>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</si>
  <si>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</si>
  <si>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</si>
  <si>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</si>
  <si>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</si>
  <si>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</si>
  <si>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</si>
  <si>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</si>
  <si>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</si>
  <si>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</si>
  <si>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</si>
  <si>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</si>
  <si>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</si>
  <si>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</si>
  <si>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</si>
  <si>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</si>
  <si>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</si>
  <si>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</si>
  <si>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</si>
  <si>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</si>
  <si>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</si>
  <si>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</si>
  <si>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</si>
  <si>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</si>
  <si>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</si>
  <si>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</si>
  <si>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</si>
  <si>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</si>
  <si>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</si>
  <si>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</si>
  <si>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</si>
  <si>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</si>
  <si>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</si>
  <si>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</si>
  <si>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</si>
  <si>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</si>
  <si>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</si>
  <si>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</si>
  <si>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</si>
  <si>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</si>
  <si>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</si>
  <si>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</si>
  <si>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</si>
  <si>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</si>
  <si>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</si>
  <si>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</si>
  <si>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</si>
  <si>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</si>
  <si>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</si>
  <si>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</si>
  <si>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</si>
  <si>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</si>
  <si>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</si>
  <si>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</si>
  <si>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</si>
  <si>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</si>
  <si>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</si>
  <si>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</si>
  <si>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</si>
  <si>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</si>
  <si>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</si>
  <si>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</si>
  <si>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</si>
  <si>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</si>
  <si>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</si>
  <si>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</si>
  <si>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</si>
  <si>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</si>
  <si>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</si>
  <si>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</si>
  <si>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</si>
  <si>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</si>
  <si>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</si>
  <si>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</si>
  <si>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</si>
  <si>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</si>
  <si>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</si>
  <si>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</si>
  <si>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</si>
  <si>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</si>
  <si>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</si>
  <si>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</si>
  <si>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</si>
  <si>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</si>
  <si>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</si>
  <si>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</si>
  <si>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</si>
  <si>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</si>
  <si>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</si>
  <si>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</si>
  <si>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</si>
  <si>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</si>
  <si>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</si>
  <si>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</si>
  <si>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</si>
  <si>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</si>
  <si>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</si>
  <si>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</si>
  <si>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</si>
  <si>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</si>
  <si>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</si>
  <si>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</si>
  <si>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</si>
  <si>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</si>
  <si>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</si>
  <si>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</si>
  <si>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</si>
  <si>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</si>
  <si>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</si>
  <si>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</si>
  <si>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</si>
  <si>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</si>
  <si>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</si>
  <si>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</si>
  <si>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</si>
  <si>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</si>
  <si>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</si>
  <si>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</si>
  <si>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</si>
  <si>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</si>
  <si>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</si>
  <si>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</si>
  <si>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</si>
  <si>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</si>
  <si>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</si>
  <si>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</si>
  <si>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</si>
  <si>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</si>
  <si>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</si>
  <si>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</si>
  <si>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</si>
  <si>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</si>
  <si>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</si>
  <si>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</si>
  <si>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</si>
  <si>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</si>
  <si>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</si>
  <si>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</si>
  <si>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</si>
  <si>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</si>
  <si>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</si>
  <si>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</si>
  <si>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</si>
  <si>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</si>
  <si>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</si>
  <si>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</si>
  <si>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</si>
  <si>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</si>
  <si>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</si>
  <si>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</si>
  <si>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</si>
  <si>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</si>
  <si>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</si>
  <si>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</si>
  <si>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</si>
  <si>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</si>
  <si>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</si>
  <si>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</si>
  <si>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</si>
  <si>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</si>
  <si>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</si>
  <si>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</si>
  <si>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</si>
  <si>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</si>
  <si>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</si>
  <si>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</si>
  <si>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</si>
  <si>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</si>
  <si>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</si>
  <si>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</si>
  <si>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</si>
  <si>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</si>
  <si>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</si>
  <si>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</si>
  <si>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</si>
  <si>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</si>
  <si>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</si>
  <si>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</si>
  <si>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</si>
  <si>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</si>
  <si>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</si>
  <si>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</si>
  <si>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</si>
  <si>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</si>
  <si>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</si>
  <si>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</si>
  <si>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</si>
  <si>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</si>
  <si>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</si>
  <si>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</si>
  <si>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</si>
  <si>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</si>
  <si>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</si>
  <si>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</si>
  <si>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</si>
  <si>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</si>
  <si>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</si>
  <si>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</si>
  <si>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</si>
  <si>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</si>
  <si>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</si>
  <si>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</si>
  <si>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</si>
  <si>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</si>
  <si>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</si>
  <si>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</si>
  <si>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</si>
  <si>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</si>
  <si>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</si>
  <si>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</si>
  <si>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</si>
  <si>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</si>
  <si>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</si>
  <si>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</si>
  <si>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</si>
  <si>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</si>
  <si>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</si>
  <si>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</si>
  <si>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</si>
  <si>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</si>
  <si>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</si>
  <si>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</si>
  <si>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</si>
  <si>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</si>
  <si>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</si>
  <si>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</si>
  <si>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</si>
  <si>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</si>
  <si>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</si>
  <si>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</si>
  <si>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</si>
  <si>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</si>
  <si>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</si>
  <si>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</si>
  <si>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</si>
  <si>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</si>
  <si>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</si>
  <si>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</si>
  <si>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</si>
  <si>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</si>
  <si>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</si>
  <si>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</si>
  <si>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</si>
  <si>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</si>
  <si>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</si>
  <si>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</si>
  <si>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</si>
  <si>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</si>
  <si>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</si>
  <si>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</si>
  <si>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</si>
  <si>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</si>
  <si>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</si>
  <si>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</si>
  <si>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</si>
  <si>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</si>
  <si>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</si>
  <si>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</si>
  <si>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</si>
  <si>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</si>
  <si>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</si>
  <si>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</si>
  <si>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</si>
  <si>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</si>
  <si>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</si>
  <si>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</si>
  <si>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</si>
  <si>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</si>
  <si>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</si>
  <si>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</si>
  <si>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</si>
  <si>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</si>
  <si>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</si>
  <si>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</si>
  <si>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</si>
  <si>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</si>
  <si>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</si>
  <si>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</si>
  <si>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</si>
  <si>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</si>
  <si>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</si>
  <si>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</si>
  <si>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</si>
  <si>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</si>
  <si>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</si>
  <si>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</si>
  <si>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</si>
  <si>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</si>
  <si>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</si>
  <si>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</si>
  <si>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</si>
  <si>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</si>
  <si>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</si>
  <si>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</si>
  <si>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</si>
  <si>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</si>
  <si>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</si>
  <si>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</si>
  <si>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</si>
  <si>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</si>
  <si>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</si>
  <si>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</si>
  <si>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</si>
  <si>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</si>
  <si>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</si>
  <si>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</si>
  <si>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</si>
  <si>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</si>
  <si>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</si>
  <si>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</si>
  <si>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</si>
  <si>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</si>
  <si>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</si>
  <si>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</si>
  <si>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</si>
  <si>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</si>
  <si>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</si>
  <si>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</si>
  <si>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</si>
  <si>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</si>
  <si>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</si>
  <si>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</si>
  <si>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</si>
  <si>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</si>
  <si>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</si>
  <si>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</si>
  <si>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</si>
  <si>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</si>
  <si>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</si>
  <si>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</si>
  <si>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</si>
  <si>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</si>
  <si>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</si>
  <si>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</si>
  <si>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</si>
  <si>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</si>
  <si>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</si>
  <si>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</si>
  <si>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</si>
  <si>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</si>
  <si>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</si>
  <si>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</si>
  <si>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</si>
  <si>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</si>
  <si>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</si>
  <si>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</si>
  <si>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</si>
  <si>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</si>
  <si>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</si>
  <si>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</si>
  <si>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</si>
  <si>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</si>
  <si>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</si>
  <si>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</si>
  <si>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</si>
  <si>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</si>
  <si>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</si>
  <si>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</si>
  <si>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</si>
  <si>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</si>
  <si>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</si>
  <si>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</si>
  <si>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</si>
  <si>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</si>
  <si>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</si>
  <si>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</si>
  <si>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</si>
  <si>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</si>
  <si>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</si>
  <si>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</si>
  <si>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</si>
  <si>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</si>
  <si>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</si>
  <si>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</si>
  <si>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</si>
  <si>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</si>
  <si>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</si>
  <si>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</si>
  <si>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</si>
  <si>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</si>
  <si>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</si>
  <si>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</si>
  <si>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</si>
  <si>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</si>
  <si>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</si>
  <si>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</si>
  <si>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</si>
  <si>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</si>
  <si>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</si>
  <si>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</si>
  <si>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</si>
  <si>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</si>
  <si>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</si>
  <si>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</si>
  <si>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</si>
  <si>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</si>
  <si>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</si>
  <si>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</si>
  <si>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</si>
  <si>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</si>
  <si>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</si>
  <si>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</si>
  <si>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</si>
  <si>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</si>
  <si>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</si>
  <si>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</si>
  <si>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</si>
  <si>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</si>
  <si>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</si>
  <si>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</si>
  <si>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</si>
  <si>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</si>
  <si>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</si>
  <si>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</si>
  <si>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</si>
  <si>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</si>
  <si>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</si>
  <si>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</si>
  <si>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</si>
  <si>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</si>
  <si>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</si>
  <si>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</si>
  <si>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</si>
  <si>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</si>
  <si>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</si>
  <si>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</si>
  <si>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</si>
  <si>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</si>
  <si>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</si>
  <si>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</si>
  <si>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</si>
  <si>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</si>
  <si>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</si>
  <si>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</si>
  <si>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</si>
  <si>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</si>
  <si>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</si>
  <si>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</si>
  <si>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</si>
  <si>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</si>
  <si>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</si>
  <si>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</si>
  <si>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</si>
  <si>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</si>
  <si>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</si>
  <si>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</si>
  <si>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</si>
  <si>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</si>
  <si>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</si>
  <si>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</si>
  <si>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</si>
  <si>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</si>
  <si>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</si>
  <si>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</si>
  <si>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</si>
  <si>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</si>
  <si>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</si>
  <si>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</si>
  <si>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</si>
  <si>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</si>
  <si>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</si>
  <si>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</si>
  <si>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</si>
  <si>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</si>
  <si>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</si>
  <si>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</si>
  <si>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</si>
  <si>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</si>
  <si>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</si>
  <si>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</si>
  <si>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</si>
  <si>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</si>
  <si>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</si>
  <si>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</si>
  <si>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</si>
  <si>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</si>
  <si>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</si>
  <si>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</si>
  <si>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</si>
  <si>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</si>
  <si>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</si>
  <si>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</si>
  <si>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</si>
  <si>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</si>
  <si>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</si>
  <si>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</si>
  <si>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</si>
  <si>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</si>
  <si>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</si>
  <si>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</si>
  <si>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</si>
  <si>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</si>
  <si>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</si>
  <si>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</si>
  <si>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</si>
  <si>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</si>
  <si>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</si>
  <si>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</si>
  <si>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</si>
  <si>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</si>
  <si>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</si>
  <si>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</si>
  <si>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</si>
  <si>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</si>
  <si>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</si>
  <si>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</si>
  <si>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</si>
  <si>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</si>
  <si>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</si>
  <si>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</si>
  <si>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</si>
  <si>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</si>
  <si>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</si>
  <si>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</si>
  <si>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</si>
  <si>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</si>
  <si>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</si>
  <si>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</si>
  <si>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</si>
  <si>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</si>
  <si>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</si>
  <si>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</si>
  <si>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</si>
  <si>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</si>
  <si>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</si>
  <si>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</si>
  <si>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</si>
  <si>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</si>
  <si>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</si>
  <si>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</si>
  <si>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</si>
  <si>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</si>
  <si>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</si>
  <si>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</si>
  <si>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</si>
  <si>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</si>
  <si>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</si>
  <si>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</si>
  <si>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</si>
  <si>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</si>
  <si>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</si>
  <si>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</si>
  <si>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</si>
  <si>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</si>
  <si>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</si>
  <si>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</si>
  <si>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</si>
  <si>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</si>
  <si>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</si>
  <si>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</si>
  <si>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</si>
  <si>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</si>
  <si>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</si>
  <si>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</si>
  <si>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</si>
  <si>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</si>
  <si>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</si>
  <si>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</si>
  <si>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</si>
  <si>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</si>
  <si>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</si>
  <si>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</si>
  <si>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</si>
  <si>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</si>
  <si>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</si>
  <si>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</si>
  <si>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</si>
  <si>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</si>
  <si>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</si>
  <si>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</si>
  <si>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</si>
  <si>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</si>
  <si>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</si>
  <si>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</si>
  <si>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</si>
  <si>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</si>
  <si>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</si>
  <si>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</si>
  <si>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</si>
  <si>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</si>
  <si>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</si>
  <si>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</si>
  <si>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</si>
  <si>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</si>
  <si>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</si>
  <si>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</si>
  <si>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</si>
  <si>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</si>
  <si>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</si>
  <si>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</si>
  <si>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</si>
  <si>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</si>
  <si>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</si>
  <si>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</si>
  <si>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</si>
  <si>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</si>
  <si>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</si>
  <si>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</si>
  <si>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</si>
  <si>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</si>
  <si>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</si>
  <si>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</si>
  <si>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</si>
  <si>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</si>
  <si>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</si>
  <si>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</si>
  <si>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</si>
  <si>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</si>
  <si>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</si>
  <si>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</si>
  <si>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</si>
  <si>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</si>
  <si>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</si>
  <si>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</si>
  <si>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</si>
  <si>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</si>
  <si>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</si>
  <si>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</si>
  <si>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</si>
  <si>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</si>
  <si>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</si>
  <si>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</si>
  <si>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</si>
  <si>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</si>
  <si>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</si>
  <si>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</si>
  <si>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</si>
  <si>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</si>
  <si>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</si>
  <si>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</si>
  <si>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</si>
  <si>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</si>
  <si>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</si>
  <si>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</si>
  <si>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</si>
  <si>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</si>
  <si>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</si>
  <si>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</si>
  <si>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</si>
  <si>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</si>
  <si>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</si>
  <si>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</si>
  <si>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</si>
  <si>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</si>
  <si>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</si>
  <si>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</si>
  <si>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</si>
  <si>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</si>
  <si>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</si>
  <si>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</si>
  <si>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</si>
  <si>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</si>
  <si>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</si>
  <si>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</si>
  <si>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</si>
  <si>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</si>
  <si>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</si>
  <si>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</si>
  <si>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</si>
  <si>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</si>
  <si>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</si>
  <si>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</si>
  <si>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</si>
  <si>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</si>
  <si>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</si>
  <si>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</si>
  <si>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</si>
  <si>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</si>
  <si>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</si>
  <si>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</si>
  <si>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</si>
  <si>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</si>
  <si>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</si>
  <si>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</si>
  <si>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</si>
  <si>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</si>
  <si>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</si>
  <si>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</si>
  <si>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</si>
  <si>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</si>
  <si>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</si>
  <si>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</si>
  <si>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</si>
  <si>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</si>
  <si>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</si>
  <si>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</si>
  <si>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</si>
  <si>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</si>
  <si>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</si>
  <si>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</si>
  <si>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</si>
  <si>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</si>
  <si>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</si>
  <si>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</si>
  <si>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</si>
  <si>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</si>
  <si>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</si>
  <si>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</si>
  <si>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</si>
  <si>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</si>
  <si>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</si>
  <si>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</si>
  <si>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</si>
  <si>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</si>
  <si>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</si>
  <si>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</si>
  <si>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</si>
  <si>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</si>
  <si>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</si>
  <si>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</si>
  <si>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</si>
  <si>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</si>
  <si>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</si>
  <si>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</si>
  <si>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</si>
  <si>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</si>
  <si>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</si>
  <si>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</si>
  <si>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</si>
  <si>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</si>
  <si>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</si>
  <si>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</si>
  <si>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</si>
  <si>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</si>
  <si>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</si>
  <si>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</si>
  <si>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</si>
  <si>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</si>
  <si>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</si>
  <si>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</si>
  <si>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</si>
  <si>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</si>
  <si>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</si>
  <si>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</si>
  <si>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</si>
  <si>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</si>
  <si>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</si>
  <si>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</si>
  <si>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</si>
  <si>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</si>
  <si>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</si>
  <si>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</si>
  <si>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</si>
  <si>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</si>
  <si>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</si>
  <si>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</si>
  <si>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</si>
  <si>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</si>
  <si>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</si>
  <si>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</si>
  <si>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</si>
  <si>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</si>
  <si>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</si>
  <si>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</si>
  <si>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</si>
  <si>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</si>
  <si>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</si>
  <si>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</si>
  <si>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</si>
  <si>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</si>
  <si>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</si>
  <si>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</si>
  <si>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</si>
  <si>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</si>
  <si>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</si>
  <si>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</si>
  <si>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</si>
  <si>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</si>
  <si>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</si>
  <si>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</si>
  <si>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</si>
  <si>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</si>
  <si>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</si>
  <si>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</si>
  <si>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</si>
  <si>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</si>
  <si>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</si>
  <si>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</si>
  <si>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</si>
  <si>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</si>
  <si>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</si>
  <si>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</si>
  <si>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</si>
  <si>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</si>
  <si>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</si>
  <si>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</si>
  <si>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</si>
  <si>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</si>
  <si>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</si>
  <si>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</si>
  <si>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</si>
  <si>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</si>
  <si>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</si>
  <si>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</si>
  <si>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</si>
  <si>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</si>
  <si>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</si>
  <si>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</si>
  <si>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</si>
  <si>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</si>
  <si>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</si>
  <si>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</si>
  <si>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</si>
  <si>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</si>
  <si>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</si>
  <si>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</si>
  <si>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</si>
  <si>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</si>
  <si>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</si>
  <si>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</si>
  <si>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</si>
  <si>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</si>
  <si>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</si>
  <si>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</si>
  <si>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</si>
  <si>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</si>
  <si>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</si>
  <si>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</si>
  <si>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</si>
  <si>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</si>
  <si>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</si>
  <si>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</si>
  <si>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</si>
  <si>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</si>
  <si>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</si>
  <si>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</si>
  <si>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</si>
  <si>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</si>
  <si>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</si>
  <si>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</si>
  <si>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</si>
  <si>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</si>
  <si>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</si>
  <si>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</si>
  <si>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</si>
  <si>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</si>
  <si>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</si>
  <si>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</si>
  <si>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</si>
  <si>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</si>
  <si>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</si>
  <si>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</si>
  <si>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</si>
  <si>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</si>
  <si>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</si>
  <si>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</si>
  <si>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</si>
  <si>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</si>
  <si>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</si>
  <si>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</si>
  <si>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</si>
  <si>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</si>
  <si>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</si>
  <si>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</si>
  <si>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</si>
  <si>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</si>
  <si>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</si>
  <si>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</si>
  <si>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</si>
  <si>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</si>
  <si>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</si>
  <si>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</si>
  <si>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</si>
  <si>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</si>
  <si>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</si>
  <si>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</si>
  <si>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</si>
  <si>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</si>
  <si>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</si>
  <si>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</si>
  <si>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</si>
  <si>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</si>
  <si>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</si>
  <si>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</si>
  <si>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</si>
  <si>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</si>
  <si>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</si>
  <si>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</si>
  <si>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</si>
  <si>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</si>
  <si>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</si>
  <si>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</si>
  <si>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</si>
  <si>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</si>
  <si>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</si>
  <si>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</si>
  <si>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</si>
  <si>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</si>
  <si>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</si>
  <si>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</si>
  <si>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</si>
  <si>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</si>
  <si>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</si>
  <si>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</si>
  <si>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</si>
  <si>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</si>
  <si>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</si>
  <si>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</si>
  <si>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</si>
  <si>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</si>
  <si>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</si>
  <si>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</si>
  <si>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</si>
  <si>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</si>
  <si>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</si>
  <si>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</si>
  <si>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</si>
  <si>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</si>
  <si>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</si>
  <si>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</si>
  <si>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</si>
  <si>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</si>
  <si>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</si>
  <si>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</si>
  <si>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</si>
  <si>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</si>
  <si>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</si>
  <si>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</si>
  <si>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</si>
  <si>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</si>
  <si>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</si>
  <si>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</si>
  <si>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</si>
  <si>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</si>
  <si>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</si>
  <si>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</si>
  <si>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</si>
  <si>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</si>
  <si>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</si>
  <si>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</si>
  <si>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</si>
  <si>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</si>
  <si>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</si>
  <si>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</si>
  <si>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</si>
  <si>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</si>
  <si>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</si>
  <si>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</si>
  <si>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</si>
  <si>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</si>
  <si>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</si>
  <si>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</si>
  <si>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</si>
  <si>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</si>
  <si>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</si>
  <si>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</si>
  <si>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</si>
  <si>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</si>
  <si>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</si>
  <si>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</si>
  <si>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</si>
  <si>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</si>
  <si>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</si>
  <si>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</si>
  <si>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</si>
  <si>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</si>
  <si>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</si>
  <si>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</si>
  <si>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</si>
  <si>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</si>
  <si>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</si>
  <si>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</si>
  <si>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</si>
  <si>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</si>
  <si>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</si>
  <si>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</si>
  <si>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</si>
  <si>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</si>
  <si>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</si>
  <si>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</si>
  <si>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</si>
  <si>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</si>
  <si>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</si>
  <si>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</si>
  <si>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</si>
  <si>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</si>
  <si>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</si>
  <si>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</si>
  <si>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</si>
  <si>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</si>
  <si>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</si>
  <si>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</si>
  <si>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</si>
  <si>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</si>
  <si>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</si>
  <si>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</si>
  <si>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</si>
  <si>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</si>
  <si>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</si>
  <si>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</si>
  <si>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</si>
  <si>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</si>
  <si>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</si>
  <si>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</si>
  <si>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</si>
  <si>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</si>
  <si>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</si>
  <si>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</si>
  <si>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</si>
  <si>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</si>
  <si>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</si>
  <si>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</si>
  <si>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</si>
  <si>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</si>
  <si>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</si>
  <si>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</si>
  <si>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</si>
  <si>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</si>
  <si>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</si>
  <si>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</si>
  <si>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</si>
  <si>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</si>
  <si>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</si>
  <si>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</si>
  <si>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</si>
  <si>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</si>
  <si>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</si>
  <si>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</si>
  <si>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</si>
  <si>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</si>
  <si>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</si>
  <si>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</si>
  <si>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</si>
  <si>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</si>
  <si>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</si>
  <si>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</si>
  <si>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</si>
  <si>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</si>
  <si>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</si>
  <si>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</si>
  <si>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</si>
  <si>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</si>
  <si>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</si>
  <si>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</si>
  <si>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</si>
  <si>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</si>
  <si>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</si>
  <si>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</si>
  <si>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</si>
  <si>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</si>
  <si>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</si>
  <si>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</si>
  <si>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</si>
  <si>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</si>
  <si>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</si>
  <si>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</si>
  <si>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</si>
  <si>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</si>
  <si>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</si>
  <si>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</si>
  <si>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</si>
  <si>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</si>
  <si>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</si>
  <si>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</si>
  <si>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</si>
  <si>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</si>
  <si>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</si>
  <si>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</si>
  <si>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</si>
  <si>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</si>
  <si>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</si>
  <si>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</si>
  <si>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</si>
  <si>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</si>
  <si>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</si>
  <si>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</si>
  <si>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</si>
  <si>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</si>
  <si>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</si>
  <si>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</si>
  <si>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</si>
  <si>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</si>
  <si>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</si>
  <si>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</si>
  <si>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</si>
  <si>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</si>
  <si>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</si>
  <si>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</si>
  <si>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</si>
  <si>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</si>
  <si>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</si>
  <si>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</si>
  <si>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</si>
  <si>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</si>
  <si>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</si>
  <si>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</si>
  <si>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</si>
  <si>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</si>
  <si>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</si>
  <si>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</si>
  <si>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</si>
  <si>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</si>
  <si>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</si>
  <si>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</si>
  <si>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</si>
  <si>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</si>
  <si>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</si>
  <si>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</si>
  <si>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</si>
  <si>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</si>
  <si>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</si>
  <si>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</si>
  <si>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</si>
  <si>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</si>
  <si>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</si>
  <si>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</si>
  <si>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</si>
  <si>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</si>
  <si>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</si>
  <si>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</si>
  <si>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</si>
  <si>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</si>
  <si>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</si>
  <si>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</si>
  <si>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</si>
  <si>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</si>
  <si>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</si>
  <si>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</si>
  <si>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</si>
  <si>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</si>
  <si>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</si>
  <si>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</si>
  <si>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</si>
  <si>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</si>
  <si>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</si>
  <si>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</si>
  <si>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</si>
  <si>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</si>
  <si>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</si>
  <si>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</si>
  <si>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</si>
  <si>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</si>
  <si>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</si>
  <si>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</si>
  <si>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</si>
  <si>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</si>
  <si>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</si>
  <si>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</si>
  <si>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</si>
  <si>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</si>
  <si>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</si>
  <si>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</si>
  <si>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</si>
  <si>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</si>
  <si>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</si>
  <si>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</si>
  <si>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</si>
  <si>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</si>
  <si>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</si>
  <si>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</si>
  <si>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</si>
  <si>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</si>
  <si>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</si>
  <si>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</si>
  <si>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</si>
  <si>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</si>
  <si>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</si>
  <si>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</si>
  <si>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</si>
  <si>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</si>
  <si>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</si>
  <si>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</si>
  <si>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</si>
  <si>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</si>
  <si>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</si>
  <si>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</si>
  <si>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</si>
  <si>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</si>
  <si>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</si>
  <si>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</si>
  <si>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</si>
  <si>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</si>
  <si>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</si>
  <si>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</si>
  <si>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</si>
  <si>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</si>
  <si>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</si>
  <si>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</si>
  <si>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</si>
  <si>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</si>
  <si>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</si>
  <si>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</si>
  <si>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</si>
  <si>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</si>
  <si>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</si>
  <si>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</si>
  <si>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</si>
  <si>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</si>
  <si>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</si>
  <si>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</si>
  <si>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</si>
  <si>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</si>
  <si>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</si>
  <si>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</si>
  <si>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</si>
  <si>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</si>
  <si>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</si>
  <si>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</si>
  <si>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</si>
  <si>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</si>
  <si>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</si>
  <si>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</si>
  <si>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</si>
  <si>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</si>
  <si>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</si>
  <si>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</si>
  <si>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</si>
  <si>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</si>
  <si>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</si>
  <si>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</si>
  <si>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</si>
  <si>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</si>
  <si>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</si>
  <si>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</si>
  <si>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</si>
  <si>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</si>
  <si>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</si>
  <si>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</si>
  <si>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</si>
  <si>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</si>
  <si>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</si>
  <si>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</si>
  <si>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</si>
  <si>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</si>
  <si>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</si>
  <si>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</si>
  <si>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</si>
  <si>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</si>
  <si>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</si>
  <si>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</si>
  <si>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</si>
  <si>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</si>
  <si>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</si>
  <si>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</si>
  <si>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</si>
  <si>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</si>
  <si>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</si>
  <si>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</si>
  <si>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</si>
  <si>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</si>
  <si>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</si>
  <si>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</si>
  <si>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</si>
  <si>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</si>
  <si>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</si>
  <si>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</si>
  <si>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</si>
  <si>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</si>
  <si>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</si>
  <si>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</si>
  <si>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</si>
  <si>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</si>
  <si>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</si>
  <si>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</si>
  <si>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</si>
  <si>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</si>
  <si>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</si>
  <si>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</si>
  <si>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</si>
  <si>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</si>
  <si>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</si>
  <si>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</si>
  <si>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</si>
  <si>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</si>
  <si>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</si>
  <si>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</si>
  <si>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</si>
  <si>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</si>
  <si>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</si>
  <si>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</si>
  <si>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</si>
  <si>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</si>
  <si>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</si>
  <si>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</si>
  <si>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</si>
  <si>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</si>
  <si>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</si>
  <si>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</si>
  <si>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</si>
  <si>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</si>
  <si>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</si>
  <si>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</si>
  <si>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</si>
  <si>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</si>
  <si>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</si>
  <si>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</si>
  <si>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</si>
  <si>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</si>
  <si>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</si>
  <si>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</si>
  <si>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</si>
  <si>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</si>
  <si>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</si>
  <si>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</si>
  <si>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</si>
  <si>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</si>
  <si>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</si>
  <si>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</si>
  <si>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</si>
  <si>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</si>
  <si>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</si>
  <si>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</si>
  <si>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</si>
  <si>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</si>
  <si>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</si>
  <si>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</si>
  <si>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</si>
  <si>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</si>
  <si>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</si>
  <si>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</si>
  <si>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</si>
  <si>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</si>
  <si>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</si>
  <si>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</si>
  <si>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</si>
  <si>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</si>
  <si>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</si>
  <si>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</si>
  <si>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</si>
  <si>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</si>
  <si>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</si>
  <si>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</si>
  <si>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</si>
  <si>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</si>
  <si>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</si>
  <si>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</si>
  <si>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</si>
  <si>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</si>
  <si>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</si>
  <si>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</si>
  <si>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</si>
  <si>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</si>
  <si>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</si>
  <si>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</si>
  <si>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</si>
  <si>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</si>
  <si>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</si>
  <si>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</si>
  <si>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</si>
  <si>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</si>
  <si>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</si>
  <si>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</si>
  <si>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</si>
  <si>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</si>
  <si>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</si>
  <si>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</si>
  <si>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</si>
  <si>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</si>
  <si>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</si>
  <si>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</si>
  <si>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</si>
  <si>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</si>
  <si>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</si>
  <si>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</si>
  <si>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</si>
  <si>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</si>
  <si>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</si>
  <si>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</si>
  <si>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</si>
  <si>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</si>
  <si>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</si>
  <si>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</si>
  <si>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</si>
  <si>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</si>
  <si>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</si>
  <si>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</si>
  <si>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</si>
  <si>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</si>
  <si>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</si>
  <si>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</si>
  <si>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</si>
  <si>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</si>
  <si>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</si>
  <si>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</si>
  <si>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</si>
  <si>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</si>
  <si>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</si>
  <si>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</si>
  <si>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</si>
  <si>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</si>
  <si>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</si>
  <si>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</si>
  <si>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</si>
  <si>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</si>
  <si>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</si>
  <si>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</si>
  <si>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</si>
  <si>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</si>
  <si>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</si>
  <si>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</si>
  <si>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</si>
  <si>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</si>
  <si>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</si>
  <si>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</si>
  <si>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</si>
  <si>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</si>
  <si>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</si>
  <si>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</si>
  <si>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</si>
  <si>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</si>
  <si>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</si>
  <si>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</si>
  <si>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</si>
  <si>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</si>
  <si>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</si>
  <si>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</si>
  <si>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</si>
  <si>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</si>
  <si>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</si>
  <si>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</si>
  <si>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</si>
  <si>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</si>
  <si>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</si>
  <si>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</si>
  <si>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</si>
  <si>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</si>
  <si>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</si>
  <si>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</si>
  <si>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</si>
  <si>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</si>
  <si>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</si>
  <si>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</si>
  <si>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</si>
  <si>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</si>
  <si>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</si>
  <si>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</si>
  <si>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</si>
  <si>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</si>
  <si>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</si>
  <si>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</si>
  <si>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</si>
  <si>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</si>
  <si>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</si>
  <si>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</si>
  <si>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</si>
  <si>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</si>
  <si>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</si>
  <si>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</si>
  <si>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</si>
  <si>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</si>
  <si>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</si>
  <si>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</si>
  <si>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</si>
  <si>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</si>
  <si>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</si>
  <si>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</si>
  <si>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</si>
  <si>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</si>
  <si>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</si>
  <si>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</si>
  <si>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</si>
  <si>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</si>
  <si>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</si>
  <si>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</si>
  <si>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</si>
  <si>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</si>
  <si>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</si>
  <si>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</si>
  <si>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</si>
  <si>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</si>
  <si>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</si>
  <si>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</si>
  <si>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</si>
  <si>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</si>
  <si>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</si>
  <si>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</si>
  <si>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</si>
  <si>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</si>
  <si>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</si>
  <si>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</si>
  <si>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</si>
  <si>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</si>
  <si>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</si>
  <si>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</si>
  <si>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</si>
  <si>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</si>
  <si>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</si>
  <si>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</si>
  <si>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</si>
  <si>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</si>
  <si>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</si>
  <si>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</si>
  <si>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</si>
  <si>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</si>
  <si>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</si>
  <si>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</si>
  <si>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</si>
  <si>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</si>
  <si>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</si>
  <si>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</si>
  <si>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</si>
  <si>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</si>
  <si>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</si>
  <si>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</si>
  <si>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</si>
  <si>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</si>
  <si>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</si>
  <si>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</si>
  <si>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</si>
  <si>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</si>
  <si>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</si>
  <si>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</si>
  <si>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</si>
  <si>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</si>
  <si>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</si>
  <si>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</si>
  <si>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</si>
  <si>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</si>
  <si>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</si>
  <si>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</si>
  <si>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</si>
  <si>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</si>
  <si>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</si>
  <si>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</si>
  <si>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</si>
  <si>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</si>
  <si>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</si>
  <si>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</si>
  <si>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</si>
  <si>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</si>
  <si>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</si>
  <si>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</si>
  <si>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Row Labels</t>
  </si>
  <si>
    <t>Grand Total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</si>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</sst>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A0101"/>
      <name val="Arial"/>
      <family val="2"/>
    </font>
    <font>
      <sz val="11"/>
      <color theme="1"/>
      <name val="Calibri"/>
      <family val="2"/>
      <scheme val="minor"/>
    </font>
    <font>
      <b/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0" fontId="0" fillId="0" borderId="0" xfId="0" applyNumberFormat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2" fillId="0" borderId="0" xfId="0" applyNumberFormat="1" applyFont="1"/>
    <xf numFmtId="14" fontId="0" fillId="0" borderId="0" xfId="0" applyNumberFormat="1" applyAlignment="1">
      <alignment horizontal="left"/>
    </xf>
    <xf numFmtId="0" fontId="0" fillId="0" borderId="1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10" fontId="0" fillId="0" borderId="5" xfId="1" applyNumberFormat="1" applyFont="1" applyBorder="1"/>
    <xf numFmtId="0" fontId="1" fillId="0" borderId="2" xfId="0" applyFont="1" applyBorder="1"/>
    <xf numFmtId="0" fontId="4" fillId="0" borderId="2" xfId="0" applyFont="1" applyBorder="1"/>
    <xf numFmtId="0" fontId="4" fillId="0" borderId="2" xfId="0" applyFont="1" applyBorder="1" applyAlignment="1">
      <alignment vertical="center"/>
    </xf>
  </cellXfs>
  <cellStyles count="2">
    <cellStyle name="Normal" xfId="0" builtinId="0"/>
    <cellStyle name="Percent" xfId="1" builtinId="5"/>
  </cellStyles>
  <dxfs count="4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- Tim Raynor.xlsx]ByCategory!PivotTable3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ByCategory!$B$3:$B$4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ByCategory!$B$5:$B$14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3E-4A2A-A2F7-58C1ACFD4CE0}"/>
            </c:ext>
          </c:extLst>
        </c:ser>
        <c:ser>
          <c:idx val="1"/>
          <c:order val="1"/>
          <c:tx>
            <c:strRef>
              <c:f>ByCategory!$C$3:$C$4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ByCategory!$C$5:$C$14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3E-4A2A-A2F7-58C1ACFD4CE0}"/>
            </c:ext>
          </c:extLst>
        </c:ser>
        <c:ser>
          <c:idx val="2"/>
          <c:order val="2"/>
          <c:tx>
            <c:strRef>
              <c:f>ByCategory!$D$3:$D$4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ByCategory!$D$5:$D$14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3E-4A2A-A2F7-58C1ACFD4CE0}"/>
            </c:ext>
          </c:extLst>
        </c:ser>
        <c:ser>
          <c:idx val="3"/>
          <c:order val="3"/>
          <c:tx>
            <c:strRef>
              <c:f>ByCategory!$E$3:$E$4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ByCategory!$E$5:$E$14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F3E-4A2A-A2F7-58C1ACFD4C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50453807"/>
        <c:axId val="1958530479"/>
      </c:barChart>
      <c:catAx>
        <c:axId val="1650453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8530479"/>
        <c:crosses val="autoZero"/>
        <c:auto val="1"/>
        <c:lblAlgn val="ctr"/>
        <c:lblOffset val="100"/>
        <c:noMultiLvlLbl val="0"/>
      </c:catAx>
      <c:valAx>
        <c:axId val="195853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0453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- Tim Raynor.xlsx]BySubCategoy!PivotTable3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BySubCategoy!$B$4:$B$5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BySubCategoy!$A$6:$A$47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BySubCategoy!$B$6:$B$47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99-40C2-A755-54026496C716}"/>
            </c:ext>
          </c:extLst>
        </c:ser>
        <c:ser>
          <c:idx val="1"/>
          <c:order val="1"/>
          <c:tx>
            <c:strRef>
              <c:f>BySubCategoy!$C$4:$C$5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BySubCategoy!$A$6:$A$47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BySubCategoy!$C$6:$C$47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99-40C2-A755-54026496C716}"/>
            </c:ext>
          </c:extLst>
        </c:ser>
        <c:ser>
          <c:idx val="2"/>
          <c:order val="2"/>
          <c:tx>
            <c:strRef>
              <c:f>BySubCategoy!$D$4:$D$5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BySubCategoy!$A$6:$A$47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BySubCategoy!$D$6:$D$47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F99-40C2-A755-54026496C716}"/>
            </c:ext>
          </c:extLst>
        </c:ser>
        <c:ser>
          <c:idx val="3"/>
          <c:order val="3"/>
          <c:tx>
            <c:strRef>
              <c:f>BySubCategoy!$E$4:$E$5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BySubCategoy!$A$6:$A$47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BySubCategoy!$E$6:$E$47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F99-40C2-A755-54026496C7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50453807"/>
        <c:axId val="1958530479"/>
      </c:barChart>
      <c:catAx>
        <c:axId val="1650453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8530479"/>
        <c:crosses val="autoZero"/>
        <c:auto val="1"/>
        <c:lblAlgn val="ctr"/>
        <c:lblOffset val="100"/>
        <c:noMultiLvlLbl val="0"/>
      </c:catAx>
      <c:valAx>
        <c:axId val="195853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0453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- Tim Raynor.xlsx]LineGraph!PivotTable5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LineGraph!$B$4:$B$5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LineGraph!$A$6:$A$18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LineGraph!$B$6:$B$18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D6-4332-9E7D-B52AB649AB4A}"/>
            </c:ext>
          </c:extLst>
        </c:ser>
        <c:ser>
          <c:idx val="1"/>
          <c:order val="1"/>
          <c:tx>
            <c:strRef>
              <c:f>LineGraph!$C$4:$C$5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LineGraph!$A$6:$A$18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LineGraph!$C$6:$C$18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D6-4332-9E7D-B52AB649AB4A}"/>
            </c:ext>
          </c:extLst>
        </c:ser>
        <c:ser>
          <c:idx val="2"/>
          <c:order val="2"/>
          <c:tx>
            <c:strRef>
              <c:f>LineGraph!$D$4:$D$5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LineGraph!$A$6:$A$18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LineGraph!$D$6:$D$18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2D6-4332-9E7D-B52AB649AB4A}"/>
            </c:ext>
          </c:extLst>
        </c:ser>
        <c:ser>
          <c:idx val="3"/>
          <c:order val="3"/>
          <c:tx>
            <c:strRef>
              <c:f>LineGraph!$E$4:$E$5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LineGraph!$A$6:$A$18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LineGraph!$E$6:$E$18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ECB-4617-A153-3E12F8D26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4267423"/>
        <c:axId val="1872641439"/>
      </c:lineChart>
      <c:catAx>
        <c:axId val="1874267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2641439"/>
        <c:crosses val="autoZero"/>
        <c:auto val="1"/>
        <c:lblAlgn val="ctr"/>
        <c:lblOffset val="100"/>
        <c:noMultiLvlLbl val="0"/>
      </c:catAx>
      <c:valAx>
        <c:axId val="1872641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4267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By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0.5102219626168224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CA-4F13-94C4-2721964D8F00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0.39544392523364486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CA-4F13-94C4-2721964D8F00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9.4334112149532703E-2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CA-4F13-94C4-2721964D8F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9051216"/>
        <c:axId val="756718896"/>
      </c:lineChart>
      <c:catAx>
        <c:axId val="749051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6718896"/>
        <c:crosses val="autoZero"/>
        <c:auto val="1"/>
        <c:lblAlgn val="ctr"/>
        <c:lblOffset val="100"/>
        <c:noMultiLvlLbl val="0"/>
      </c:catAx>
      <c:valAx>
        <c:axId val="75671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051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581024</xdr:colOff>
      <xdr:row>0</xdr:row>
      <xdr:rowOff>0</xdr:rowOff>
    </xdr:from>
    <xdr:to>
      <xdr:col>20</xdr:col>
      <xdr:colOff>590550</xdr:colOff>
      <xdr:row>29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E04AC2-5EED-4E84-ADA1-047A131180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581024</xdr:colOff>
      <xdr:row>0</xdr:row>
      <xdr:rowOff>0</xdr:rowOff>
    </xdr:from>
    <xdr:to>
      <xdr:col>20</xdr:col>
      <xdr:colOff>590550</xdr:colOff>
      <xdr:row>29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C972AA-FD2F-4D4B-8198-D6AC9929CD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600074</xdr:colOff>
      <xdr:row>0</xdr:row>
      <xdr:rowOff>42861</xdr:rowOff>
    </xdr:from>
    <xdr:to>
      <xdr:col>20</xdr:col>
      <xdr:colOff>609599</xdr:colOff>
      <xdr:row>31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F18725-70D7-4D42-BA45-372C381442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38099</xdr:colOff>
      <xdr:row>14</xdr:row>
      <xdr:rowOff>14287</xdr:rowOff>
    </xdr:from>
    <xdr:to>
      <xdr:col>7</xdr:col>
      <xdr:colOff>1371599</xdr:colOff>
      <xdr:row>36</xdr:row>
      <xdr:rowOff>180975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70F8FAD-8A76-4F70-8CFA-3F0AFD69A9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m Raynor" refreshedDate="43748.401056365743" createdVersion="6" refreshedVersion="6" minRefreshableVersion="3" recordCount="4114" xr:uid="{053EB040-1343-438D-9A37-268AC5AEE3B2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m Raynor" refreshedDate="43748.427364236108" createdVersion="6" refreshedVersion="6" minRefreshableVersion="3" recordCount="4114" xr:uid="{F464A84D-C795-41EF-BEDA-079E932A72D4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34471D-7DBD-4B68-9E07-2AF9968CADF9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8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7EAF48-5DDC-4AE5-B43D-329DC17E2DD4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0AD1BD-A6FF-41CB-8973-D00535F831C8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>
      <selection activeCell="C5" sqref="C5"/>
    </sheetView>
  </sheetViews>
  <sheetFormatPr defaultRowHeight="1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bestFit="1" customWidth="1"/>
    <col min="16" max="16" width="17" bestFit="1" customWidth="1"/>
    <col min="17" max="17" width="11.85546875" bestFit="1" customWidth="1"/>
    <col min="18" max="18" width="12.85546875" bestFit="1" customWidth="1"/>
    <col min="19" max="19" width="23.42578125" bestFit="1" customWidth="1"/>
    <col min="20" max="20" width="22" bestFit="1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8309</v>
      </c>
      <c r="Q1" s="1" t="s">
        <v>8310</v>
      </c>
      <c r="R1" s="1" t="s">
        <v>8311</v>
      </c>
      <c r="S1" s="1" t="s">
        <v>8365</v>
      </c>
      <c r="T1" s="1" t="s">
        <v>8366</v>
      </c>
    </row>
    <row r="2" spans="1:20" ht="60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7">
        <f>E2/L2</f>
        <v>63.917582417582416</v>
      </c>
      <c r="Q2" t="str">
        <f>LEFT(N2,FIND("/",N2)-1)</f>
        <v>film &amp; video</v>
      </c>
      <c r="R2" t="str">
        <f>REPLACE(N2,1,FIND("/",N2),"")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7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REPLACE(N3,1,FIND("/",N3),"")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30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60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60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60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30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60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60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60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30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60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60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60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30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30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60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30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60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60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60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60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30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60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60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60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60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60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60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60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60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60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ht="3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60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30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60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60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60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60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60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60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7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REPLACE(N67,1,FIND("/",N67),"")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30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60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60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60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60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60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60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60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10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60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60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60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60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7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60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30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60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60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60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60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60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60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60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30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ht="15.7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60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60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30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60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t="3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60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60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60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60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60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7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60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7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60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60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60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30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60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7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REPLACE(N131,1,FIND("/",N131),"")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60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7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ht="15.7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7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60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7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0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7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60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7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60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7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60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60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7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60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60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7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60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60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0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7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60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60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60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0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0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60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60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7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60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60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7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60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0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7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60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0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60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60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60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7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7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60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7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60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60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7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0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7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0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60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60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7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ht="15.7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60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ht="15.7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60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7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60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7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60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ht="15.7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60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60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7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REPLACE(N195,1,FIND("/",N195),"")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60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60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60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7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60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ht="15.7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7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60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60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7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60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7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60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7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60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60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60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60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60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ht="15.7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60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ht="3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7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60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60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7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60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7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7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0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7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60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7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60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60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7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60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7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60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60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7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30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60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7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60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60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60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60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0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60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60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60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60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30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60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60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7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REPLACE(N259,1,FIND("/",N259),"")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60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60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0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0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0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60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60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60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60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60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60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60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60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60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60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60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60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60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0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60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60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30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60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60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60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60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90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60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60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30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60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60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60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30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0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ht="15.7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60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60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60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60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60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0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60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7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REPLACE(N323,1,FIND("/",N323),"")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60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60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60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60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60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60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60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60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60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60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0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60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60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60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60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60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60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60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60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60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60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60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60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60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60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60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60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60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60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60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60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0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60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60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60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60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60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60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60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60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60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60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7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REPLACE(N387,1,FIND("/",N387),"")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60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60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60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60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60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60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60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60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60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60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60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60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60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60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60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60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60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60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60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60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60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60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7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30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60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7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60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0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7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60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60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7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7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60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7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60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7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ht="15.7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60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60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60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60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7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REPLACE(N451,1,FIND("/",N451),"")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60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60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7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60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60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60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60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7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60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0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60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7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60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7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3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60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60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7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30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7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60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0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60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60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30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60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7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7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60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60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60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0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60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60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7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7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ht="15.7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7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7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60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7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7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60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ht="15.7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0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60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60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7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60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60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60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60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60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7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60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7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REPLACE(N515,1,FIND("/",N515),"")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0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7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60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60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7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60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60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60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60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60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60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30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60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60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60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60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60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60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60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60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60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0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60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60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60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60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60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7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60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60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60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7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60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60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0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60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60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7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60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60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60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7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60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60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60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60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60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7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7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0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60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60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7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60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60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60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60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7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REPLACE(N579,1,FIND("/",N579),"")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30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60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60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7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60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7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60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ht="15.7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60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60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60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0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60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0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60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0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60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7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60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7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30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60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60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7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60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60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7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60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7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0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7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60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7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60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7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60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60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7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0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60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60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60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7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7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60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60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60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7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60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60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7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0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60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7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ht="15.7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0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60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60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7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REPLACE(N643,1,FIND("/",N643),"")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60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60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0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60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60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0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60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60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60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60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60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60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60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60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60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ht="15.7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60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60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60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60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60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60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60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60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60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60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60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0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60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0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7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60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60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60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60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60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30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60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60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7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60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60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60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0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60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60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60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0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60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60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60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60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60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60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30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7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REPLACE(N707,1,FIND("/",N707),"")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60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7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60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60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0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7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60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60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60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60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ht="3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60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60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60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60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60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60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60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60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30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60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60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60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60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0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60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60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0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60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60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60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30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60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60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60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60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60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60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60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60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7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7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7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60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60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7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7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60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7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60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7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REPLACE(N771,1,FIND("/",N771),"")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60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7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60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60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60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60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60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60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60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60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60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60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60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60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60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0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60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60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60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0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60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60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60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60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60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3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0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60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60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60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0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60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0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60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30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60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60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60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60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60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ht="15.7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7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REPLACE(N835,1,FIND("/",N835),"")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60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60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ht="15.7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60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60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60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60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30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0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0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60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60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60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60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60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60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60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60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60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60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60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7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30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60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60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60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60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60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60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60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60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7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60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60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60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60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60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60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60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60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7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REPLACE(N899,1,FIND("/",N899),"")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60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60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7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60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0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7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7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7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60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60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7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60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7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7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60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60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ht="15.7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7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60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60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60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60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7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0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7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7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60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60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60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60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7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60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60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60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30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60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7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60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ht="15.7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30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60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0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60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60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7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REPLACE(N963,1,FIND("/",N963),"")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60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0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60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60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60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0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60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60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60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60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60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60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60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60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60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60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9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60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60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60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7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30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60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0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60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0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60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60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60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60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60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60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60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0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60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60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0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7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REPLACE(N1027,1,FIND("/",N1027),"")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60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60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0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60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ht="15.7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60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60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60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60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60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7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60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60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60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7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60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ht="15.7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7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30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7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60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7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7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7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60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60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7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60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60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7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7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60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7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ht="15.7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7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60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7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3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60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7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60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60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60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60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60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7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60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60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60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60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60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ht="15.7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7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ht="15.7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60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7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0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7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REPLACE(N1091,1,FIND("/",N1091),"")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60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60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60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60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60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60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0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60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60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60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60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60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7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60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60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60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60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60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60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60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60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60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7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60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7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60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60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60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60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ht="15.7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60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60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7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60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0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60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60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60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7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ht="15.7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7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7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60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7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60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7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0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0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0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60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7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ht="15.7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0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7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REPLACE(N1155,1,FIND("/",N1155),"")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60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7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60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60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60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7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60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7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60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60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7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0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7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60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60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30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7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60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0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60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7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60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30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60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60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60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60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60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60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60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60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30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60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60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0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0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60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60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60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60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60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60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60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60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30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60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60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0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60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60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60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60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60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0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7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REPLACE(N1219,1,FIND("/",N1219),"")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60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60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0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0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60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60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7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60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7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7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60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60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7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60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3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7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60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7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60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0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7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60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60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60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0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60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60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60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60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60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60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0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60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60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60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60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60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60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0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60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60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60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60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7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REPLACE(N1283,1,FIND("/",N1283),"")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60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60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60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90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60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30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60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60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60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60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60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60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60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60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60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60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30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60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60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0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30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60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60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60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0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60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60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60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60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60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60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60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60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60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60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60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7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60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7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60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60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60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0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7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60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60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60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60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7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REPLACE(N1347,1,FIND("/",N1347),"")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60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60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60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60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60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60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60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60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60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0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60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60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60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ht="15.7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60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0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60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30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60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60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0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60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ht="15.7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30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60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60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0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60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60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0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3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3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60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60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60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60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60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0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3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60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7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REPLACE(N1411,1,FIND("/",N1411),"")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60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60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60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60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7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60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60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30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60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60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60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60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60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7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60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60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7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60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60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7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60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60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60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60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60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60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60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7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60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7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7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60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60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7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30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60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7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60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7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60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7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60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7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60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60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3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0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7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60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7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7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7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0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0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60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ht="15.7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60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60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0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60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60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60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60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ht="15.7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7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REPLACE(N1475,1,FIND("/",N1475),"")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60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60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60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60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60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60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60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ht="15.7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7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60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60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7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7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60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7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60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0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7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60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60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60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60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60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60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60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60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60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60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60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60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60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60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0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60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60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60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60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60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30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60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60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60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60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60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60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7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REPLACE(N1539,1,FIND("/",N1539),"")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60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60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60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7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60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7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0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60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60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7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60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7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60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7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60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60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60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7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60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60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60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ht="15.7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7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0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60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60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60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60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60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60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60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7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60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0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60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60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7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60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0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7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60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0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7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7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ht="15.7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60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0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7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7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60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7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60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7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REPLACE(N1603,1,FIND("/",N1603),"")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60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60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60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0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ht="15.7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60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60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60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30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60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60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60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0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0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60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60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60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60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60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30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60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60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0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0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60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60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60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60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60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60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60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60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60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60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60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7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60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60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7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REPLACE(N1667,1,FIND("/",N1667),"")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60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60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60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30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60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0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0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0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60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7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0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60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60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60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60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30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60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60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60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60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60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7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7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60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60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60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30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60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7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60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60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7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30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60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60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7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60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60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60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ht="15.7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60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60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7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60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60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60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0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60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60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7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REPLACE(N1731,1,FIND("/",N1731),"")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7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30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7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60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7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60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7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60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7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60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60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60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60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60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60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0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60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60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60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30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60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0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30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60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60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60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0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7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60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60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60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60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60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60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60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60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60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60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60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60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7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REPLACE(N1795,1,FIND("/",N1795),"")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60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60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0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60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60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60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60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0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60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60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7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60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7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60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60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0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60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ht="15.7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60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30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60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60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60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60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30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7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30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60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60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60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0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60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60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0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60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60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60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60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60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60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60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7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REPLACE(N1859,1,FIND("/",N1859),"")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60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30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60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7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60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60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60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60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60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60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7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60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60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60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60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7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7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60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7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60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0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60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60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60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60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60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60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30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60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60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60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60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60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60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60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60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60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60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60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0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60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60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0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0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60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30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7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REPLACE(N1923,1,FIND("/",N1923),"")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7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60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ht="15.7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0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0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60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60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60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60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60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60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60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60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60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60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60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60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0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60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60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0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60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60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0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60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60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60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60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60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60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60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0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60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60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60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60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60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0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0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60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0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60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7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60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0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60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7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REPLACE(N1987,1,FIND("/",N1987),"")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60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30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ht="15.7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60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0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0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60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7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60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7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60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60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7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60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7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60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60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60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60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60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60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60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60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60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0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60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0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60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60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60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60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60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60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60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60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60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0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30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60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60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60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60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60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60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0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60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60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60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60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60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60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60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ht="15.7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7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REPLACE(N2051,1,FIND("/",N2051),"")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60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60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60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60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60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60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60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0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60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60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60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60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60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60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60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60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60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60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60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60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0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0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60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60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60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60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60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60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60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60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30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60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60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60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60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ht="15.7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60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60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60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0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60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60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0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60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30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7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REPLACE(N2115,1,FIND("/",N2115),"")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60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60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0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0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60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30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60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60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0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60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60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60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60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60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60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7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60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60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60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60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ht="15.7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60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60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7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ht="15.7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60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60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60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0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0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60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7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30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60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0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60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60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0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60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60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60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60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7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REPLACE(N2179,1,FIND("/",N2179),"")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60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60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60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60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60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60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60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60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60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60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0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0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60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0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60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60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60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60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60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60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60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60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7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0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60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60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60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60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60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60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60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60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60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60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60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60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60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0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0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60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7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REPLACE(N2243,1,FIND("/",N2243),"")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30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60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60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60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60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60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0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60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0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60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60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60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60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60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60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60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60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60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60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60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60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60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60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60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60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30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60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60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60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60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60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0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60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60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0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0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60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60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7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REPLACE(N2307,1,FIND("/",N2307),"")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60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60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0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60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60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60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60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60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60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60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60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60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60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60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60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7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60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7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60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60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60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60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7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7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30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7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60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7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30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7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7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7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60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7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60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7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7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60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60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60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60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7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REPLACE(N2371,1,FIND("/",N2371),"")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60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60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7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60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0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60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60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7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7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7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60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60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60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60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7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60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60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60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60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7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0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60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7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60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60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60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7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60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7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7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60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7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60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3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60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7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0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0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7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60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60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7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60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60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60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7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ht="15.7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60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7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30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0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0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60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7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30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60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0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60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7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REPLACE(N2435,1,FIND("/",N2435),"")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60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60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7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60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60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7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0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30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0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60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60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0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60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60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60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60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60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60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60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60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60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60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60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60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3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60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60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60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60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0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0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60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60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60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60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60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60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60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60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60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60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30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60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0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7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REPLACE(N2499,1,FIND("/",N2499),"")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60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60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60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60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7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7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0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60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ht="15.7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7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60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7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60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60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7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7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60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7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60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60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60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7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60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7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60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7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60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60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60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30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60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60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60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7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ht="15.7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60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60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60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60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60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60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60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60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60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60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60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60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0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60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60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60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7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REPLACE(N2563,1,FIND("/",N2563),"")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60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30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7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7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7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60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7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60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7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60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7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60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30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7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60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7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60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7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30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7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0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60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60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60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7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60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60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7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0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60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60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0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60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7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60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60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60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60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60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60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60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0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60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60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60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60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60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60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60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7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REPLACE(N2627,1,FIND("/",N2627),"")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60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60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60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60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60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60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7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0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0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7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60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60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60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60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30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60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60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60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60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ht="15.7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0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60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ht="15.7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60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60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60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60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60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60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0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60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60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60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60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60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60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60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60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60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ht="15.7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60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60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60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60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7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7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0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60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7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REPLACE(N2691,1,FIND("/",N2691),"")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60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0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60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60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60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7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60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60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60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0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0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60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60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60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60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60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60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60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60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60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60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ht="15.7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0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0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60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60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60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60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60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7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60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60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0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60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7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60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60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60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0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7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60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7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60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7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REPLACE(N2755,1,FIND("/",N2755),"")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7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30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60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60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60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7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0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0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60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60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60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60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7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7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60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60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60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0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7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60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0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60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30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60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60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60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60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60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60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60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60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60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0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3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60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60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60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7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REPLACE(N2819,1,FIND("/",N2819),"")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60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60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60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60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60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60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60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60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60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60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60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ht="15.7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60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60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60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60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60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60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7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60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7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60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60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7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60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7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60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60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60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60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7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60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7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60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60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60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7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60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60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60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ht="15.7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60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60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60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60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60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7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60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60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60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60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7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60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60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60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7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REPLACE(N2883,1,FIND("/",N2883),"")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60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60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0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60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60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60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7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60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60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3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30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7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60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60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60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60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7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60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60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60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60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60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60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60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60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60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60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60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0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60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60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60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60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60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0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60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60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60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60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60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60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0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60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60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60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60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60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7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60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7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REPLACE(N2947,1,FIND("/",N2947),"")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60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60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60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60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60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7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60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60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7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60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7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60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7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7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60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60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60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60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60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60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0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60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60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0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60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60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60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60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60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60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60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60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60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60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60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ht="15.7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60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60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ht="15.7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60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60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60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60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60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0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60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60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60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30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60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7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REPLACE(N3011,1,FIND("/",N3011),"")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60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60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60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60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60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60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60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60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60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60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60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0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60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60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60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60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60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0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60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60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60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60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60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0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60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60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60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7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60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60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7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7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60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60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ht="15.7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7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60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30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60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60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60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60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60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7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REPLACE(N3075,1,FIND("/",N3075),"")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7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30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60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60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60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60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60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7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7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60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60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60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60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60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60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60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60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60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60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60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60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60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0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60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60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60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ht="3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60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60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60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60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7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60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30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60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ht="15.7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60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ht="15.7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9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60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7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60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60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0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0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60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60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60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60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7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REPLACE(N3139,1,FIND("/",N3139),"")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60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7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60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60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0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0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7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60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60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30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60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60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60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60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30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30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60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60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60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60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60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0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0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60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60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60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60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60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60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60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60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60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60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60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60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60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7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60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60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7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60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60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60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60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7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REPLACE(N3203,1,FIND("/",N3203),"")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60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7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60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60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7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60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60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60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30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60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60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0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60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60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0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60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0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60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60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30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60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60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60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60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0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60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60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60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60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60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0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60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60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60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60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60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60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60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0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7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REPLACE(N3267,1,FIND("/",N3267),"")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60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60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3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60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60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60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60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60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60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60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60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60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ht="15.7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60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0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60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60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60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60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60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60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60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60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60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60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ht="15.7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60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60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60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60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0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60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60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30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60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60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60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60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60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60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60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7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REPLACE(N3331,1,FIND("/",N3331),"")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60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60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60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0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60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60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60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60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60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60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60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60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60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60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60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60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60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60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0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60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60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60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60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60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0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60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60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60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60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60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60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60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60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60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60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60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60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60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60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60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60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60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7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REPLACE(N3395,1,FIND("/",N3395),"")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60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0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30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60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60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60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60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60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60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60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60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60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60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60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60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60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60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60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60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60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60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60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60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60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60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60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30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60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60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60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60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60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60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0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60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60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60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60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60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60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0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7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REPLACE(N3459,1,FIND("/",N3459),"")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60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60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60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60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ht="15.7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60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60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60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60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60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60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60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60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60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60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60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60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60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60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60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60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60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60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60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60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60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60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60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60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0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60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60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60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60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60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60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60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60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60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7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REPLACE(N3523,1,FIND("/",N3523),"")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60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60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60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60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60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60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ht="15.7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60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60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60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60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60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60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60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60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60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60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60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60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60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60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60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60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60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60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60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60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60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20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60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60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60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60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60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0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60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60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60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60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60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90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7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REPLACE(N3587,1,FIND("/",N3587),"")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ht="3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60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60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60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0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0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30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60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60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60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60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60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0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60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60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60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60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60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60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60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60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60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60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0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60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60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60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60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7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60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60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60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60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60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0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7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60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0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60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60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7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60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7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60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60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0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7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REPLACE(N3651,1,FIND("/",N3651),"")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60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60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60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60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60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60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60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30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60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60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60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60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60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60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30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60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60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60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60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60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60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60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60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60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60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60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60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60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60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60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60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30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0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60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60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60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60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60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0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60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60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60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60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60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60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0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0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60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7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REPLACE(N3715,1,FIND("/",N3715),"")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60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60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0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0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60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60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0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60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60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60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60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7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60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0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60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60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7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60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7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60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7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3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0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60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10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60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60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60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60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30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30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60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60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0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60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60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60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60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0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0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60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60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7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REPLACE(N3779,1,FIND("/",N3779),"")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30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30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60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60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60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60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60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7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0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7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0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60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60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60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60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60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60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7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0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60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7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60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60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60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60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60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60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60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60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0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0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60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60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60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60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60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60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60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60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60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60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60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60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60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60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0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60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60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60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7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REPLACE(N3843,1,FIND("/",N3843),"")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60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60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60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0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60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7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0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0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7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60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60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60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60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ht="15.7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0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60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7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60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0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3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30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60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60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7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60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7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60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7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60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60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7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60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0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60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7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60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7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7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ht="15.7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7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60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60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60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0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60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7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60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60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60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60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60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0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60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60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60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7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30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60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7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REPLACE(N3907,1,FIND("/",N3907),"")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60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60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60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60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7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60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60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60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7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60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60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60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60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60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60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7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60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7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60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60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0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60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7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60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60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60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7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60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7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60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0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60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60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7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60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60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60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60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7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60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7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60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60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7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60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60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60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60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60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60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7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60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60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60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60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7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REPLACE(N3971,1,FIND("/",N3971),"")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60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60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60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60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60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60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60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60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60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60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60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60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60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60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60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30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60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7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0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60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60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7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30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60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60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ht="15.7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60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60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60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60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7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60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60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7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60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60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60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0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60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60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0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7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60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60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7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60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7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60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60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7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60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7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REPLACE(N4035,1,FIND("/",N4035),"")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60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0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60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60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7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60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60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60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60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60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60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7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60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60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7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60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60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60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60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7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60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60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60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60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60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60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7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60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60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60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7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60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60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7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60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60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7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60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60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60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60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60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ht="15.7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7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60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60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60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60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7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REPLACE(N4099,1,FIND("/",N4099),"")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7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60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7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60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7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60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60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60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7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60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60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60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autoFilter ref="A1:T4115" xr:uid="{54623072-50A0-4E5A-8F96-50A9F2A85A2D}"/>
  <conditionalFormatting sqref="F2:F4115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92D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CAA40-AACE-41EF-82F5-5E856BD27895}">
  <dimension ref="A1:F22"/>
  <sheetViews>
    <sheetView workbookViewId="0">
      <selection sqref="A1:F14"/>
    </sheetView>
  </sheetViews>
  <sheetFormatPr defaultRowHeight="1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>
      <c r="A1" s="8" t="s">
        <v>8223</v>
      </c>
      <c r="B1" t="s">
        <v>8362</v>
      </c>
    </row>
    <row r="3" spans="1:6">
      <c r="A3" s="8" t="s">
        <v>8364</v>
      </c>
      <c r="B3" s="8" t="s">
        <v>8363</v>
      </c>
    </row>
    <row r="4" spans="1:6">
      <c r="A4" s="8" t="s">
        <v>8307</v>
      </c>
      <c r="B4" t="s">
        <v>8220</v>
      </c>
      <c r="C4" t="s">
        <v>8221</v>
      </c>
      <c r="D4" t="s">
        <v>8222</v>
      </c>
      <c r="E4" t="s">
        <v>8219</v>
      </c>
      <c r="F4" t="s">
        <v>8308</v>
      </c>
    </row>
    <row r="5" spans="1:6">
      <c r="A5" s="9" t="s">
        <v>8312</v>
      </c>
      <c r="B5" s="6">
        <v>40</v>
      </c>
      <c r="C5" s="6">
        <v>180</v>
      </c>
      <c r="D5" s="6"/>
      <c r="E5" s="6">
        <v>300</v>
      </c>
      <c r="F5" s="6">
        <v>520</v>
      </c>
    </row>
    <row r="6" spans="1:6">
      <c r="A6" s="9" t="s">
        <v>8338</v>
      </c>
      <c r="B6" s="6">
        <v>20</v>
      </c>
      <c r="C6" s="6">
        <v>140</v>
      </c>
      <c r="D6" s="6">
        <v>6</v>
      </c>
      <c r="E6" s="6">
        <v>34</v>
      </c>
      <c r="F6" s="6">
        <v>200</v>
      </c>
    </row>
    <row r="7" spans="1:6">
      <c r="A7" s="9" t="s">
        <v>8335</v>
      </c>
      <c r="B7" s="6"/>
      <c r="C7" s="6">
        <v>140</v>
      </c>
      <c r="D7" s="6"/>
      <c r="E7" s="6">
        <v>80</v>
      </c>
      <c r="F7" s="6">
        <v>220</v>
      </c>
    </row>
    <row r="8" spans="1:6">
      <c r="A8" s="9" t="s">
        <v>8333</v>
      </c>
      <c r="B8" s="6">
        <v>24</v>
      </c>
      <c r="C8" s="6"/>
      <c r="D8" s="6"/>
      <c r="E8" s="6"/>
      <c r="F8" s="6">
        <v>24</v>
      </c>
    </row>
    <row r="9" spans="1:6">
      <c r="A9" s="9" t="s">
        <v>8327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</row>
    <row r="10" spans="1:6">
      <c r="A10" s="9" t="s">
        <v>8340</v>
      </c>
      <c r="B10" s="6"/>
      <c r="C10" s="6">
        <v>117</v>
      </c>
      <c r="D10" s="6"/>
      <c r="E10" s="6">
        <v>103</v>
      </c>
      <c r="F10" s="6">
        <v>220</v>
      </c>
    </row>
    <row r="11" spans="1:6">
      <c r="A11" s="9" t="s">
        <v>8324</v>
      </c>
      <c r="B11" s="6">
        <v>30</v>
      </c>
      <c r="C11" s="6">
        <v>127</v>
      </c>
      <c r="D11" s="6"/>
      <c r="E11" s="6">
        <v>80</v>
      </c>
      <c r="F11" s="6">
        <v>237</v>
      </c>
    </row>
    <row r="12" spans="1:6">
      <c r="A12" s="9" t="s">
        <v>8321</v>
      </c>
      <c r="B12" s="6">
        <v>178</v>
      </c>
      <c r="C12" s="6">
        <v>213</v>
      </c>
      <c r="D12" s="6"/>
      <c r="E12" s="6">
        <v>209</v>
      </c>
      <c r="F12" s="6">
        <v>600</v>
      </c>
    </row>
    <row r="13" spans="1:6">
      <c r="A13" s="9" t="s">
        <v>8319</v>
      </c>
      <c r="B13" s="6">
        <v>37</v>
      </c>
      <c r="C13" s="6">
        <v>493</v>
      </c>
      <c r="D13" s="6">
        <v>24</v>
      </c>
      <c r="E13" s="6">
        <v>839</v>
      </c>
      <c r="F13" s="6">
        <v>1393</v>
      </c>
    </row>
    <row r="14" spans="1:6">
      <c r="A14" s="9" t="s">
        <v>8308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  <row r="22" spans="5:5">
      <c r="E22" t="s">
        <v>8400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12ED6-81A6-45B2-A295-2AF07C3C1C55}">
  <dimension ref="A1:F47"/>
  <sheetViews>
    <sheetView topLeftCell="A4" workbookViewId="0">
      <selection activeCell="K33" sqref="K33"/>
    </sheetView>
  </sheetViews>
  <sheetFormatPr defaultRowHeight="1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>
      <c r="A1" s="8" t="s">
        <v>8223</v>
      </c>
      <c r="B1" t="s">
        <v>8362</v>
      </c>
    </row>
    <row r="2" spans="1:6">
      <c r="A2" s="8" t="s">
        <v>8310</v>
      </c>
      <c r="B2" t="s">
        <v>8362</v>
      </c>
    </row>
    <row r="4" spans="1:6">
      <c r="A4" s="8" t="s">
        <v>8364</v>
      </c>
      <c r="B4" s="8" t="s">
        <v>8363</v>
      </c>
    </row>
    <row r="5" spans="1:6">
      <c r="A5" s="8" t="s">
        <v>8307</v>
      </c>
      <c r="B5" t="s">
        <v>8220</v>
      </c>
      <c r="C5" t="s">
        <v>8221</v>
      </c>
      <c r="D5" t="s">
        <v>8222</v>
      </c>
      <c r="E5" t="s">
        <v>8219</v>
      </c>
      <c r="F5" t="s">
        <v>8308</v>
      </c>
    </row>
    <row r="6" spans="1:6">
      <c r="A6" s="9" t="s">
        <v>8318</v>
      </c>
      <c r="B6" s="6"/>
      <c r="C6" s="6">
        <v>100</v>
      </c>
      <c r="D6" s="6"/>
      <c r="E6" s="6"/>
      <c r="F6" s="6">
        <v>100</v>
      </c>
    </row>
    <row r="7" spans="1:6">
      <c r="A7" s="9" t="s">
        <v>8346</v>
      </c>
      <c r="B7" s="6">
        <v>20</v>
      </c>
      <c r="C7" s="6"/>
      <c r="D7" s="6"/>
      <c r="E7" s="6"/>
      <c r="F7" s="6">
        <v>20</v>
      </c>
    </row>
    <row r="8" spans="1:6">
      <c r="A8" s="9" t="s">
        <v>8334</v>
      </c>
      <c r="B8" s="6">
        <v>24</v>
      </c>
      <c r="C8" s="6"/>
      <c r="D8" s="6"/>
      <c r="E8" s="6"/>
      <c r="F8" s="6">
        <v>24</v>
      </c>
    </row>
    <row r="9" spans="1:6">
      <c r="A9" s="9" t="s">
        <v>8360</v>
      </c>
      <c r="B9" s="6"/>
      <c r="C9" s="6">
        <v>40</v>
      </c>
      <c r="D9" s="6"/>
      <c r="E9" s="6"/>
      <c r="F9" s="6">
        <v>40</v>
      </c>
    </row>
    <row r="10" spans="1:6">
      <c r="A10" s="9" t="s">
        <v>8356</v>
      </c>
      <c r="B10" s="6"/>
      <c r="C10" s="6"/>
      <c r="D10" s="6"/>
      <c r="E10" s="6">
        <v>40</v>
      </c>
      <c r="F10" s="6">
        <v>40</v>
      </c>
    </row>
    <row r="11" spans="1:6">
      <c r="A11" s="9" t="s">
        <v>8317</v>
      </c>
      <c r="B11" s="6"/>
      <c r="C11" s="6"/>
      <c r="D11" s="6"/>
      <c r="E11" s="6">
        <v>180</v>
      </c>
      <c r="F11" s="6">
        <v>180</v>
      </c>
    </row>
    <row r="12" spans="1:6">
      <c r="A12" s="9" t="s">
        <v>8316</v>
      </c>
      <c r="B12" s="6"/>
      <c r="C12" s="6">
        <v>80</v>
      </c>
      <c r="D12" s="6"/>
      <c r="E12" s="6"/>
      <c r="F12" s="6">
        <v>80</v>
      </c>
    </row>
    <row r="13" spans="1:6">
      <c r="A13" s="9" t="s">
        <v>8332</v>
      </c>
      <c r="B13" s="6"/>
      <c r="C13" s="6"/>
      <c r="D13" s="6"/>
      <c r="E13" s="6">
        <v>40</v>
      </c>
      <c r="F13" s="6">
        <v>40</v>
      </c>
    </row>
    <row r="14" spans="1:6">
      <c r="A14" s="9" t="s">
        <v>8349</v>
      </c>
      <c r="B14" s="6"/>
      <c r="C14" s="6">
        <v>40</v>
      </c>
      <c r="D14" s="6">
        <v>20</v>
      </c>
      <c r="E14" s="6"/>
      <c r="F14" s="6">
        <v>60</v>
      </c>
    </row>
    <row r="15" spans="1:6">
      <c r="A15" s="9" t="s">
        <v>8326</v>
      </c>
      <c r="B15" s="6"/>
      <c r="C15" s="6">
        <v>40</v>
      </c>
      <c r="D15" s="6"/>
      <c r="E15" s="6"/>
      <c r="F15" s="6">
        <v>40</v>
      </c>
    </row>
    <row r="16" spans="1:6">
      <c r="A16" s="9" t="s">
        <v>8339</v>
      </c>
      <c r="B16" s="6">
        <v>20</v>
      </c>
      <c r="C16" s="6">
        <v>120</v>
      </c>
      <c r="D16" s="6"/>
      <c r="E16" s="6"/>
      <c r="F16" s="6">
        <v>140</v>
      </c>
    </row>
    <row r="17" spans="1:6">
      <c r="A17" s="9" t="s">
        <v>8350</v>
      </c>
      <c r="B17" s="6"/>
      <c r="C17" s="6">
        <v>20</v>
      </c>
      <c r="D17" s="6"/>
      <c r="E17" s="6"/>
      <c r="F17" s="6">
        <v>20</v>
      </c>
    </row>
    <row r="18" spans="1:6">
      <c r="A18" s="9" t="s">
        <v>8351</v>
      </c>
      <c r="B18" s="6"/>
      <c r="C18" s="6"/>
      <c r="D18" s="6"/>
      <c r="E18" s="6">
        <v>140</v>
      </c>
      <c r="F18" s="6">
        <v>140</v>
      </c>
    </row>
    <row r="19" spans="1:6">
      <c r="A19" s="9" t="s">
        <v>8331</v>
      </c>
      <c r="B19" s="6"/>
      <c r="C19" s="6">
        <v>20</v>
      </c>
      <c r="D19" s="6"/>
      <c r="E19" s="6">
        <v>140</v>
      </c>
      <c r="F19" s="6">
        <v>160</v>
      </c>
    </row>
    <row r="20" spans="1:6">
      <c r="A20" s="9" t="s">
        <v>8330</v>
      </c>
      <c r="B20" s="6"/>
      <c r="C20" s="6">
        <v>60</v>
      </c>
      <c r="D20" s="6"/>
      <c r="E20" s="6"/>
      <c r="F20" s="6">
        <v>60</v>
      </c>
    </row>
    <row r="21" spans="1:6">
      <c r="A21" s="9" t="s">
        <v>8358</v>
      </c>
      <c r="B21" s="6"/>
      <c r="C21" s="6">
        <v>11</v>
      </c>
      <c r="D21" s="6"/>
      <c r="E21" s="6">
        <v>9</v>
      </c>
      <c r="F21" s="6">
        <v>20</v>
      </c>
    </row>
    <row r="22" spans="1:6">
      <c r="A22" s="9" t="s">
        <v>8329</v>
      </c>
      <c r="B22" s="6"/>
      <c r="C22" s="6"/>
      <c r="D22" s="6"/>
      <c r="E22" s="6">
        <v>20</v>
      </c>
      <c r="F22" s="6">
        <v>20</v>
      </c>
    </row>
    <row r="23" spans="1:6">
      <c r="A23" s="9" t="s">
        <v>8337</v>
      </c>
      <c r="B23" s="6"/>
      <c r="C23" s="6">
        <v>40</v>
      </c>
      <c r="D23" s="6"/>
      <c r="E23" s="6"/>
      <c r="F23" s="6">
        <v>40</v>
      </c>
    </row>
    <row r="24" spans="1:6">
      <c r="A24" s="9" t="s">
        <v>8361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>
      <c r="A25" s="9" t="s">
        <v>8345</v>
      </c>
      <c r="B25" s="6"/>
      <c r="C25" s="6">
        <v>20</v>
      </c>
      <c r="D25" s="6"/>
      <c r="E25" s="6"/>
      <c r="F25" s="6">
        <v>20</v>
      </c>
    </row>
    <row r="26" spans="1:6">
      <c r="A26" s="9" t="s">
        <v>8325</v>
      </c>
      <c r="B26" s="6"/>
      <c r="C26" s="6"/>
      <c r="D26" s="6"/>
      <c r="E26" s="6">
        <v>60</v>
      </c>
      <c r="F26" s="6">
        <v>60</v>
      </c>
    </row>
    <row r="27" spans="1:6">
      <c r="A27" s="9" t="s">
        <v>8352</v>
      </c>
      <c r="B27" s="6"/>
      <c r="C27" s="6">
        <v>20</v>
      </c>
      <c r="D27" s="6"/>
      <c r="E27" s="6"/>
      <c r="F27" s="6">
        <v>20</v>
      </c>
    </row>
    <row r="28" spans="1:6">
      <c r="A28" s="9" t="s">
        <v>8341</v>
      </c>
      <c r="B28" s="6"/>
      <c r="C28" s="6">
        <v>57</v>
      </c>
      <c r="D28" s="6"/>
      <c r="E28" s="6">
        <v>103</v>
      </c>
      <c r="F28" s="6">
        <v>160</v>
      </c>
    </row>
    <row r="29" spans="1:6">
      <c r="A29" s="9" t="s">
        <v>8347</v>
      </c>
      <c r="B29" s="6"/>
      <c r="C29" s="6">
        <v>20</v>
      </c>
      <c r="D29" s="6"/>
      <c r="E29" s="6"/>
      <c r="F29" s="6">
        <v>20</v>
      </c>
    </row>
    <row r="30" spans="1:6">
      <c r="A30" s="9" t="s">
        <v>8320</v>
      </c>
      <c r="B30" s="6"/>
      <c r="C30" s="6">
        <v>353</v>
      </c>
      <c r="D30" s="6">
        <v>19</v>
      </c>
      <c r="E30" s="6">
        <v>694</v>
      </c>
      <c r="F30" s="6">
        <v>1066</v>
      </c>
    </row>
    <row r="31" spans="1:6">
      <c r="A31" s="9" t="s">
        <v>8348</v>
      </c>
      <c r="B31" s="6"/>
      <c r="C31" s="6"/>
      <c r="D31" s="6"/>
      <c r="E31" s="6">
        <v>40</v>
      </c>
      <c r="F31" s="6">
        <v>40</v>
      </c>
    </row>
    <row r="32" spans="1:6">
      <c r="A32" s="9" t="s">
        <v>8344</v>
      </c>
      <c r="B32" s="6"/>
      <c r="C32" s="6"/>
      <c r="D32" s="6"/>
      <c r="E32" s="6">
        <v>20</v>
      </c>
      <c r="F32" s="6">
        <v>20</v>
      </c>
    </row>
    <row r="33" spans="1:6">
      <c r="A33" s="9" t="s">
        <v>8355</v>
      </c>
      <c r="B33" s="6"/>
      <c r="C33" s="6">
        <v>20</v>
      </c>
      <c r="D33" s="6"/>
      <c r="E33" s="6"/>
      <c r="F33" s="6">
        <v>20</v>
      </c>
    </row>
    <row r="34" spans="1:6">
      <c r="A34" s="9" t="s">
        <v>8328</v>
      </c>
      <c r="B34" s="6"/>
      <c r="C34" s="6"/>
      <c r="D34" s="6"/>
      <c r="E34" s="6">
        <v>260</v>
      </c>
      <c r="F34" s="6">
        <v>260</v>
      </c>
    </row>
    <row r="35" spans="1:6">
      <c r="A35" s="9" t="s">
        <v>8315</v>
      </c>
      <c r="B35" s="6">
        <v>40</v>
      </c>
      <c r="C35" s="6"/>
      <c r="D35" s="6"/>
      <c r="E35" s="6"/>
      <c r="F35" s="6">
        <v>40</v>
      </c>
    </row>
    <row r="36" spans="1:6">
      <c r="A36" s="9" t="s">
        <v>8314</v>
      </c>
      <c r="B36" s="6"/>
      <c r="C36" s="6"/>
      <c r="D36" s="6"/>
      <c r="E36" s="6">
        <v>60</v>
      </c>
      <c r="F36" s="6">
        <v>60</v>
      </c>
    </row>
    <row r="37" spans="1:6">
      <c r="A37" s="9" t="s">
        <v>8354</v>
      </c>
      <c r="B37" s="6"/>
      <c r="C37" s="6"/>
      <c r="D37" s="6">
        <v>6</v>
      </c>
      <c r="E37" s="6">
        <v>34</v>
      </c>
      <c r="F37" s="6">
        <v>40</v>
      </c>
    </row>
    <row r="38" spans="1:6">
      <c r="A38" s="9" t="s">
        <v>8357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>
      <c r="A39" s="9" t="s">
        <v>8359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>
      <c r="A40" s="9" t="s">
        <v>8353</v>
      </c>
      <c r="B40" s="6"/>
      <c r="C40" s="6"/>
      <c r="D40" s="6"/>
      <c r="E40" s="6">
        <v>80</v>
      </c>
      <c r="F40" s="6">
        <v>80</v>
      </c>
    </row>
    <row r="41" spans="1:6">
      <c r="A41" s="9" t="s">
        <v>8313</v>
      </c>
      <c r="B41" s="6"/>
      <c r="C41" s="6"/>
      <c r="D41" s="6"/>
      <c r="E41" s="6">
        <v>60</v>
      </c>
      <c r="F41" s="6">
        <v>60</v>
      </c>
    </row>
    <row r="42" spans="1:6">
      <c r="A42" s="9" t="s">
        <v>8343</v>
      </c>
      <c r="B42" s="6">
        <v>10</v>
      </c>
      <c r="C42" s="6">
        <v>47</v>
      </c>
      <c r="D42" s="6"/>
      <c r="E42" s="6"/>
      <c r="F42" s="6">
        <v>57</v>
      </c>
    </row>
    <row r="43" spans="1:6">
      <c r="A43" s="9" t="s">
        <v>8336</v>
      </c>
      <c r="B43" s="6"/>
      <c r="C43" s="6">
        <v>100</v>
      </c>
      <c r="D43" s="6"/>
      <c r="E43" s="6"/>
      <c r="F43" s="6">
        <v>100</v>
      </c>
    </row>
    <row r="44" spans="1:6">
      <c r="A44" s="9" t="s">
        <v>8323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>
      <c r="A45" s="9" t="s">
        <v>8322</v>
      </c>
      <c r="B45" s="6">
        <v>100</v>
      </c>
      <c r="C45" s="6">
        <v>60</v>
      </c>
      <c r="D45" s="6"/>
      <c r="E45" s="6"/>
      <c r="F45" s="6">
        <v>160</v>
      </c>
    </row>
    <row r="46" spans="1:6">
      <c r="A46" s="9" t="s">
        <v>8342</v>
      </c>
      <c r="B46" s="6">
        <v>20</v>
      </c>
      <c r="C46" s="6"/>
      <c r="D46" s="6"/>
      <c r="E46" s="6"/>
      <c r="F46" s="6">
        <v>20</v>
      </c>
    </row>
    <row r="47" spans="1:6">
      <c r="A47" s="9" t="s">
        <v>8308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D37BC-054A-4ABE-ADDF-008633522F91}">
  <dimension ref="A1:F18"/>
  <sheetViews>
    <sheetView workbookViewId="0">
      <selection activeCell="E30" sqref="E30"/>
    </sheetView>
  </sheetViews>
  <sheetFormatPr defaultRowHeight="1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>
      <c r="A1" s="8" t="s">
        <v>8310</v>
      </c>
      <c r="B1" t="s">
        <v>8362</v>
      </c>
    </row>
    <row r="2" spans="1:6">
      <c r="A2" s="8" t="s">
        <v>8379</v>
      </c>
      <c r="B2" t="s">
        <v>8362</v>
      </c>
    </row>
    <row r="4" spans="1:6">
      <c r="A4" s="8" t="s">
        <v>8364</v>
      </c>
      <c r="B4" s="8" t="s">
        <v>8363</v>
      </c>
    </row>
    <row r="5" spans="1:6">
      <c r="A5" s="8" t="s">
        <v>8307</v>
      </c>
      <c r="B5" t="s">
        <v>8220</v>
      </c>
      <c r="C5" t="s">
        <v>8221</v>
      </c>
      <c r="D5" t="s">
        <v>8222</v>
      </c>
      <c r="E5" t="s">
        <v>8219</v>
      </c>
      <c r="F5" t="s">
        <v>8308</v>
      </c>
    </row>
    <row r="6" spans="1:6">
      <c r="A6" s="11" t="s">
        <v>8373</v>
      </c>
      <c r="B6" s="6">
        <v>34</v>
      </c>
      <c r="C6" s="6">
        <v>149</v>
      </c>
      <c r="D6" s="6">
        <v>2</v>
      </c>
      <c r="E6" s="6">
        <v>182</v>
      </c>
      <c r="F6" s="6">
        <v>367</v>
      </c>
    </row>
    <row r="7" spans="1:6">
      <c r="A7" s="11" t="s">
        <v>8374</v>
      </c>
      <c r="B7" s="6">
        <v>27</v>
      </c>
      <c r="C7" s="6">
        <v>106</v>
      </c>
      <c r="D7" s="6">
        <v>18</v>
      </c>
      <c r="E7" s="6">
        <v>202</v>
      </c>
      <c r="F7" s="6">
        <v>353</v>
      </c>
    </row>
    <row r="8" spans="1:6">
      <c r="A8" s="11" t="s">
        <v>8375</v>
      </c>
      <c r="B8" s="6">
        <v>28</v>
      </c>
      <c r="C8" s="6">
        <v>108</v>
      </c>
      <c r="D8" s="6">
        <v>30</v>
      </c>
      <c r="E8" s="6">
        <v>180</v>
      </c>
      <c r="F8" s="6">
        <v>346</v>
      </c>
    </row>
    <row r="9" spans="1:6">
      <c r="A9" s="11" t="s">
        <v>8376</v>
      </c>
      <c r="B9" s="6">
        <v>27</v>
      </c>
      <c r="C9" s="6">
        <v>102</v>
      </c>
      <c r="D9" s="6"/>
      <c r="E9" s="6">
        <v>192</v>
      </c>
      <c r="F9" s="6">
        <v>321</v>
      </c>
    </row>
    <row r="10" spans="1:6">
      <c r="A10" s="11" t="s">
        <v>8367</v>
      </c>
      <c r="B10" s="6">
        <v>26</v>
      </c>
      <c r="C10" s="6">
        <v>126</v>
      </c>
      <c r="D10" s="6"/>
      <c r="E10" s="6">
        <v>234</v>
      </c>
      <c r="F10" s="6">
        <v>386</v>
      </c>
    </row>
    <row r="11" spans="1:6">
      <c r="A11" s="11" t="s">
        <v>8377</v>
      </c>
      <c r="B11" s="6">
        <v>27</v>
      </c>
      <c r="C11" s="6">
        <v>147</v>
      </c>
      <c r="D11" s="6"/>
      <c r="E11" s="6">
        <v>211</v>
      </c>
      <c r="F11" s="6">
        <v>385</v>
      </c>
    </row>
    <row r="12" spans="1:6">
      <c r="A12" s="11" t="s">
        <v>8368</v>
      </c>
      <c r="B12" s="6">
        <v>43</v>
      </c>
      <c r="C12" s="6">
        <v>150</v>
      </c>
      <c r="D12" s="6"/>
      <c r="E12" s="6">
        <v>194</v>
      </c>
      <c r="F12" s="6">
        <v>387</v>
      </c>
    </row>
    <row r="13" spans="1:6">
      <c r="A13" s="11" t="s">
        <v>8369</v>
      </c>
      <c r="B13" s="6">
        <v>33</v>
      </c>
      <c r="C13" s="6">
        <v>134</v>
      </c>
      <c r="D13" s="6"/>
      <c r="E13" s="6">
        <v>166</v>
      </c>
      <c r="F13" s="6">
        <v>333</v>
      </c>
    </row>
    <row r="14" spans="1:6">
      <c r="A14" s="11" t="s">
        <v>8370</v>
      </c>
      <c r="B14" s="6">
        <v>24</v>
      </c>
      <c r="C14" s="6">
        <v>127</v>
      </c>
      <c r="D14" s="6"/>
      <c r="E14" s="6">
        <v>147</v>
      </c>
      <c r="F14" s="6">
        <v>298</v>
      </c>
    </row>
    <row r="15" spans="1:6">
      <c r="A15" s="11" t="s">
        <v>8371</v>
      </c>
      <c r="B15" s="6">
        <v>20</v>
      </c>
      <c r="C15" s="6">
        <v>149</v>
      </c>
      <c r="D15" s="6"/>
      <c r="E15" s="6">
        <v>183</v>
      </c>
      <c r="F15" s="6">
        <v>352</v>
      </c>
    </row>
    <row r="16" spans="1:6">
      <c r="A16" s="11" t="s">
        <v>8372</v>
      </c>
      <c r="B16" s="6">
        <v>37</v>
      </c>
      <c r="C16" s="6">
        <v>114</v>
      </c>
      <c r="D16" s="6"/>
      <c r="E16" s="6">
        <v>183</v>
      </c>
      <c r="F16" s="6">
        <v>334</v>
      </c>
    </row>
    <row r="17" spans="1:6">
      <c r="A17" s="11" t="s">
        <v>8378</v>
      </c>
      <c r="B17" s="6">
        <v>23</v>
      </c>
      <c r="C17" s="6">
        <v>118</v>
      </c>
      <c r="D17" s="6"/>
      <c r="E17" s="6">
        <v>111</v>
      </c>
      <c r="F17" s="6">
        <v>252</v>
      </c>
    </row>
    <row r="18" spans="1:6">
      <c r="A18" s="11" t="s">
        <v>8308</v>
      </c>
      <c r="B18" s="6">
        <v>349</v>
      </c>
      <c r="C18" s="6">
        <v>1530</v>
      </c>
      <c r="D18" s="6">
        <v>50</v>
      </c>
      <c r="E18" s="6">
        <v>2185</v>
      </c>
      <c r="F18" s="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063E7-9BF2-4031-B49A-B6718BE6DCA6}">
  <dimension ref="A1:H13"/>
  <sheetViews>
    <sheetView workbookViewId="0">
      <selection activeCell="M25" sqref="M25"/>
    </sheetView>
  </sheetViews>
  <sheetFormatPr defaultRowHeight="15"/>
  <cols>
    <col min="1" max="1" width="28.140625" bestFit="1" customWidth="1"/>
    <col min="2" max="2" width="18.5703125" bestFit="1" customWidth="1"/>
    <col min="3" max="3" width="14.5703125" bestFit="1" customWidth="1"/>
    <col min="4" max="4" width="17.5703125" bestFit="1" customWidth="1"/>
    <col min="5" max="5" width="13.5703125" bestFit="1" customWidth="1"/>
    <col min="6" max="6" width="22" bestFit="1" customWidth="1"/>
    <col min="7" max="7" width="18" bestFit="1" customWidth="1"/>
    <col min="8" max="8" width="20.85546875" bestFit="1" customWidth="1"/>
  </cols>
  <sheetData>
    <row r="1" spans="1:8" ht="15.75" thickBot="1">
      <c r="A1" s="17" t="s">
        <v>8380</v>
      </c>
      <c r="B1" s="18" t="s">
        <v>8381</v>
      </c>
      <c r="C1" s="18" t="s">
        <v>8382</v>
      </c>
      <c r="D1" s="18" t="s">
        <v>8383</v>
      </c>
      <c r="E1" s="18" t="s">
        <v>8384</v>
      </c>
      <c r="F1" s="18" t="s">
        <v>8385</v>
      </c>
      <c r="G1" s="18" t="s">
        <v>8386</v>
      </c>
      <c r="H1" s="19" t="s">
        <v>8387</v>
      </c>
    </row>
    <row r="2" spans="1:8">
      <c r="A2" s="13" t="s">
        <v>8388</v>
      </c>
      <c r="B2" s="14">
        <f>COUNTIFS(Goals, "&gt;1000", state, "SUCCESSFUL")</f>
        <v>1747</v>
      </c>
      <c r="C2" s="15">
        <f>COUNTIFS(Goals, "&gt;1000", state, "FAILED")</f>
        <v>1354</v>
      </c>
      <c r="D2" s="15">
        <f>COUNTIFS(Goals, "&gt;1000", state, "CANCELED")</f>
        <v>323</v>
      </c>
      <c r="E2" s="15">
        <f>SUM(B2:D2)</f>
        <v>3424</v>
      </c>
      <c r="F2" s="16">
        <f>B2/E2</f>
        <v>0.5102219626168224</v>
      </c>
      <c r="G2" s="16">
        <f>C2/E2</f>
        <v>0.39544392523364486</v>
      </c>
      <c r="H2" s="16">
        <f>D2/E2</f>
        <v>9.4334112149532703E-2</v>
      </c>
    </row>
    <row r="3" spans="1:8">
      <c r="A3" s="12" t="s">
        <v>8389</v>
      </c>
      <c r="B3" s="14">
        <f>COUNTIFS(Goals, "&gt;999", Goals, "&lt;5000",  state, "SUCCESSFUL")</f>
        <v>932</v>
      </c>
      <c r="C3" s="14">
        <f>COUNTIFS(Goals, "&gt;999", Goals, "&lt;5000",  state, "FAILED")</f>
        <v>420</v>
      </c>
      <c r="D3" s="14">
        <f>COUNTIFS(Goals, "&gt;999", Goals, "&lt;5000",  state, "CANCELED")</f>
        <v>60</v>
      </c>
      <c r="E3" s="15">
        <f t="shared" ref="E3:E13" si="0">SUM(B3:D3)</f>
        <v>1412</v>
      </c>
      <c r="F3" s="16">
        <f>B3/E3</f>
        <v>0.66005665722379603</v>
      </c>
      <c r="G3" s="16">
        <f>C3/E3</f>
        <v>0.29745042492917845</v>
      </c>
      <c r="H3" s="16">
        <f>D3/E3</f>
        <v>4.2492917847025496E-2</v>
      </c>
    </row>
    <row r="4" spans="1:8">
      <c r="A4" s="12" t="s">
        <v>8390</v>
      </c>
      <c r="B4" s="14">
        <f>COUNTIFS(Goals, "&gt;4999", Goals, "&lt;10000",  state, "SUCCESSFUL")</f>
        <v>381</v>
      </c>
      <c r="C4" s="14">
        <f>COUNTIFS(Goals, "&gt;4999", Goals, "&lt;10000",  state, "FAILED")</f>
        <v>283</v>
      </c>
      <c r="D4" s="14">
        <f>COUNTIFS(Goals, "&gt;4999", Goals, "&lt;10000",  state, "CANCELED")</f>
        <v>52</v>
      </c>
      <c r="E4" s="15">
        <f t="shared" si="0"/>
        <v>716</v>
      </c>
      <c r="F4" s="16">
        <f>B4/E4</f>
        <v>0.53212290502793291</v>
      </c>
      <c r="G4" s="16">
        <f>C4/E4</f>
        <v>0.39525139664804471</v>
      </c>
      <c r="H4" s="16">
        <f>D4/E4</f>
        <v>7.2625698324022353E-2</v>
      </c>
    </row>
    <row r="5" spans="1:8">
      <c r="A5" s="12" t="s">
        <v>8391</v>
      </c>
      <c r="B5" s="14">
        <f>COUNTIFS(Goals, "&gt;9999", Goals, "&lt;15000",  state, "SUCCESSFUL")</f>
        <v>168</v>
      </c>
      <c r="C5" s="14">
        <f>COUNTIFS(Goals, "&gt;9999", Goals, "&lt;15000",  state, "FAILED")</f>
        <v>144</v>
      </c>
      <c r="D5" s="14">
        <f>COUNTIFS(Goals, "&gt;9999", Goals, "&lt;15000",  state, "CANCELED")</f>
        <v>40</v>
      </c>
      <c r="E5" s="15">
        <f t="shared" si="0"/>
        <v>352</v>
      </c>
      <c r="F5" s="16">
        <f>B5/E5</f>
        <v>0.47727272727272729</v>
      </c>
      <c r="G5" s="16">
        <f>C5/E5</f>
        <v>0.40909090909090912</v>
      </c>
      <c r="H5" s="16">
        <f>D5/E5</f>
        <v>0.11363636363636363</v>
      </c>
    </row>
    <row r="6" spans="1:8">
      <c r="A6" s="12" t="s">
        <v>8392</v>
      </c>
      <c r="B6" s="14">
        <f>COUNTIFS(Goals, "&gt;14999", Goals, "&lt;20000",  state, "SUCCESSFUL")</f>
        <v>94</v>
      </c>
      <c r="C6" s="14">
        <f>COUNTIFS(Goals, "&gt;14999", Goals, "&lt;20000",  state, "FAILED")</f>
        <v>90</v>
      </c>
      <c r="D6" s="14">
        <f>COUNTIFS(Goals, "&gt;14999", Goals, "&lt;20000",  state, "CANCELED")</f>
        <v>17</v>
      </c>
      <c r="E6" s="15">
        <f t="shared" si="0"/>
        <v>201</v>
      </c>
      <c r="F6" s="16">
        <f>B6/E6</f>
        <v>0.46766169154228854</v>
      </c>
      <c r="G6" s="16">
        <f t="shared" ref="G6:G13" si="1">C6/E6</f>
        <v>0.44776119402985076</v>
      </c>
      <c r="H6" s="16">
        <f t="shared" ref="H6:H13" si="2">D6/E6</f>
        <v>8.45771144278607E-2</v>
      </c>
    </row>
    <row r="7" spans="1:8">
      <c r="A7" s="12" t="s">
        <v>8393</v>
      </c>
      <c r="B7" s="14">
        <f>COUNTIFS(Goals, "&gt;19999", Goals, "&lt;25000",  state, "SUCCESSFUL")</f>
        <v>62</v>
      </c>
      <c r="C7" s="14">
        <f>COUNTIFS(Goals, "&gt;19999", Goals, "&lt;25000",  state, "FAILED")</f>
        <v>72</v>
      </c>
      <c r="D7" s="14">
        <f>COUNTIFS(Goals, "&gt;19999", Goals, "&lt;25000",  state, "CANCELED")</f>
        <v>14</v>
      </c>
      <c r="E7" s="15">
        <f t="shared" si="0"/>
        <v>148</v>
      </c>
      <c r="F7" s="16">
        <f t="shared" ref="F7:F13" si="3">B7/E7</f>
        <v>0.41891891891891891</v>
      </c>
      <c r="G7" s="16">
        <f t="shared" si="1"/>
        <v>0.48648648648648651</v>
      </c>
      <c r="H7" s="16">
        <f t="shared" si="2"/>
        <v>9.45945945945946E-2</v>
      </c>
    </row>
    <row r="8" spans="1:8">
      <c r="A8" s="12" t="s">
        <v>8394</v>
      </c>
      <c r="B8" s="14">
        <f>COUNTIFS(Goals, "&gt;24999", Goals, "&lt;30000",  state, "SUCCESSFUL")</f>
        <v>55</v>
      </c>
      <c r="C8" s="14">
        <f>COUNTIFS(Goals, "&gt;24999", Goals, "&lt;30000",  state, "FAILED")</f>
        <v>64</v>
      </c>
      <c r="D8" s="14">
        <f>COUNTIFS(Goals, "&gt;24999", Goals, "&lt;30000",  state, "CANCELED")</f>
        <v>18</v>
      </c>
      <c r="E8" s="15">
        <f t="shared" si="0"/>
        <v>137</v>
      </c>
      <c r="F8" s="16">
        <f t="shared" si="3"/>
        <v>0.40145985401459855</v>
      </c>
      <c r="G8" s="16">
        <f t="shared" si="1"/>
        <v>0.46715328467153283</v>
      </c>
      <c r="H8" s="16">
        <f t="shared" si="2"/>
        <v>0.13138686131386862</v>
      </c>
    </row>
    <row r="9" spans="1:8">
      <c r="A9" s="12" t="s">
        <v>8395</v>
      </c>
      <c r="B9" s="14">
        <f>COUNTIFS(Goals, "&gt;29999", Goals, "&lt;35000",  state, "SUCCESSFUL")</f>
        <v>32</v>
      </c>
      <c r="C9" s="14">
        <f>COUNTIFS(Goals, "&gt;29999", Goals, "&lt;35000",  state, "FAILED")</f>
        <v>37</v>
      </c>
      <c r="D9" s="14">
        <f>COUNTIFS(Goals, "&gt;29999", Goals, "&lt;35000",  state, "CANCELED")</f>
        <v>13</v>
      </c>
      <c r="E9" s="15">
        <f t="shared" si="0"/>
        <v>82</v>
      </c>
      <c r="F9" s="16">
        <f>B9/E9</f>
        <v>0.3902439024390244</v>
      </c>
      <c r="G9" s="16">
        <f t="shared" si="1"/>
        <v>0.45121951219512196</v>
      </c>
      <c r="H9" s="16">
        <f t="shared" si="2"/>
        <v>0.15853658536585366</v>
      </c>
    </row>
    <row r="10" spans="1:8">
      <c r="A10" s="12" t="s">
        <v>8396</v>
      </c>
      <c r="B10" s="14">
        <f>COUNTIFS(Goals, "&gt;34999", Goals, "&lt;40000",  state, "SUCCESSFUL")</f>
        <v>26</v>
      </c>
      <c r="C10" s="14">
        <f>COUNTIFS(Goals, "&gt;34999", Goals, "&lt;40000",  state, "FAILED")</f>
        <v>22</v>
      </c>
      <c r="D10" s="14">
        <f>COUNTIFS(Goals, "&gt;34999", Goals, "&lt;40000",  state, "CANCELED")</f>
        <v>7</v>
      </c>
      <c r="E10" s="15">
        <f t="shared" si="0"/>
        <v>55</v>
      </c>
      <c r="F10" s="16">
        <f t="shared" si="3"/>
        <v>0.47272727272727272</v>
      </c>
      <c r="G10" s="16">
        <f t="shared" si="1"/>
        <v>0.4</v>
      </c>
      <c r="H10" s="16">
        <f t="shared" si="2"/>
        <v>0.12727272727272726</v>
      </c>
    </row>
    <row r="11" spans="1:8">
      <c r="A11" s="12" t="s">
        <v>8397</v>
      </c>
      <c r="B11" s="14">
        <f>COUNTIFS(Goals, "&gt;39999", Goals, "&lt;45000",  state, "SUCCESSFUL")</f>
        <v>21</v>
      </c>
      <c r="C11" s="14">
        <f>COUNTIFS(Goals, "&gt;39999", Goals, "&lt;45000",  state, "FAILED")</f>
        <v>16</v>
      </c>
      <c r="D11" s="14">
        <f>COUNTIFS(Goals, "&gt;39999", Goals, "&lt;45000",  state, "CANCELED")</f>
        <v>6</v>
      </c>
      <c r="E11" s="15">
        <f t="shared" si="0"/>
        <v>43</v>
      </c>
      <c r="F11" s="16">
        <f>B11/E11</f>
        <v>0.48837209302325579</v>
      </c>
      <c r="G11" s="16">
        <f t="shared" si="1"/>
        <v>0.37209302325581395</v>
      </c>
      <c r="H11" s="16">
        <f t="shared" si="2"/>
        <v>0.13953488372093023</v>
      </c>
    </row>
    <row r="12" spans="1:8">
      <c r="A12" s="12" t="s">
        <v>8398</v>
      </c>
      <c r="B12" s="14">
        <f>COUNTIFS(Goals, "&gt;44999", Goals, "&lt;50000",  state, "SUCCESSFUL")</f>
        <v>6</v>
      </c>
      <c r="C12" s="14">
        <f>COUNTIFS(Goals, "&gt;44999", Goals, "&lt;50000",  state, "FAILED")</f>
        <v>11</v>
      </c>
      <c r="D12" s="14">
        <f>COUNTIFS(Goals, "&gt;44999", Goals, "&lt;50000",  state, "CANCELED")</f>
        <v>4</v>
      </c>
      <c r="E12" s="15">
        <f t="shared" si="0"/>
        <v>21</v>
      </c>
      <c r="F12" s="16">
        <f t="shared" si="3"/>
        <v>0.2857142857142857</v>
      </c>
      <c r="G12" s="16">
        <f t="shared" si="1"/>
        <v>0.52380952380952384</v>
      </c>
      <c r="H12" s="16">
        <f t="shared" si="2"/>
        <v>0.19047619047619047</v>
      </c>
    </row>
    <row r="13" spans="1:8">
      <c r="A13" s="12" t="s">
        <v>8399</v>
      </c>
      <c r="B13" s="14">
        <f>COUNTIFS(Goals, "&gt;49999",  state, "SUCCESSFUL")</f>
        <v>86</v>
      </c>
      <c r="C13" s="14">
        <f>COUNTIFS(Goals, "&gt;49999",  state, "FAILED")</f>
        <v>258</v>
      </c>
      <c r="D13" s="14">
        <f>COUNTIFS(Goals, "&gt;49999",  state, "CANCELED")</f>
        <v>100</v>
      </c>
      <c r="E13" s="15">
        <f t="shared" si="0"/>
        <v>444</v>
      </c>
      <c r="F13" s="16">
        <f t="shared" si="3"/>
        <v>0.19369369369369369</v>
      </c>
      <c r="G13" s="16">
        <f t="shared" si="1"/>
        <v>0.58108108108108103</v>
      </c>
      <c r="H13" s="16">
        <f t="shared" si="2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Data</vt:lpstr>
      <vt:lpstr>ByCategory</vt:lpstr>
      <vt:lpstr>BySubCategoy</vt:lpstr>
      <vt:lpstr>LineGraph</vt:lpstr>
      <vt:lpstr>Bonus</vt:lpstr>
      <vt:lpstr>Goals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Tim Raynor</cp:lastModifiedBy>
  <dcterms:created xsi:type="dcterms:W3CDTF">2017-04-20T15:17:24Z</dcterms:created>
  <dcterms:modified xsi:type="dcterms:W3CDTF">2019-10-20T02:47:36Z</dcterms:modified>
</cp:coreProperties>
</file>