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samson/Desktop/Bootcamp/Excel-Challange/01-Excel/"/>
    </mc:Choice>
  </mc:AlternateContent>
  <xr:revisionPtr revIDLastSave="0" documentId="8_{9AFB006F-3389-544E-A5B2-27A401E82C9F}" xr6:coauthVersionLast="45" xr6:coauthVersionMax="45" xr10:uidLastSave="{00000000-0000-0000-0000-000000000000}"/>
  <bookViews>
    <workbookView xWindow="12360" yWindow="580" windowWidth="30220" windowHeight="20160" activeTab="4" xr2:uid="{00000000-000D-0000-FFFF-FFFF00000000}"/>
  </bookViews>
  <sheets>
    <sheet name="Pivot Table- Sub Category" sheetId="4" r:id="rId1"/>
    <sheet name="Pivot Table- Category" sheetId="3" r:id="rId2"/>
    <sheet name="Pivot Table Launch Date" sheetId="5" r:id="rId3"/>
    <sheet name="Bonus" sheetId="6" r:id="rId4"/>
    <sheet name="Sheet6" sheetId="7" r:id="rId5"/>
    <sheet name="Data" sheetId="1" r:id="rId6"/>
  </sheets>
  <calcPr calcId="191029"/>
  <pivotCaches>
    <pivotCache cacheId="10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7" l="1" a="1"/>
  <c r="C9" i="7" s="1"/>
  <c r="C8" i="7" a="1"/>
  <c r="C8" i="7" s="1"/>
  <c r="C5" i="7" a="1"/>
  <c r="C5" i="7" s="1"/>
  <c r="C4" i="7" a="1"/>
  <c r="C4" i="7" s="1"/>
  <c r="C7" i="7" a="1"/>
  <c r="C7" i="7" s="1"/>
  <c r="C6" i="7" a="1"/>
  <c r="C6" i="7" s="1"/>
  <c r="C3" i="7"/>
  <c r="B9" i="7" a="1"/>
  <c r="B9" i="7" s="1"/>
  <c r="B8" i="7" a="1"/>
  <c r="B8" i="7" s="1"/>
  <c r="B5" i="7" a="1"/>
  <c r="B5" i="7" s="1"/>
  <c r="B7" i="7"/>
  <c r="B6" i="7"/>
  <c r="B4" i="7"/>
  <c r="B3" i="7"/>
  <c r="F14" i="6"/>
  <c r="E14" i="6"/>
  <c r="D14" i="6"/>
  <c r="C14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3" i="6"/>
  <c r="I3" i="6"/>
  <c r="G4" i="6"/>
  <c r="G5" i="6"/>
  <c r="G6" i="6"/>
  <c r="G7" i="6"/>
  <c r="G8" i="6"/>
  <c r="G9" i="6"/>
  <c r="G10" i="6"/>
  <c r="G11" i="6"/>
  <c r="G12" i="6"/>
  <c r="G13" i="6"/>
  <c r="G3" i="6"/>
  <c r="F4" i="6"/>
  <c r="F5" i="6"/>
  <c r="F6" i="6"/>
  <c r="F7" i="6"/>
  <c r="F8" i="6"/>
  <c r="F9" i="6"/>
  <c r="F10" i="6"/>
  <c r="F11" i="6"/>
  <c r="F12" i="6"/>
  <c r="F13" i="6"/>
  <c r="F3" i="6"/>
  <c r="E4" i="6"/>
  <c r="E5" i="6"/>
  <c r="E6" i="6"/>
  <c r="E7" i="6"/>
  <c r="E8" i="6"/>
  <c r="E9" i="6"/>
  <c r="E10" i="6"/>
  <c r="E11" i="6"/>
  <c r="E12" i="6"/>
  <c r="E13" i="6"/>
  <c r="E3" i="6"/>
  <c r="D4" i="6"/>
  <c r="D5" i="6"/>
  <c r="D6" i="6"/>
  <c r="D7" i="6"/>
  <c r="D8" i="6"/>
  <c r="D9" i="6"/>
  <c r="D10" i="6"/>
  <c r="D11" i="6"/>
  <c r="D12" i="6"/>
  <c r="D13" i="6"/>
  <c r="D3" i="6"/>
  <c r="C4" i="6"/>
  <c r="C5" i="6"/>
  <c r="C6" i="6"/>
  <c r="C7" i="6"/>
  <c r="C8" i="6"/>
  <c r="C9" i="6"/>
  <c r="C10" i="6"/>
  <c r="C11" i="6"/>
  <c r="C12" i="6"/>
  <c r="C13" i="6"/>
  <c r="C3" i="6"/>
  <c r="G14" i="6" l="1"/>
  <c r="H14" i="6"/>
  <c r="I14" i="6"/>
  <c r="A14" i="6"/>
  <c r="A5" i="6"/>
  <c r="A6" i="6"/>
  <c r="A7" i="6"/>
  <c r="A8" i="6"/>
  <c r="A9" i="6"/>
  <c r="A10" i="6"/>
  <c r="A11" i="6"/>
  <c r="A12" i="6"/>
  <c r="A13" i="6"/>
  <c r="A4" i="6"/>
  <c r="B11" i="6"/>
  <c r="B12" i="6"/>
  <c r="B13" i="6"/>
  <c r="B10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<sst xmlns="http://schemas.openxmlformats.org/spreadsheetml/2006/main" count="24811" uniqueCount="8390">
  <si>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</si>
  <si>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</si>
  <si>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</si>
  <si>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</si>
  <si>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</si>
  <si>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</si>
  <si>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</si>
  <si>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</si>
  <si>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</si>
  <si>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</si>
  <si>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</si>
  <si>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</si>
  <si>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</si>
  <si>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</si>
  <si>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</si>
  <si>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</si>
  <si>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</si>
  <si>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</si>
  <si>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</si>
  <si>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</si>
  <si>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</si>
  <si>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</si>
  <si>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</si>
  <si>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</si>
  <si>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</si>
  <si>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</si>
  <si>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</si>
  <si>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</si>
  <si>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</si>
  <si>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</si>
  <si>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</si>
  <si>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</si>
  <si>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</si>
  <si>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</si>
  <si>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</si>
  <si>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</si>
  <si>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</si>
  <si>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</si>
  <si>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</si>
  <si>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</si>
  <si>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</si>
  <si>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</si>
  <si>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</si>
  <si>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</si>
  <si>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</si>
  <si>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</si>
  <si>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</si>
  <si>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</si>
  <si>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</si>
  <si>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</si>
  <si>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</si>
  <si>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</si>
  <si>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</si>
  <si>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</si>
  <si>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</si>
  <si>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</si>
  <si>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</si>
  <si>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</si>
  <si>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</si>
  <si>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</si>
  <si>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</si>
  <si>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</si>
  <si>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</si>
  <si>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</si>
  <si>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</si>
  <si>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</si>
  <si>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</si>
  <si>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</si>
  <si>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</si>
  <si>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</si>
  <si>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</si>
  <si>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</si>
  <si>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</si>
  <si>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</si>
  <si>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</si>
  <si>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</si>
  <si>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</si>
  <si>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</si>
  <si>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</si>
  <si>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</si>
  <si>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</si>
  <si>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</si>
  <si>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</si>
  <si>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</si>
  <si>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</si>
  <si>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</si>
  <si>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</si>
  <si>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</si>
  <si>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</si>
  <si>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</si>
  <si>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</si>
  <si>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</si>
  <si>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</si>
  <si>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</si>
  <si>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</si>
  <si>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</si>
  <si>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</si>
  <si>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</si>
  <si>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</si>
  <si>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</si>
  <si>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</si>
  <si>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</si>
  <si>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</si>
  <si>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</si>
  <si>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</si>
  <si>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</si>
  <si>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</si>
  <si>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</si>
  <si>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</si>
  <si>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</si>
  <si>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</si>
  <si>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</si>
  <si>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</si>
  <si>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</si>
  <si>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</si>
  <si>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</si>
  <si>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</si>
  <si>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</si>
  <si>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</si>
  <si>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</si>
  <si>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</si>
  <si>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</si>
  <si>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</si>
  <si>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</si>
  <si>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</si>
  <si>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</si>
  <si>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</si>
  <si>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</si>
  <si>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</si>
  <si>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</si>
  <si>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</si>
  <si>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</si>
  <si>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</si>
  <si>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</si>
  <si>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</si>
  <si>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</si>
  <si>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</si>
  <si>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</si>
  <si>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</si>
  <si>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</si>
  <si>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</si>
  <si>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</si>
  <si>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</si>
  <si>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</si>
  <si>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</si>
  <si>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</si>
  <si>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</si>
  <si>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</si>
  <si>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</si>
  <si>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</si>
  <si>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</si>
  <si>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</si>
  <si>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</si>
  <si>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</si>
  <si>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</si>
  <si>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</si>
  <si>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</si>
  <si>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</si>
  <si>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</si>
  <si>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</si>
  <si>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</si>
  <si>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</si>
  <si>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</si>
  <si>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</si>
  <si>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</si>
  <si>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</si>
  <si>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</si>
  <si>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</si>
  <si>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</si>
  <si>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</si>
  <si>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</si>
  <si>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</si>
  <si>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</si>
  <si>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</si>
  <si>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</si>
  <si>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</si>
  <si>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</si>
  <si>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</si>
  <si>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</si>
  <si>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</si>
  <si>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</si>
  <si>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</si>
  <si>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</si>
  <si>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</si>
  <si>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</si>
  <si>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</si>
  <si>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</si>
  <si>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</si>
  <si>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</si>
  <si>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</si>
  <si>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</si>
  <si>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</si>
  <si>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</si>
  <si>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</si>
  <si>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</si>
  <si>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</si>
  <si>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</si>
  <si>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</si>
  <si>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</si>
  <si>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</si>
  <si>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</si>
  <si>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</si>
  <si>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</si>
  <si>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</si>
  <si>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</si>
  <si>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</si>
  <si>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</si>
  <si>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</si>
  <si>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</si>
  <si>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</si>
  <si>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</si>
  <si>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</si>
  <si>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</si>
  <si>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</si>
  <si>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</si>
  <si>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</si>
  <si>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</si>
  <si>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</si>
  <si>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</si>
  <si>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</si>
  <si>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</si>
  <si>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</si>
  <si>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</si>
  <si>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</si>
  <si>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</si>
  <si>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</si>
  <si>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</si>
  <si>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</si>
  <si>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</si>
  <si>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</si>
  <si>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</si>
  <si>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</si>
  <si>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</si>
  <si>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</si>
  <si>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</si>
  <si>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</si>
  <si>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</si>
  <si>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</si>
  <si>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</si>
  <si>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</si>
  <si>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</si>
  <si>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</si>
  <si>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</si>
  <si>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</si>
  <si>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</si>
  <si>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</si>
  <si>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</si>
  <si>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</si>
  <si>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</si>
  <si>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</si>
  <si>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</si>
  <si>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</si>
  <si>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</si>
  <si>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</si>
  <si>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</si>
  <si>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</si>
  <si>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</si>
  <si>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</si>
  <si>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</si>
  <si>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</si>
  <si>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</si>
  <si>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</si>
  <si>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</si>
  <si>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</si>
  <si>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</si>
  <si>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</si>
  <si>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</si>
  <si>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</si>
  <si>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</si>
  <si>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</si>
  <si>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</si>
  <si>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</si>
  <si>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</si>
  <si>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</si>
  <si>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</si>
  <si>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</si>
  <si>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</si>
  <si>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</si>
  <si>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</si>
  <si>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</si>
  <si>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</si>
  <si>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</si>
  <si>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</si>
  <si>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</si>
  <si>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</si>
  <si>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</si>
  <si>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</si>
  <si>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</si>
  <si>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</si>
  <si>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</si>
  <si>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</si>
  <si>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</si>
  <si>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</si>
  <si>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</si>
  <si>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</si>
  <si>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</si>
  <si>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</si>
  <si>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</si>
  <si>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</si>
  <si>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</si>
  <si>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</si>
  <si>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</si>
  <si>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</si>
  <si>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</si>
  <si>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</si>
  <si>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</si>
  <si>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</si>
  <si>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</si>
  <si>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</si>
  <si>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</si>
  <si>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</si>
  <si>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</si>
  <si>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</si>
  <si>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</si>
  <si>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</si>
  <si>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</si>
  <si>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</si>
  <si>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</si>
  <si>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</si>
  <si>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</si>
  <si>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</si>
  <si>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</si>
  <si>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</si>
  <si>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</si>
  <si>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</si>
  <si>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</si>
  <si>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</si>
  <si>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</si>
  <si>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</si>
  <si>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</si>
  <si>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</si>
  <si>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</si>
  <si>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</si>
  <si>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</si>
  <si>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</si>
  <si>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</si>
  <si>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</si>
  <si>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</si>
  <si>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</si>
  <si>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</si>
  <si>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</si>
  <si>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</si>
  <si>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</si>
  <si>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</si>
  <si>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</si>
  <si>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</si>
  <si>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</si>
  <si>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</si>
  <si>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</si>
  <si>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</si>
  <si>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</si>
  <si>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</si>
  <si>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</si>
  <si>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</si>
  <si>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</si>
  <si>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</si>
  <si>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</si>
  <si>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</si>
  <si>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</si>
  <si>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</si>
  <si>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</si>
  <si>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</si>
  <si>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</si>
  <si>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</si>
  <si>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</si>
  <si>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</si>
  <si>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</si>
  <si>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</si>
  <si>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</si>
  <si>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</si>
  <si>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</si>
  <si>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</si>
  <si>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</si>
  <si>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</si>
  <si>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</si>
  <si>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</si>
  <si>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</si>
  <si>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</si>
  <si>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</si>
  <si>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</si>
  <si>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</si>
  <si>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</si>
  <si>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</si>
  <si>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</si>
  <si>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</si>
  <si>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</si>
  <si>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</si>
  <si>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</si>
  <si>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</si>
  <si>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</si>
  <si>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</si>
  <si>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</si>
  <si>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</si>
  <si>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</si>
  <si>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</si>
  <si>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</si>
  <si>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</si>
  <si>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</si>
  <si>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</si>
  <si>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</si>
  <si>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</si>
  <si>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</si>
  <si>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</si>
  <si>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</si>
  <si>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</si>
  <si>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</si>
  <si>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</si>
  <si>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</si>
  <si>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</si>
  <si>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</si>
  <si>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</si>
  <si>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</si>
  <si>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</si>
  <si>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</si>
  <si>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</si>
  <si>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</si>
  <si>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</si>
  <si>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</si>
  <si>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</si>
  <si>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</si>
  <si>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</si>
  <si>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</si>
  <si>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</si>
  <si>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</si>
  <si>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</si>
  <si>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</si>
  <si>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</si>
  <si>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</si>
  <si>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</si>
  <si>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</si>
  <si>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</si>
  <si>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</si>
  <si>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</si>
  <si>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</si>
  <si>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</si>
  <si>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</si>
  <si>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</si>
  <si>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</si>
  <si>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</si>
  <si>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</si>
  <si>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</si>
  <si>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</si>
  <si>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</si>
  <si>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</si>
  <si>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</si>
  <si>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</si>
  <si>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</si>
  <si>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</si>
  <si>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</si>
  <si>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</si>
  <si>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</si>
  <si>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</si>
  <si>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</si>
  <si>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</si>
  <si>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</si>
  <si>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</si>
  <si>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</si>
  <si>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</si>
  <si>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</si>
  <si>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</si>
  <si>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</si>
  <si>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</si>
  <si>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</si>
  <si>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</si>
  <si>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</si>
  <si>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</si>
  <si>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</si>
  <si>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</si>
  <si>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</si>
  <si>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</si>
  <si>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</si>
  <si>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</si>
  <si>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</si>
  <si>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</si>
  <si>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</si>
  <si>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</si>
  <si>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</si>
  <si>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</si>
  <si>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</si>
  <si>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</si>
  <si>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</si>
  <si>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</si>
  <si>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</si>
  <si>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</si>
  <si>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</si>
  <si>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</si>
  <si>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</si>
  <si>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</si>
  <si>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</si>
  <si>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</si>
  <si>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</si>
  <si>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</si>
  <si>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</si>
  <si>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</si>
  <si>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</si>
  <si>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</si>
  <si>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</si>
  <si>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</si>
  <si>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</si>
  <si>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</si>
  <si>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</si>
  <si>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</si>
  <si>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</si>
  <si>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</si>
  <si>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</si>
  <si>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</si>
  <si>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</si>
  <si>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</si>
  <si>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</si>
  <si>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</si>
  <si>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</si>
  <si>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</si>
  <si>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</si>
  <si>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</si>
  <si>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</si>
  <si>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</si>
  <si>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</si>
  <si>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</si>
  <si>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</si>
  <si>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</si>
  <si>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</si>
  <si>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</si>
  <si>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</si>
  <si>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</si>
  <si>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</si>
  <si>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</si>
  <si>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</si>
  <si>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</si>
  <si>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</si>
  <si>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</si>
  <si>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</si>
  <si>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</si>
  <si>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</si>
  <si>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</si>
  <si>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</si>
  <si>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</si>
  <si>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</si>
  <si>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</si>
  <si>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</si>
  <si>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</si>
  <si>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</si>
  <si>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</si>
  <si>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</si>
  <si>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</si>
  <si>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</si>
  <si>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</si>
  <si>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</si>
  <si>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</si>
  <si>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</si>
  <si>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</si>
  <si>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</si>
  <si>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</si>
  <si>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</si>
  <si>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</si>
  <si>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</si>
  <si>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</si>
  <si>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</si>
  <si>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</si>
  <si>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</si>
  <si>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</si>
  <si>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</si>
  <si>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</si>
  <si>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</si>
  <si>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</si>
  <si>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</si>
  <si>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</si>
  <si>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</si>
  <si>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</si>
  <si>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</si>
  <si>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</si>
  <si>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</si>
  <si>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</si>
  <si>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</si>
  <si>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</si>
  <si>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</si>
  <si>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</si>
  <si>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</si>
  <si>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</si>
  <si>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</si>
  <si>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</si>
  <si>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</si>
  <si>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</si>
  <si>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</si>
  <si>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</si>
  <si>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</si>
  <si>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</si>
  <si>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</si>
  <si>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</si>
  <si>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</si>
  <si>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</si>
  <si>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</si>
  <si>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</si>
  <si>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</si>
  <si>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</si>
  <si>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</si>
  <si>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</si>
  <si>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</si>
  <si>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</si>
  <si>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</si>
  <si>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</si>
  <si>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</si>
  <si>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</si>
  <si>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</si>
  <si>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</si>
  <si>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</si>
  <si>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</si>
  <si>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</si>
  <si>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</si>
  <si>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</si>
  <si>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</si>
  <si>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</si>
  <si>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</si>
  <si>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</si>
  <si>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</si>
  <si>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</si>
  <si>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</si>
  <si>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</si>
  <si>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</si>
  <si>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</si>
  <si>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</si>
  <si>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</si>
  <si>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</si>
  <si>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</si>
  <si>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</si>
  <si>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</si>
  <si>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</si>
  <si>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</si>
  <si>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</si>
  <si>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</si>
  <si>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</si>
  <si>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</si>
  <si>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</si>
  <si>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</si>
  <si>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</si>
  <si>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</si>
  <si>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</si>
  <si>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</si>
  <si>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</si>
  <si>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</si>
  <si>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</si>
  <si>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</si>
  <si>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</si>
  <si>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</si>
  <si>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</si>
  <si>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</si>
  <si>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</si>
  <si>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</si>
  <si>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</si>
  <si>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</si>
  <si>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</si>
  <si>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</si>
  <si>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</si>
  <si>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</si>
  <si>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</si>
  <si>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</si>
  <si>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</si>
  <si>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</si>
  <si>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</si>
  <si>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</si>
  <si>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</si>
  <si>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</si>
  <si>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</si>
  <si>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</si>
  <si>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</si>
  <si>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</si>
  <si>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</si>
  <si>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</si>
  <si>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</si>
  <si>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</si>
  <si>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</si>
  <si>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</si>
  <si>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</si>
  <si>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</si>
  <si>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</si>
  <si>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</si>
  <si>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</si>
  <si>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</si>
  <si>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</si>
  <si>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</si>
  <si>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</si>
  <si>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</si>
  <si>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</si>
  <si>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</si>
  <si>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</si>
  <si>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</si>
  <si>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</si>
  <si>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</si>
  <si>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</si>
  <si>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</si>
  <si>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</si>
  <si>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</si>
  <si>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</si>
  <si>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</si>
  <si>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</si>
  <si>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</si>
  <si>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</si>
  <si>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</si>
  <si>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</si>
  <si>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</si>
  <si>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</si>
  <si>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</si>
  <si>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</si>
  <si>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</si>
  <si>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</si>
  <si>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</si>
  <si>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</si>
  <si>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</si>
  <si>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</si>
  <si>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</si>
  <si>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</si>
  <si>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</si>
  <si>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</si>
  <si>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</si>
  <si>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</si>
  <si>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</si>
  <si>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</si>
  <si>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</si>
  <si>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</si>
  <si>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</si>
  <si>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</si>
  <si>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</si>
  <si>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</si>
  <si>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</si>
  <si>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</si>
  <si>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</si>
  <si>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</si>
  <si>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</si>
  <si>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</si>
  <si>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</si>
  <si>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</si>
  <si>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</si>
  <si>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</si>
  <si>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</si>
  <si>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</si>
  <si>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</si>
  <si>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</si>
  <si>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</si>
  <si>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</si>
  <si>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</si>
  <si>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</si>
  <si>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</si>
  <si>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</si>
  <si>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</si>
  <si>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</si>
  <si>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</si>
  <si>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</si>
  <si>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</si>
  <si>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</si>
  <si>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</si>
  <si>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</si>
  <si>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</si>
  <si>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</si>
  <si>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</si>
  <si>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</si>
  <si>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</si>
  <si>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</si>
  <si>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</si>
  <si>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</si>
  <si>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</si>
  <si>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</si>
  <si>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</si>
  <si>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</si>
  <si>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</si>
  <si>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</si>
  <si>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</si>
  <si>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</si>
  <si>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</si>
  <si>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</si>
  <si>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</si>
  <si>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</si>
  <si>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</si>
  <si>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</si>
  <si>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</si>
  <si>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</si>
  <si>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</si>
  <si>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</si>
  <si>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</si>
  <si>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</si>
  <si>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</si>
  <si>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</si>
  <si>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</si>
  <si>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</si>
  <si>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</si>
  <si>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</si>
  <si>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</si>
  <si>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</si>
  <si>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</si>
  <si>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</si>
  <si>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</si>
  <si>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</si>
  <si>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</si>
  <si>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</si>
  <si>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</si>
  <si>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</si>
  <si>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</si>
  <si>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</si>
  <si>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</si>
  <si>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</si>
  <si>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</si>
  <si>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</si>
  <si>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</si>
  <si>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</si>
  <si>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</si>
  <si>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</si>
  <si>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</si>
  <si>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</si>
  <si>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</si>
  <si>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</si>
  <si>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</si>
  <si>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</si>
  <si>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</si>
  <si>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</si>
  <si>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</si>
  <si>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</si>
  <si>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</si>
  <si>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</si>
  <si>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</si>
  <si>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</si>
  <si>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</si>
  <si>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</si>
  <si>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</si>
  <si>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</si>
  <si>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</si>
  <si>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</si>
  <si>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</si>
  <si>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</si>
  <si>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</si>
  <si>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</si>
  <si>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</si>
  <si>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</si>
  <si>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</si>
  <si>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</si>
  <si>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</si>
  <si>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</si>
  <si>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</si>
  <si>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</si>
  <si>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</si>
  <si>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</si>
  <si>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</si>
  <si>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</si>
  <si>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</si>
  <si>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</si>
  <si>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</si>
  <si>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</si>
  <si>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</si>
  <si>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</si>
  <si>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</si>
  <si>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</si>
  <si>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</si>
  <si>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</si>
  <si>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</si>
  <si>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</si>
  <si>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</si>
  <si>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</si>
  <si>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</si>
  <si>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</si>
  <si>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</si>
  <si>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</si>
  <si>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</si>
  <si>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</si>
  <si>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</si>
  <si>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</si>
  <si>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</si>
  <si>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</si>
  <si>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</si>
  <si>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</si>
  <si>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</si>
  <si>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</si>
  <si>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</si>
  <si>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</si>
  <si>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</si>
  <si>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</si>
  <si>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</si>
  <si>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</si>
  <si>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</si>
  <si>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</si>
  <si>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</si>
  <si>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</si>
  <si>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</si>
  <si>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</si>
  <si>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</si>
  <si>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</si>
  <si>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</si>
  <si>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</si>
  <si>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</si>
  <si>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</si>
  <si>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</si>
  <si>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</si>
  <si>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</si>
  <si>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</si>
  <si>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</si>
  <si>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</si>
  <si>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</si>
  <si>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</si>
  <si>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</si>
  <si>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</si>
  <si>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</si>
  <si>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</si>
  <si>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</si>
  <si>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</si>
  <si>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</si>
  <si>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</si>
  <si>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</si>
  <si>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</si>
  <si>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</si>
  <si>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</si>
  <si>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</si>
  <si>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</si>
  <si>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</si>
  <si>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</si>
  <si>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</si>
  <si>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</si>
  <si>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</si>
  <si>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</si>
  <si>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</si>
  <si>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</si>
  <si>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</si>
  <si>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</si>
  <si>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</si>
  <si>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</si>
  <si>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</si>
  <si>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</si>
  <si>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</si>
  <si>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</si>
  <si>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</si>
  <si>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</si>
  <si>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</si>
  <si>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</si>
  <si>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</si>
  <si>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</si>
  <si>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</si>
  <si>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</si>
  <si>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</si>
  <si>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</si>
  <si>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</si>
  <si>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</si>
  <si>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</si>
  <si>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</si>
  <si>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</si>
  <si>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</si>
  <si>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</si>
  <si>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</si>
  <si>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</si>
  <si>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</si>
  <si>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</si>
  <si>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</si>
  <si>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</si>
  <si>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</si>
  <si>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</si>
  <si>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</si>
  <si>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</si>
  <si>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</si>
  <si>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</si>
  <si>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</si>
  <si>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</si>
  <si>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</si>
  <si>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</si>
  <si>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</si>
  <si>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</si>
  <si>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</si>
  <si>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</si>
  <si>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</si>
  <si>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</si>
  <si>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</si>
  <si>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</si>
  <si>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</si>
  <si>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</si>
  <si>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</si>
  <si>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</si>
  <si>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</si>
  <si>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</si>
  <si>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</si>
  <si>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</si>
  <si>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</si>
  <si>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</si>
  <si>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</si>
  <si>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</si>
  <si>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</si>
  <si>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</si>
  <si>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</si>
  <si>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</si>
  <si>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</si>
  <si>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</si>
  <si>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</si>
  <si>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</si>
  <si>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</si>
  <si>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</si>
  <si>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</si>
  <si>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</si>
  <si>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</si>
  <si>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</si>
  <si>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</si>
  <si>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</si>
  <si>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</si>
  <si>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</si>
  <si>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</si>
  <si>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</si>
  <si>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</si>
  <si>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</si>
  <si>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</si>
  <si>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</si>
  <si>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</si>
  <si>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</si>
  <si>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</si>
  <si>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</si>
  <si>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</si>
  <si>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</si>
  <si>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</si>
  <si>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</si>
  <si>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</si>
  <si>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</si>
  <si>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</si>
  <si>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</si>
  <si>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</si>
  <si>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</si>
  <si>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</si>
  <si>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</si>
  <si>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</si>
  <si>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</si>
  <si>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</si>
  <si>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</si>
  <si>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</si>
  <si>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</si>
  <si>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</si>
  <si>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</si>
  <si>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</si>
  <si>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</si>
  <si>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</si>
  <si>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</si>
  <si>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</si>
  <si>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</si>
  <si>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</si>
  <si>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</si>
  <si>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</si>
  <si>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</si>
  <si>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</si>
  <si>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</si>
  <si>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</si>
  <si>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</si>
  <si>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</si>
  <si>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</si>
  <si>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</si>
  <si>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</si>
  <si>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</si>
  <si>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</si>
  <si>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</si>
  <si>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</si>
  <si>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</si>
  <si>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</si>
  <si>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</si>
  <si>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</si>
  <si>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</si>
  <si>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</si>
  <si>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</si>
  <si>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</si>
  <si>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</si>
  <si>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</si>
  <si>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</si>
  <si>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</si>
  <si>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</si>
  <si>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</si>
  <si>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</si>
  <si>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</si>
  <si>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</si>
  <si>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</si>
  <si>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</si>
  <si>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</si>
  <si>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</si>
  <si>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</si>
  <si>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</si>
  <si>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</si>
  <si>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</si>
  <si>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</si>
  <si>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</si>
  <si>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</si>
  <si>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</si>
  <si>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</si>
  <si>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</si>
  <si>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</si>
  <si>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</si>
  <si>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</si>
  <si>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</si>
  <si>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</si>
  <si>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</si>
  <si>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</si>
  <si>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</si>
  <si>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</si>
  <si>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</si>
  <si>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</si>
  <si>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</si>
  <si>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</si>
  <si>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</si>
  <si>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</si>
  <si>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</si>
  <si>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</si>
  <si>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</si>
  <si>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</si>
  <si>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</si>
  <si>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</si>
  <si>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</si>
  <si>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</si>
  <si>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</si>
  <si>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</si>
  <si>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</si>
  <si>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</si>
  <si>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</si>
  <si>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</si>
  <si>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</si>
  <si>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</si>
  <si>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</si>
  <si>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</si>
  <si>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</si>
  <si>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</si>
  <si>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</si>
  <si>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</si>
  <si>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</si>
  <si>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</si>
  <si>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</si>
  <si>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</si>
  <si>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</si>
  <si>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</si>
  <si>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</si>
  <si>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</si>
  <si>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</si>
  <si>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</si>
  <si>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</si>
  <si>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</si>
  <si>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</si>
  <si>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</si>
  <si>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</si>
  <si>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</si>
  <si>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</si>
  <si>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</si>
  <si>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</si>
  <si>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</si>
  <si>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</si>
  <si>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</si>
  <si>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</si>
  <si>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</si>
  <si>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</si>
  <si>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</si>
  <si>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</si>
  <si>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</si>
  <si>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</si>
  <si>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</si>
  <si>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</si>
  <si>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</si>
  <si>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</si>
  <si>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</si>
  <si>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</si>
  <si>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</si>
  <si>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</si>
  <si>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</si>
  <si>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</si>
  <si>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</si>
  <si>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</si>
  <si>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</si>
  <si>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</si>
  <si>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</si>
  <si>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</si>
  <si>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</si>
  <si>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</si>
  <si>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</si>
  <si>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</si>
  <si>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</si>
  <si>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</si>
  <si>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</si>
  <si>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</si>
  <si>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</si>
  <si>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</si>
  <si>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</si>
  <si>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</si>
  <si>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</si>
  <si>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</si>
  <si>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</si>
  <si>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</si>
  <si>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</si>
  <si>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</si>
  <si>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</si>
  <si>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</si>
  <si>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</si>
  <si>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</si>
  <si>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</si>
  <si>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</si>
  <si>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</si>
  <si>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</si>
  <si>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</si>
  <si>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</si>
  <si>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</si>
  <si>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</si>
  <si>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</si>
  <si>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</si>
  <si>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</si>
  <si>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</si>
  <si>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</si>
  <si>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</si>
  <si>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</si>
  <si>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</si>
  <si>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</si>
  <si>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</si>
  <si>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</si>
  <si>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</si>
  <si>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</si>
  <si>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</si>
  <si>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</si>
  <si>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</si>
  <si>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</si>
  <si>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</si>
  <si>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</si>
  <si>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</si>
  <si>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</si>
  <si>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</si>
  <si>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</si>
  <si>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</si>
  <si>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</si>
  <si>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</si>
  <si>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</si>
  <si>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</si>
  <si>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</si>
  <si>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</si>
  <si>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</si>
  <si>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</si>
  <si>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</si>
  <si>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</si>
  <si>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</si>
  <si>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</si>
  <si>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</si>
  <si>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</si>
  <si>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</si>
  <si>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</si>
  <si>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</si>
  <si>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</si>
  <si>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</si>
  <si>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</si>
  <si>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</si>
  <si>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</si>
  <si>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</si>
  <si>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</si>
  <si>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</si>
  <si>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</si>
  <si>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</si>
  <si>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</si>
  <si>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</si>
  <si>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</si>
  <si>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</si>
  <si>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</si>
  <si>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</si>
  <si>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</si>
  <si>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</si>
  <si>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</si>
  <si>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</si>
  <si>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</si>
  <si>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</si>
  <si>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</si>
  <si>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</si>
  <si>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</si>
  <si>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</si>
  <si>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</si>
  <si>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</si>
  <si>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</si>
  <si>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</si>
  <si>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</si>
  <si>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</si>
  <si>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</si>
  <si>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</si>
  <si>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</si>
  <si>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</si>
  <si>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</si>
  <si>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</si>
  <si>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</si>
  <si>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</si>
  <si>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</si>
  <si>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</si>
  <si>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</si>
  <si>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</si>
  <si>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</si>
  <si>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</si>
  <si>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</si>
  <si>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</si>
  <si>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</si>
  <si>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</si>
  <si>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</si>
  <si>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</si>
  <si>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</si>
  <si>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</si>
  <si>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</si>
  <si>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</si>
  <si>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</si>
  <si>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</si>
  <si>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</si>
  <si>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</si>
  <si>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</si>
  <si>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</si>
  <si>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</si>
  <si>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</si>
  <si>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</si>
  <si>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</si>
  <si>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</si>
  <si>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</si>
  <si>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</si>
  <si>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</si>
  <si>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</si>
  <si>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</si>
  <si>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</si>
  <si>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</si>
  <si>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</si>
  <si>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</si>
  <si>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</si>
  <si>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</si>
  <si>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</si>
  <si>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</si>
  <si>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</si>
  <si>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</si>
  <si>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</si>
  <si>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</si>
  <si>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</si>
  <si>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</si>
  <si>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</si>
  <si>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</si>
  <si>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</si>
  <si>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</si>
  <si>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</si>
  <si>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</si>
  <si>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</si>
  <si>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</si>
  <si>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</si>
  <si>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</si>
  <si>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</si>
  <si>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</si>
  <si>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</si>
  <si>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</si>
  <si>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</si>
  <si>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</si>
  <si>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</si>
  <si>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</si>
  <si>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</si>
  <si>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</si>
  <si>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</si>
  <si>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</si>
  <si>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</si>
  <si>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</si>
  <si>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</si>
  <si>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</si>
  <si>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</si>
  <si>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</si>
  <si>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</si>
  <si>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</si>
  <si>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</si>
  <si>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</si>
  <si>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</si>
  <si>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</si>
  <si>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</si>
  <si>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</si>
  <si>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</si>
  <si>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</si>
  <si>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</si>
  <si>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</si>
  <si>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</si>
  <si>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</si>
  <si>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</si>
  <si>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</si>
  <si>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</si>
  <si>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</si>
  <si>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</si>
  <si>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</si>
  <si>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</si>
  <si>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</si>
  <si>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</si>
  <si>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</si>
  <si>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</si>
  <si>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</si>
  <si>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</si>
  <si>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</si>
  <si>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</si>
  <si>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</si>
  <si>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</si>
  <si>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</si>
  <si>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</si>
  <si>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</si>
  <si>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</si>
  <si>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</si>
  <si>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</si>
  <si>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</si>
  <si>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</si>
  <si>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</si>
  <si>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</si>
  <si>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</si>
  <si>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</si>
  <si>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</si>
  <si>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</si>
  <si>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</si>
  <si>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</si>
  <si>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</si>
  <si>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</si>
  <si>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</si>
  <si>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</si>
  <si>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</si>
  <si>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</si>
  <si>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</si>
  <si>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</si>
  <si>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</si>
  <si>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</si>
  <si>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</si>
  <si>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</si>
  <si>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</si>
  <si>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</si>
  <si>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</si>
  <si>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</si>
  <si>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</si>
  <si>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</si>
  <si>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</si>
  <si>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</si>
  <si>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</si>
  <si>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</si>
  <si>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</si>
  <si>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</si>
  <si>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</si>
  <si>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</si>
  <si>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</si>
  <si>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</si>
  <si>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</si>
  <si>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</si>
  <si>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</si>
  <si>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</si>
  <si>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</si>
  <si>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</si>
  <si>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</si>
  <si>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</si>
  <si>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</si>
  <si>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</si>
  <si>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</si>
  <si>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</si>
  <si>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</si>
  <si>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</si>
  <si>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</si>
  <si>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</si>
  <si>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</si>
  <si>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</si>
  <si>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</si>
  <si>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</si>
  <si>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</si>
  <si>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</si>
  <si>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</si>
  <si>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</si>
  <si>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</si>
  <si>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</si>
  <si>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</si>
  <si>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</si>
  <si>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</si>
  <si>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</si>
  <si>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</si>
  <si>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</si>
  <si>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</si>
  <si>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</si>
  <si>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</si>
  <si>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</si>
  <si>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</si>
  <si>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</si>
  <si>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</si>
  <si>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</si>
  <si>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</si>
  <si>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</si>
  <si>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</si>
  <si>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</si>
  <si>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</si>
  <si>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</si>
  <si>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</si>
  <si>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</si>
  <si>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</si>
  <si>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</si>
  <si>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</si>
  <si>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</si>
  <si>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</si>
  <si>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</si>
  <si>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</si>
  <si>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</si>
  <si>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</si>
  <si>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</si>
  <si>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</si>
  <si>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</si>
  <si>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</si>
  <si>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</si>
  <si>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</si>
  <si>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</si>
  <si>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</si>
  <si>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</si>
  <si>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</si>
  <si>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</si>
  <si>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</si>
  <si>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</si>
  <si>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</si>
  <si>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</si>
  <si>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</si>
  <si>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</si>
  <si>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</si>
  <si>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</si>
  <si>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</si>
  <si>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</si>
  <si>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</si>
  <si>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</si>
  <si>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</si>
  <si>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</si>
  <si>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</si>
  <si>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</si>
  <si>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</si>
  <si>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</si>
  <si>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</si>
  <si>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</si>
  <si>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</si>
  <si>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</si>
  <si>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</si>
  <si>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</si>
  <si>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</si>
  <si>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</si>
  <si>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</si>
  <si>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</si>
  <si>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</si>
  <si>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</si>
  <si>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</si>
  <si>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</si>
  <si>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</si>
  <si>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</si>
  <si>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</si>
  <si>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</si>
  <si>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</si>
  <si>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</si>
  <si>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</si>
  <si>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</si>
  <si>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</si>
  <si>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</si>
  <si>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</si>
  <si>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</si>
  <si>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</si>
  <si>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</si>
  <si>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</si>
  <si>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</si>
  <si>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</si>
  <si>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</si>
  <si>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</si>
  <si>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</si>
  <si>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</si>
  <si>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</si>
  <si>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</si>
  <si>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</si>
  <si>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</si>
  <si>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</si>
  <si>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</si>
  <si>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</si>
  <si>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</si>
  <si>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</si>
  <si>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</si>
  <si>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</si>
  <si>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</si>
  <si>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</si>
  <si>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</si>
  <si>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</si>
  <si>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</si>
  <si>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</si>
  <si>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</si>
  <si>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</si>
  <si>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</si>
  <si>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</si>
  <si>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</si>
  <si>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</si>
  <si>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</si>
  <si>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</si>
  <si>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</si>
  <si>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</si>
  <si>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</si>
  <si>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</si>
  <si>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</si>
  <si>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</si>
  <si>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</si>
  <si>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</si>
  <si>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</si>
  <si>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</si>
  <si>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</si>
  <si>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</si>
  <si>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</si>
  <si>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</si>
  <si>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</si>
  <si>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</si>
  <si>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</si>
  <si>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</si>
  <si>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</si>
  <si>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</si>
  <si>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</si>
  <si>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</si>
  <si>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</si>
  <si>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</si>
  <si>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</si>
  <si>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</si>
  <si>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</si>
  <si>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</si>
  <si>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</si>
  <si>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</si>
  <si>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</si>
  <si>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</si>
  <si>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</si>
  <si>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</si>
  <si>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</si>
  <si>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</si>
  <si>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</si>
  <si>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</si>
  <si>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</si>
  <si>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</si>
  <si>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</si>
  <si>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</si>
  <si>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</si>
  <si>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</si>
  <si>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</si>
  <si>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</si>
  <si>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</si>
  <si>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</si>
  <si>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</si>
  <si>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</si>
  <si>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</si>
  <si>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</si>
  <si>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</si>
  <si>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</si>
  <si>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</si>
  <si>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</si>
  <si>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</si>
  <si>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</si>
  <si>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</si>
  <si>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</si>
  <si>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</si>
  <si>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</si>
  <si>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</si>
  <si>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</si>
  <si>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</si>
  <si>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</si>
  <si>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</si>
  <si>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</si>
  <si>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</si>
  <si>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</si>
  <si>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</si>
  <si>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</si>
  <si>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</si>
  <si>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</si>
  <si>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</si>
  <si>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</si>
  <si>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</si>
  <si>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</si>
  <si>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</si>
  <si>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</si>
  <si>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</si>
  <si>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</si>
  <si>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</si>
  <si>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</si>
  <si>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</si>
  <si>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</si>
  <si>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</si>
  <si>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</si>
  <si>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</si>
  <si>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</si>
  <si>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</si>
  <si>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</si>
  <si>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</si>
  <si>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</si>
  <si>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</si>
  <si>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</si>
  <si>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</si>
  <si>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</si>
  <si>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</si>
  <si>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</si>
  <si>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</si>
  <si>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</si>
  <si>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</si>
  <si>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</si>
  <si>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</si>
  <si>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</si>
  <si>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</si>
  <si>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</si>
  <si>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</si>
  <si>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</si>
  <si>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</si>
  <si>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</si>
  <si>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</si>
  <si>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</si>
  <si>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</si>
  <si>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</si>
  <si>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</si>
  <si>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</si>
  <si>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</si>
  <si>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</si>
  <si>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</si>
  <si>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</si>
  <si>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</si>
  <si>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</si>
  <si>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</si>
  <si>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</si>
  <si>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</si>
  <si>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</si>
  <si>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</si>
  <si>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</si>
  <si>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</si>
  <si>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</si>
  <si>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</si>
  <si>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</si>
  <si>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</si>
  <si>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</si>
  <si>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</si>
  <si>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</si>
  <si>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</si>
  <si>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</si>
  <si>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</si>
  <si>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</si>
  <si>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</si>
  <si>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</si>
  <si>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</si>
  <si>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</si>
  <si>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</si>
  <si>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</si>
  <si>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</si>
  <si>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</si>
  <si>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</si>
  <si>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</si>
  <si>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</si>
  <si>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</si>
  <si>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</si>
  <si>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</si>
  <si>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</si>
  <si>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</si>
  <si>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</si>
  <si>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</si>
  <si>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</si>
  <si>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</si>
  <si>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</si>
  <si>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</si>
  <si>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</si>
  <si>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</si>
  <si>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</si>
  <si>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</si>
  <si>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</si>
  <si>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</si>
  <si>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</si>
  <si>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</si>
  <si>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</si>
  <si>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</si>
  <si>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</si>
  <si>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</si>
  <si>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</si>
  <si>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</si>
  <si>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</si>
  <si>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</si>
  <si>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</si>
  <si>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</si>
  <si>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</si>
  <si>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</si>
  <si>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</si>
  <si>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</si>
  <si>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</si>
  <si>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</si>
  <si>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</si>
  <si>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</si>
  <si>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</si>
  <si>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</si>
  <si>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</si>
  <si>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</si>
  <si>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</si>
  <si>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</si>
  <si>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</si>
  <si>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</si>
  <si>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</si>
  <si>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</si>
  <si>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</si>
  <si>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</si>
  <si>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</si>
  <si>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</si>
  <si>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</si>
  <si>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</si>
  <si>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</si>
  <si>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</si>
  <si>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</si>
  <si>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</si>
  <si>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</si>
  <si>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</si>
  <si>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</si>
  <si>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</si>
  <si>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</si>
  <si>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</si>
  <si>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</si>
  <si>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</si>
  <si>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</si>
  <si>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</si>
  <si>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</si>
  <si>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</si>
  <si>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</si>
  <si>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</si>
  <si>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</si>
  <si>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</si>
  <si>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</si>
  <si>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</si>
  <si>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</si>
  <si>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</si>
  <si>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</si>
  <si>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</si>
  <si>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</si>
  <si>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</si>
  <si>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</si>
  <si>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</si>
  <si>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</si>
  <si>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</si>
  <si>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</si>
  <si>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</si>
  <si>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</si>
  <si>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</si>
  <si>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</si>
  <si>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</si>
  <si>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</si>
  <si>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</si>
  <si>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</si>
  <si>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</si>
  <si>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</si>
  <si>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</si>
  <si>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</si>
  <si>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</si>
  <si>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</si>
  <si>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</si>
  <si>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</si>
  <si>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</si>
  <si>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</si>
  <si>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</si>
  <si>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</si>
  <si>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</si>
  <si>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</si>
  <si>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</si>
  <si>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</si>
  <si>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</si>
  <si>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</si>
  <si>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</si>
  <si>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</si>
  <si>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</si>
  <si>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</si>
  <si>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</si>
  <si>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</si>
  <si>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</si>
  <si>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</si>
  <si>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</si>
  <si>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</si>
  <si>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</si>
  <si>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</si>
  <si>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</si>
  <si>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</si>
  <si>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</si>
  <si>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</si>
  <si>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</si>
  <si>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</si>
  <si>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</si>
  <si>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</si>
  <si>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</si>
  <si>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</si>
  <si>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</si>
  <si>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</si>
  <si>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</si>
  <si>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</si>
  <si>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</si>
  <si>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</si>
  <si>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</si>
  <si>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</si>
  <si>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</si>
  <si>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</si>
  <si>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</si>
  <si>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</si>
  <si>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</si>
  <si>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</si>
  <si>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</si>
  <si>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</si>
  <si>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</si>
  <si>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</si>
  <si>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</si>
  <si>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</si>
  <si>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</si>
  <si>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</si>
  <si>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</si>
  <si>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</si>
  <si>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</si>
  <si>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</si>
  <si>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</si>
  <si>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</si>
  <si>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</si>
  <si>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</si>
  <si>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</si>
  <si>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</si>
  <si>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</si>
  <si>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</si>
  <si>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</si>
  <si>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</si>
  <si>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</si>
  <si>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</si>
  <si>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</si>
  <si>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</si>
  <si>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</si>
  <si>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</si>
  <si>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</si>
  <si>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</si>
  <si>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</si>
  <si>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</si>
  <si>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</si>
  <si>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</si>
  <si>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</si>
  <si>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</si>
  <si>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</si>
  <si>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</si>
  <si>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</si>
  <si>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</si>
  <si>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</si>
  <si>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</si>
  <si>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</si>
  <si>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</si>
  <si>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</si>
  <si>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</si>
  <si>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</si>
  <si>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</si>
  <si>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</si>
  <si>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</si>
  <si>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</si>
  <si>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</si>
  <si>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</si>
  <si>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</si>
  <si>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</si>
  <si>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</si>
  <si>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</si>
  <si>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</si>
  <si>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</si>
  <si>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</si>
  <si>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</si>
  <si>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</si>
  <si>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</si>
  <si>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</si>
  <si>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</si>
  <si>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</si>
  <si>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</si>
  <si>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</si>
  <si>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</si>
  <si>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</si>
  <si>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</si>
  <si>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</si>
  <si>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</si>
  <si>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</si>
  <si>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</si>
  <si>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</si>
  <si>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</si>
  <si>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</si>
  <si>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</si>
  <si>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</si>
  <si>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</si>
  <si>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</si>
  <si>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</si>
  <si>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</si>
  <si>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</si>
  <si>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</si>
  <si>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</si>
  <si>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</si>
  <si>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</si>
  <si>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</si>
  <si>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</si>
  <si>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</si>
  <si>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</si>
  <si>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</si>
  <si>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</si>
  <si>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</si>
  <si>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</si>
  <si>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</si>
  <si>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</si>
  <si>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</si>
  <si>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</si>
  <si>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</si>
  <si>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</si>
  <si>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</si>
  <si>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</si>
  <si>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</si>
  <si>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</si>
  <si>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</si>
  <si>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</si>
  <si>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</si>
  <si>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</si>
  <si>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</si>
  <si>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</si>
  <si>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</si>
  <si>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</si>
  <si>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</si>
  <si>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</si>
  <si>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</si>
  <si>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</si>
  <si>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</si>
  <si>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</si>
  <si>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</si>
  <si>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</si>
  <si>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</si>
  <si>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</si>
  <si>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</si>
  <si>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</si>
  <si>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</si>
  <si>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</si>
  <si>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</si>
  <si>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</si>
  <si>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</si>
  <si>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</si>
  <si>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</si>
  <si>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</si>
  <si>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</si>
  <si>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</si>
  <si>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</si>
  <si>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</si>
  <si>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</si>
  <si>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</si>
  <si>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</si>
  <si>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</si>
  <si>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</si>
  <si>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</si>
  <si>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</si>
  <si>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</si>
  <si>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</si>
  <si>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</si>
  <si>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</si>
  <si>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</si>
  <si>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</si>
  <si>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</si>
  <si>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</si>
  <si>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</si>
  <si>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</si>
  <si>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</si>
  <si>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</si>
  <si>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</si>
  <si>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</si>
  <si>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</si>
  <si>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</si>
  <si>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</si>
  <si>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</si>
  <si>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</si>
  <si>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</si>
  <si>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</si>
  <si>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</si>
  <si>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</si>
  <si>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</si>
  <si>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</si>
  <si>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</si>
  <si>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</si>
  <si>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</si>
  <si>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</si>
  <si>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</si>
  <si>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</si>
  <si>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</si>
  <si>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</si>
  <si>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</si>
  <si>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</si>
  <si>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</si>
  <si>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</si>
  <si>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</si>
  <si>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</si>
  <si>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</si>
  <si>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</si>
  <si>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</si>
  <si>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</si>
  <si>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</si>
  <si>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</si>
  <si>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</si>
  <si>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</si>
  <si>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</si>
  <si>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</si>
  <si>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</si>
  <si>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</si>
  <si>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</si>
  <si>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</si>
  <si>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</si>
  <si>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</si>
  <si>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</si>
  <si>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</si>
  <si>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</si>
  <si>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</si>
  <si>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</si>
  <si>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</si>
  <si>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</si>
  <si>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</si>
  <si>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</si>
  <si>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</si>
  <si>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</si>
  <si>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</si>
  <si>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</si>
  <si>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</si>
  <si>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</si>
  <si>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</si>
  <si>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</si>
  <si>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</si>
  <si>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</si>
  <si>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</si>
  <si>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</si>
  <si>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</si>
  <si>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</si>
  <si>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</si>
  <si>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</si>
  <si>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</si>
  <si>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</si>
  <si>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</si>
  <si>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</si>
  <si>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</si>
  <si>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</si>
  <si>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</si>
  <si>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</si>
  <si>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</si>
  <si>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</si>
  <si>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</si>
  <si>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</si>
  <si>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</si>
  <si>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</si>
  <si>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</si>
  <si>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</si>
  <si>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</si>
  <si>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</si>
  <si>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</si>
  <si>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</si>
  <si>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</si>
  <si>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</si>
  <si>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</si>
  <si>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</si>
  <si>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</si>
  <si>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</si>
  <si>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</si>
  <si>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</si>
  <si>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</si>
  <si>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</si>
  <si>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</si>
  <si>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</si>
  <si>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</si>
  <si>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</si>
  <si>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</si>
  <si>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</si>
  <si>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</si>
  <si>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</si>
  <si>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</si>
  <si>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</si>
  <si>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</si>
  <si>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</si>
  <si>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</si>
  <si>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</si>
  <si>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</si>
  <si>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</si>
  <si>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</si>
  <si>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</si>
  <si>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</si>
  <si>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</si>
  <si>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</si>
  <si>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</si>
  <si>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</si>
  <si>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</si>
  <si>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</si>
  <si>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</si>
  <si>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</si>
  <si>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</si>
  <si>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</si>
  <si>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</si>
  <si>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</si>
  <si>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</si>
  <si>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</si>
  <si>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</si>
  <si>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</si>
  <si>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</si>
  <si>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</si>
  <si>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</si>
  <si>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</si>
  <si>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</si>
  <si>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</si>
  <si>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</si>
  <si>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</si>
  <si>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</si>
  <si>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</si>
  <si>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</si>
  <si>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</si>
  <si>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</si>
  <si>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</si>
  <si>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</si>
  <si>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</si>
  <si>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</si>
  <si>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</si>
  <si>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</si>
  <si>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</si>
  <si>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</si>
  <si>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</si>
  <si>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</si>
  <si>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</si>
  <si>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</si>
  <si>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</si>
  <si>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</si>
  <si>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</si>
  <si>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</si>
  <si>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</si>
  <si>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</si>
  <si>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</si>
  <si>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</si>
  <si>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</si>
  <si>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</si>
  <si>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</si>
  <si>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</si>
  <si>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</si>
  <si>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</si>
  <si>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</si>
  <si>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</si>
  <si>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</si>
  <si>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</si>
  <si>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</si>
  <si>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</si>
  <si>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</si>
  <si>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</si>
  <si>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</si>
  <si>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</si>
  <si>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</si>
  <si>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</si>
  <si>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</si>
  <si>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</si>
  <si>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</si>
  <si>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</si>
  <si>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</si>
  <si>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</si>
  <si>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</si>
  <si>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</si>
  <si>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</si>
  <si>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</si>
  <si>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</si>
  <si>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</si>
  <si>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</si>
  <si>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</si>
  <si>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</si>
  <si>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</si>
  <si>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</si>
  <si>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</si>
  <si>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</si>
  <si>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</si>
  <si>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</si>
  <si>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</si>
  <si>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</si>
  <si>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</si>
  <si>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</si>
  <si>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</si>
  <si>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</si>
  <si>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</si>
  <si>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</si>
  <si>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</si>
  <si>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</si>
  <si>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</si>
  <si>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</si>
  <si>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</si>
  <si>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</si>
  <si>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</si>
  <si>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</si>
  <si>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</si>
  <si>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</si>
  <si>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</si>
  <si>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</si>
  <si>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</si>
  <si>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</si>
  <si>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</si>
  <si>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</si>
  <si>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</si>
  <si>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</si>
  <si>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</si>
  <si>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</si>
  <si>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</si>
  <si>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</si>
  <si>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</si>
  <si>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</si>
  <si>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</si>
  <si>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</si>
  <si>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</si>
  <si>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</si>
  <si>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</si>
  <si>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</si>
  <si>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</si>
  <si>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</si>
  <si>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</si>
  <si>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</si>
  <si>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</si>
  <si>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</si>
  <si>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</si>
  <si>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</si>
  <si>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</si>
  <si>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</si>
  <si>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</si>
  <si>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</si>
  <si>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</si>
  <si>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</si>
  <si>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</si>
  <si>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</si>
  <si>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</si>
  <si>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</si>
  <si>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</si>
  <si>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</si>
  <si>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</si>
  <si>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</si>
  <si>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</si>
  <si>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</si>
  <si>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</si>
  <si>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</si>
  <si>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</si>
  <si>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</si>
  <si>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</si>
  <si>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</si>
  <si>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</si>
  <si>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</si>
  <si>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</si>
  <si>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</si>
  <si>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</si>
  <si>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</si>
  <si>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</si>
  <si>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</si>
  <si>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</si>
  <si>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</si>
  <si>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</si>
  <si>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</si>
  <si>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</si>
  <si>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</si>
  <si>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</si>
  <si>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</si>
  <si>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</si>
  <si>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</si>
  <si>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</si>
  <si>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</si>
  <si>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</si>
  <si>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</si>
  <si>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</si>
  <si>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</si>
  <si>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</si>
  <si>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</si>
  <si>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</si>
  <si>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</si>
  <si>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</si>
  <si>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</si>
  <si>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</si>
  <si>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</si>
  <si>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</si>
  <si>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</si>
  <si>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</si>
  <si>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</si>
  <si>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</si>
  <si>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</si>
  <si>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</si>
  <si>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</si>
  <si>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</si>
  <si>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</si>
  <si>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</si>
  <si>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</si>
  <si>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</si>
  <si>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</si>
  <si>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</si>
  <si>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</si>
  <si>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</si>
  <si>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</si>
  <si>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</si>
  <si>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</si>
  <si>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</si>
  <si>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</si>
  <si>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</si>
  <si>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</si>
  <si>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</si>
  <si>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</si>
  <si>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</si>
  <si>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</si>
  <si>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</si>
  <si>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</si>
  <si>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</si>
  <si>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</si>
  <si>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</si>
  <si>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</si>
  <si>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</si>
  <si>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</si>
  <si>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</si>
  <si>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</si>
  <si>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</si>
  <si>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</si>
  <si>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</si>
  <si>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</si>
  <si>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</si>
  <si>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</si>
  <si>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</si>
  <si>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</si>
  <si>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</si>
  <si>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</si>
  <si>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</si>
  <si>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</si>
  <si>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</si>
  <si>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</si>
  <si>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</si>
  <si>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</si>
  <si>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</si>
  <si>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</si>
  <si>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</si>
  <si>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</si>
  <si>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</si>
  <si>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</si>
  <si>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</si>
  <si>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</si>
  <si>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</si>
  <si>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</si>
  <si>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</si>
  <si>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</si>
  <si>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</si>
  <si>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</si>
  <si>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</si>
  <si>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</si>
  <si>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</si>
  <si>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</si>
  <si>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</si>
  <si>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</si>
  <si>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</si>
  <si>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</si>
  <si>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</si>
  <si>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</si>
  <si>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</si>
  <si>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</si>
  <si>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</si>
  <si>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</si>
  <si>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</si>
  <si>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</si>
  <si>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</si>
  <si>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</si>
  <si>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</si>
  <si>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</si>
  <si>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</si>
  <si>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</si>
  <si>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</si>
  <si>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</si>
  <si>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</si>
  <si>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</si>
  <si>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</si>
  <si>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</si>
  <si>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</si>
  <si>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</si>
  <si>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</si>
  <si>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</si>
  <si>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</si>
  <si>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</si>
  <si>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</si>
  <si>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</si>
  <si>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</si>
  <si>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</si>
  <si>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</si>
  <si>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</si>
  <si>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</si>
  <si>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</si>
  <si>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</si>
  <si>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</si>
  <si>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</si>
  <si>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</si>
  <si>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</si>
  <si>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</si>
  <si>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</si>
  <si>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</si>
  <si>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</si>
  <si>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</si>
  <si>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</si>
  <si>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</si>
  <si>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</si>
  <si>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</si>
  <si>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</si>
  <si>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</si>
  <si>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</si>
  <si>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</si>
  <si>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</si>
  <si>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</si>
  <si>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</si>
  <si>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</si>
  <si>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</si>
  <si>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</si>
  <si>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</si>
  <si>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</si>
  <si>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</si>
  <si>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</si>
  <si>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</si>
  <si>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</si>
  <si>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</si>
  <si>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</si>
  <si>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</si>
  <si>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</si>
  <si>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</si>
  <si>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</si>
  <si>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</si>
  <si>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</si>
  <si>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</si>
  <si>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</si>
  <si>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</si>
  <si>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</si>
  <si>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</si>
  <si>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</si>
  <si>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</si>
  <si>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</si>
  <si>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</si>
  <si>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</si>
  <si>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</si>
  <si>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</si>
  <si>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</si>
  <si>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</si>
  <si>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</si>
  <si>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</si>
  <si>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</si>
  <si>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</si>
  <si>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</si>
  <si>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</si>
  <si>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</si>
  <si>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</si>
  <si>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</si>
  <si>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</si>
  <si>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</si>
  <si>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</si>
  <si>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</si>
  <si>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</si>
  <si>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</si>
  <si>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</si>
  <si>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</si>
  <si>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</si>
  <si>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</si>
  <si>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</si>
  <si>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</si>
  <si>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</si>
  <si>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</si>
  <si>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</si>
  <si>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</si>
  <si>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</si>
  <si>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</si>
  <si>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</si>
  <si>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</si>
  <si>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</si>
  <si>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</si>
  <si>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</si>
  <si>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</si>
  <si>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</si>
  <si>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</si>
  <si>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</si>
  <si>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</si>
  <si>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</si>
  <si>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</si>
  <si>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</si>
  <si>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</si>
  <si>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</si>
  <si>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</si>
  <si>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</si>
  <si>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</si>
  <si>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</si>
  <si>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</si>
  <si>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</si>
  <si>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</si>
  <si>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</si>
  <si>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</si>
  <si>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</si>
  <si>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</si>
  <si>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</si>
  <si>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</si>
  <si>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</si>
  <si>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</si>
  <si>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</si>
  <si>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</si>
  <si>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</si>
  <si>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</si>
  <si>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</si>
  <si>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</si>
  <si>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</si>
  <si>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</si>
  <si>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</si>
  <si>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</si>
  <si>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</si>
  <si>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</si>
  <si>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</si>
  <si>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</si>
  <si>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</si>
  <si>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</si>
  <si>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</si>
  <si>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</si>
  <si>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</si>
  <si>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</si>
  <si>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</si>
  <si>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</si>
  <si>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</si>
  <si>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</si>
  <si>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</si>
  <si>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</si>
  <si>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</si>
  <si>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</si>
  <si>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</si>
  <si>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</si>
  <si>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</si>
  <si>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</si>
  <si>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</si>
  <si>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</si>
  <si>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</si>
  <si>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</si>
  <si>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</si>
  <si>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</si>
  <si>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</si>
  <si>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</si>
  <si>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</si>
  <si>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</si>
  <si>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</si>
  <si>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</si>
  <si>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</si>
  <si>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</si>
  <si>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</si>
  <si>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</si>
  <si>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</si>
  <si>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</si>
  <si>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</si>
  <si>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</si>
  <si>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</si>
  <si>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</si>
  <si>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</si>
  <si>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</si>
  <si>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</si>
  <si>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</si>
  <si>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</si>
  <si>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</si>
  <si>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</si>
  <si>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</si>
  <si>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</si>
  <si>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</si>
  <si>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</si>
  <si>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</si>
  <si>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</si>
  <si>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</si>
  <si>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</si>
  <si>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</si>
  <si>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</si>
  <si>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</si>
  <si>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</si>
  <si>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</si>
  <si>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</si>
  <si>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</si>
  <si>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</si>
  <si>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</si>
  <si>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</si>
  <si>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</si>
  <si>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</si>
  <si>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</si>
  <si>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</si>
  <si>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</si>
  <si>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</si>
  <si>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</si>
  <si>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</si>
  <si>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</si>
  <si>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</si>
  <si>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</si>
  <si>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</si>
  <si>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</si>
  <si>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</si>
  <si>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</si>
  <si>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</si>
  <si>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</si>
  <si>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</si>
  <si>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</si>
  <si>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</si>
  <si>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</si>
  <si>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</si>
  <si>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</si>
  <si>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</si>
  <si>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</si>
  <si>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</si>
  <si>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</si>
  <si>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</si>
  <si>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</si>
  <si>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</si>
  <si>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</si>
  <si>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</si>
  <si>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</si>
  <si>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</si>
  <si>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</si>
  <si>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</si>
  <si>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</si>
  <si>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</si>
  <si>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</si>
  <si>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</si>
  <si>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</si>
  <si>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</si>
  <si>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</si>
  <si>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</si>
  <si>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</si>
  <si>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</si>
  <si>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</si>
  <si>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</si>
  <si>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</si>
  <si>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</si>
  <si>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</si>
  <si>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</si>
  <si>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</si>
  <si>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</si>
  <si>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</si>
  <si>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</si>
  <si>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</si>
  <si>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</si>
  <si>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</si>
  <si>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</si>
  <si>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</si>
  <si>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</si>
  <si>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</si>
  <si>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</si>
  <si>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</si>
  <si>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</si>
  <si>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</si>
  <si>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</si>
  <si>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</si>
  <si>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</si>
  <si>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</si>
  <si>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</si>
  <si>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</si>
  <si>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</si>
  <si>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</si>
  <si>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</si>
  <si>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</si>
  <si>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</si>
  <si>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</si>
  <si>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</si>
  <si>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</si>
  <si>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</si>
  <si>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</si>
  <si>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</si>
  <si>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</si>
  <si>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</si>
  <si>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</si>
  <si>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</si>
  <si>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</si>
  <si>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</si>
  <si>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</si>
  <si>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</si>
  <si>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</si>
  <si>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</si>
  <si>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</si>
  <si>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</si>
  <si>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</si>
  <si>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</si>
  <si>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</si>
  <si>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</si>
  <si>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</si>
  <si>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</si>
  <si>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</si>
  <si>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</si>
  <si>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</si>
  <si>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</si>
  <si>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</si>
  <si>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</si>
  <si>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</si>
  <si>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</si>
  <si>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</si>
  <si>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</si>
  <si>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</si>
  <si>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</si>
  <si>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</si>
  <si>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</si>
  <si>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</si>
  <si>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</si>
  <si>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</si>
  <si>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</si>
  <si>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</si>
  <si>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</si>
  <si>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</si>
  <si>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</si>
  <si>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</si>
  <si>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</si>
  <si>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</si>
  <si>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</si>
  <si>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</si>
  <si>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</si>
  <si>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</si>
  <si>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</si>
  <si>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</si>
  <si>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</si>
  <si>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</si>
  <si>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</si>
  <si>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</si>
  <si>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</si>
  <si>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</si>
  <si>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</si>
  <si>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</si>
  <si>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</si>
  <si>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</si>
  <si>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</si>
  <si>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</si>
  <si>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</si>
  <si>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</si>
  <si>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</si>
  <si>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</si>
  <si>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</si>
  <si>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</si>
  <si>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</si>
  <si>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</si>
  <si>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</si>
  <si>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</si>
  <si>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</si>
  <si>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</si>
  <si>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</si>
  <si>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</si>
  <si>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</si>
  <si>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</si>
  <si>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</si>
  <si>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</si>
  <si>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</si>
  <si>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</si>
  <si>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</si>
  <si>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</si>
  <si>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</si>
  <si>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</si>
  <si>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</si>
  <si>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</si>
  <si>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</si>
  <si>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</si>
  <si>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</si>
  <si>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</si>
  <si>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</si>
  <si>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</si>
  <si>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</si>
  <si>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</si>
  <si>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</si>
  <si>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</si>
  <si>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</si>
  <si>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</si>
  <si>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</si>
  <si>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</si>
  <si>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</si>
  <si>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</si>
  <si>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</si>
  <si>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</si>
  <si>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</si>
  <si>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</si>
  <si>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</si>
  <si>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</si>
  <si>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</si>
  <si>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</si>
  <si>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</si>
  <si>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</si>
  <si>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</si>
  <si>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</si>
  <si>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</si>
  <si>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</si>
  <si>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</si>
  <si>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</si>
  <si>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</si>
  <si>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</si>
  <si>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</si>
  <si>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</si>
  <si>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</si>
  <si>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</si>
  <si>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</si>
  <si>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</si>
  <si>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</si>
  <si>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</si>
  <si>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</si>
  <si>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</si>
  <si>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</si>
  <si>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</si>
  <si>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</si>
  <si>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</si>
  <si>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</si>
  <si>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</si>
  <si>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</si>
  <si>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</si>
  <si>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</si>
  <si>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</si>
  <si>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</si>
  <si>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</si>
  <si>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</si>
  <si>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</si>
  <si>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</si>
  <si>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</si>
  <si>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</si>
  <si>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</si>
  <si>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</si>
  <si>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</si>
  <si>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</si>
  <si>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</si>
  <si>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</si>
  <si>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</si>
  <si>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</si>
  <si>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</si>
  <si>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</si>
  <si>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</si>
  <si>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</si>
  <si>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</si>
  <si>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</si>
  <si>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</si>
  <si>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</si>
  <si>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</si>
  <si>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</si>
  <si>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</si>
  <si>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</si>
  <si>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</si>
  <si>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</si>
  <si>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</si>
  <si>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</si>
  <si>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</si>
  <si>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</si>
  <si>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</si>
  <si>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</si>
  <si>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</si>
  <si>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</si>
  <si>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</si>
  <si>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</si>
  <si>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</si>
  <si>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</si>
  <si>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</si>
  <si>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</si>
  <si>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</si>
  <si>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</si>
  <si>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</si>
  <si>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</si>
  <si>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</si>
  <si>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</si>
  <si>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</si>
  <si>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</si>
  <si>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</si>
  <si>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</si>
  <si>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</si>
  <si>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</si>
  <si>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</si>
  <si>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</si>
  <si>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</si>
  <si>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</si>
  <si>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</si>
  <si>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</si>
  <si>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</si>
  <si>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</si>
  <si>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</si>
  <si>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</si>
  <si>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</si>
  <si>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</si>
  <si>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</si>
  <si>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</si>
  <si>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</si>
  <si>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</si>
  <si>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</si>
  <si>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</si>
  <si>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</si>
  <si>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</si>
  <si>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</si>
  <si>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</si>
  <si>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</si>
  <si>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</si>
  <si>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</si>
  <si>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</si>
  <si>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</si>
  <si>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</si>
  <si>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</si>
  <si>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</si>
  <si>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</si>
  <si>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</si>
  <si>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</si>
  <si>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</si>
  <si>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</si>
  <si>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</si>
  <si>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</si>
  <si>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</si>
  <si>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</si>
  <si>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</si>
  <si>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</si>
  <si>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</si>
  <si>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</si>
  <si>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</si>
  <si>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</si>
  <si>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</si>
  <si>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</si>
  <si>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</si>
  <si>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</si>
  <si>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</si>
  <si>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</si>
  <si>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</si>
  <si>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</si>
  <si>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</si>
  <si>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</si>
  <si>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</si>
  <si>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</si>
  <si>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</si>
  <si>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</si>
  <si>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</si>
  <si>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</si>
  <si>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</si>
  <si>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</si>
  <si>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</si>
  <si>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</si>
  <si>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</si>
  <si>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</si>
  <si>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</si>
  <si>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</si>
  <si>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</si>
  <si>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</si>
  <si>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</si>
  <si>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</si>
  <si>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</si>
  <si>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</si>
  <si>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</si>
  <si>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</si>
  <si>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</si>
  <si>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</si>
  <si>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</si>
  <si>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</si>
  <si>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</si>
  <si>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</si>
  <si>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</si>
  <si>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</si>
  <si>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</si>
  <si>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</si>
  <si>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</si>
  <si>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</si>
  <si>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</si>
  <si>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</si>
  <si>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</si>
  <si>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</si>
  <si>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</si>
  <si>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</si>
  <si>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</si>
  <si>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</si>
  <si>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</si>
  <si>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</si>
  <si>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</si>
  <si>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</si>
  <si>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</si>
  <si>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</si>
  <si>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</si>
  <si>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</si>
  <si>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</si>
  <si>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</si>
  <si>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</si>
  <si>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</si>
  <si>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</si>
  <si>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</si>
  <si>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</si>
  <si>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</si>
  <si>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</si>
  <si>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</si>
  <si>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</si>
  <si>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</si>
  <si>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</si>
  <si>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</si>
  <si>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</si>
  <si>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</si>
  <si>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</si>
  <si>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</si>
  <si>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</si>
  <si>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</si>
  <si>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</si>
  <si>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</si>
  <si>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</si>
  <si>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</si>
  <si>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</si>
  <si>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</si>
  <si>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</si>
  <si>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</si>
  <si>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</si>
  <si>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</si>
  <si>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</si>
  <si>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</si>
  <si>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</si>
  <si>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</si>
  <si>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</si>
  <si>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</si>
  <si>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</si>
  <si>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</si>
  <si>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</si>
  <si>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</si>
  <si>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</si>
  <si>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</si>
  <si>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</si>
  <si>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</si>
  <si>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</si>
  <si>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</si>
  <si>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</si>
  <si>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</si>
  <si>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</si>
  <si>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</si>
  <si>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</si>
  <si>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</si>
  <si>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</si>
  <si>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</si>
  <si>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</si>
  <si>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</si>
  <si>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</si>
  <si>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</si>
  <si>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</si>
  <si>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</si>
  <si>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</si>
  <si>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</si>
  <si>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</si>
  <si>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</si>
  <si>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</si>
  <si>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</si>
  <si>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</si>
  <si>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</si>
  <si>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</si>
  <si>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</si>
  <si>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</si>
  <si>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</si>
  <si>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</si>
  <si>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</si>
  <si>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</si>
  <si>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</si>
  <si>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</si>
  <si>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</si>
  <si>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</si>
  <si>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</si>
  <si>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</si>
  <si>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</si>
  <si>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</si>
  <si>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</si>
  <si>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</si>
  <si>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</si>
  <si>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</si>
  <si>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</si>
  <si>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</si>
  <si>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</si>
  <si>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</si>
  <si>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</si>
  <si>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</si>
  <si>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</si>
  <si>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</si>
  <si>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</si>
  <si>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</si>
  <si>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</si>
  <si>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</si>
  <si>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</si>
  <si>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</si>
  <si>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</si>
  <si>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</si>
  <si>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</si>
  <si>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</si>
  <si>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</si>
  <si>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</si>
  <si>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</si>
  <si>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</si>
  <si>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</si>
  <si>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</si>
  <si>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</si>
  <si>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</si>
  <si>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</si>
  <si>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</si>
  <si>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</si>
  <si>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</si>
  <si>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</si>
  <si>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</si>
  <si>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</si>
  <si>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</si>
  <si>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</si>
  <si>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</si>
  <si>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</si>
  <si>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</si>
  <si>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</si>
  <si>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</si>
  <si>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</si>
  <si>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</si>
  <si>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</si>
  <si>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</si>
  <si>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</si>
  <si>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</si>
  <si>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</si>
  <si>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</si>
  <si>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</si>
  <si>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</si>
  <si>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</si>
  <si>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</si>
  <si>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</si>
  <si>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</si>
  <si>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</si>
  <si>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</si>
  <si>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</si>
  <si>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</si>
  <si>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</si>
  <si>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</si>
  <si>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</si>
  <si>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</si>
  <si>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</si>
  <si>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</si>
  <si>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</si>
  <si>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</si>
  <si>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</si>
  <si>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</si>
  <si>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</si>
  <si>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</si>
  <si>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</si>
  <si>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</si>
  <si>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</si>
  <si>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</si>
  <si>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</si>
  <si>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</si>
  <si>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</si>
  <si>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</si>
  <si>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</si>
  <si>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</si>
  <si>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</si>
  <si>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</si>
  <si>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</si>
  <si>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</si>
  <si>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</si>
  <si>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</si>
  <si>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</si>
  <si>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</si>
  <si>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</si>
  <si>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</si>
  <si>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</si>
  <si>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</si>
  <si>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</si>
  <si>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</si>
  <si>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</si>
  <si>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</si>
  <si>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</si>
  <si>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</si>
  <si>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</si>
  <si>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</si>
  <si>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</si>
  <si>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</si>
  <si>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</si>
  <si>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</si>
  <si>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</si>
  <si>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</si>
  <si>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</si>
  <si>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</si>
  <si>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</si>
  <si>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</si>
  <si>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</si>
  <si>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</si>
  <si>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</si>
  <si>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</si>
  <si>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</si>
  <si>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</si>
  <si>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</si>
  <si>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</si>
  <si>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</si>
  <si>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</si>
  <si>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</si>
  <si>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</si>
  <si>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</si>
  <si>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</si>
  <si>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</si>
  <si>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</si>
  <si>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</si>
  <si>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</si>
  <si>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</si>
  <si>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</si>
  <si>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</si>
  <si>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</si>
  <si>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</si>
  <si>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</si>
  <si>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</si>
  <si>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</si>
  <si>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</si>
  <si>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</si>
  <si>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</si>
  <si>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</si>
  <si>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</si>
  <si>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</si>
  <si>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</si>
  <si>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</si>
  <si>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</si>
  <si>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</si>
  <si>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</si>
  <si>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</si>
  <si>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</si>
  <si>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</si>
  <si>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</si>
  <si>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</si>
  <si>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</si>
  <si>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</si>
  <si>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</si>
  <si>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</si>
  <si>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</si>
  <si>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</si>
  <si>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</si>
  <si>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</si>
  <si>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</si>
  <si>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</si>
  <si>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</si>
  <si>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</si>
  <si>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</si>
  <si>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</si>
  <si>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</si>
  <si>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</si>
  <si>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</si>
  <si>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</si>
  <si>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</si>
  <si>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</si>
  <si>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</si>
  <si>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</si>
  <si>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</si>
  <si>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</si>
  <si>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</si>
  <si>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</si>
  <si>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</si>
  <si>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</si>
  <si>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</si>
  <si>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</si>
  <si>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</si>
  <si>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</si>
  <si>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</si>
  <si>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</si>
  <si>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</si>
  <si>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</si>
  <si>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</si>
  <si>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</si>
  <si>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</si>
  <si>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</si>
  <si>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</si>
  <si>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</si>
  <si>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</si>
  <si>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</si>
  <si>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</si>
  <si>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</si>
  <si>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</si>
  <si>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</si>
  <si>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</si>
  <si>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</si>
  <si>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</si>
  <si>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</si>
  <si>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</si>
  <si>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</si>
  <si>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</si>
  <si>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</si>
  <si>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</si>
  <si>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</si>
  <si>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</si>
  <si>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</si>
  <si>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</si>
  <si>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</si>
  <si>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</si>
  <si>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</si>
  <si>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</si>
  <si>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</si>
  <si>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</si>
  <si>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</si>
  <si>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</si>
  <si>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</si>
  <si>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</si>
  <si>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</si>
  <si>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</si>
  <si>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</si>
  <si>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</si>
  <si>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</si>
  <si>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</si>
  <si>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</si>
  <si>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</si>
  <si>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</si>
  <si>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</si>
  <si>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</si>
  <si>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</si>
  <si>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</si>
  <si>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</si>
  <si>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</si>
  <si>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</si>
  <si>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</si>
  <si>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</si>
  <si>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</si>
  <si>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</si>
  <si>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</si>
  <si>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</si>
  <si>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</si>
  <si>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</si>
  <si>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</si>
  <si>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</si>
  <si>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</si>
  <si>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</si>
  <si>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</si>
  <si>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</si>
  <si>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</si>
  <si>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</si>
  <si>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</si>
  <si>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</si>
  <si>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</si>
  <si>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</si>
  <si>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</si>
  <si>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</si>
  <si>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</si>
  <si>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</si>
  <si>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</si>
  <si>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</si>
  <si>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</si>
  <si>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</si>
  <si>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</si>
  <si>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</si>
  <si>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</si>
  <si>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</si>
  <si>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</si>
  <si>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</si>
  <si>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</si>
  <si>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</si>
  <si>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</si>
  <si>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</si>
  <si>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</si>
  <si>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</si>
  <si>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</si>
  <si>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</si>
  <si>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</si>
  <si>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</si>
  <si>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</si>
  <si>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</si>
  <si>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</si>
  <si>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</si>
  <si>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</si>
  <si>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</si>
  <si>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</si>
  <si>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</si>
  <si>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</si>
  <si>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</si>
  <si>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</si>
  <si>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</si>
  <si>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</si>
  <si>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</si>
  <si>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</si>
  <si>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</si>
  <si>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</si>
  <si>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</si>
  <si>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</si>
  <si>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</si>
  <si>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</si>
  <si>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</si>
  <si>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</si>
  <si>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</si>
  <si>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</si>
  <si>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</si>
  <si>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</si>
  <si>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</si>
  <si>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</si>
  <si>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</si>
  <si>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</si>
  <si>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</si>
  <si>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</si>
  <si>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</si>
  <si>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</si>
  <si>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</si>
  <si>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</si>
  <si>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</si>
  <si>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</si>
  <si>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</si>
  <si>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</si>
  <si>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</si>
  <si>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</si>
  <si>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</si>
  <si>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</si>
  <si>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</si>
  <si>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</si>
  <si>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</si>
  <si>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</si>
  <si>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</si>
  <si>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</si>
  <si>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</si>
  <si>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</si>
  <si>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</si>
  <si>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</si>
  <si>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</si>
  <si>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</si>
  <si>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</si>
  <si>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</si>
  <si>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</si>
  <si>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</si>
  <si>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</si>
  <si>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</si>
  <si>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</si>
  <si>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</si>
  <si>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</si>
  <si>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</si>
  <si>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</si>
  <si>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</si>
  <si>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</si>
  <si>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</si>
  <si>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</si>
  <si>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</si>
  <si>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</si>
  <si>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</si>
  <si>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</si>
  <si>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</si>
  <si>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</si>
  <si>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</si>
  <si>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</si>
  <si>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</si>
  <si>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</si>
  <si>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</si>
  <si>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</si>
  <si>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</si>
  <si>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</si>
  <si>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</si>
  <si>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</si>
  <si>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</si>
  <si>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</si>
  <si>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</si>
  <si>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</si>
  <si>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</si>
  <si>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</si>
  <si>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</si>
  <si>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</si>
  <si>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</si>
  <si>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</si>
  <si>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</si>
  <si>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</si>
  <si>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</si>
  <si>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</si>
  <si>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</si>
  <si>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</si>
  <si>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</si>
  <si>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</si>
  <si>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</si>
  <si>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</si>
  <si>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</si>
  <si>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</si>
  <si>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</si>
  <si>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</si>
  <si>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</si>
  <si>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</si>
  <si>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</si>
  <si>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</si>
  <si>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</si>
  <si>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</si>
  <si>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</si>
  <si>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</si>
  <si>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</si>
  <si>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</si>
  <si>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</si>
  <si>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</si>
  <si>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</si>
  <si>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</si>
  <si>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</si>
  <si>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</si>
  <si>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</si>
  <si>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</si>
  <si>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</si>
  <si>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</si>
  <si>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</si>
  <si>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</si>
  <si>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</si>
  <si>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</si>
  <si>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</si>
  <si>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</si>
  <si>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</si>
  <si>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</si>
  <si>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</si>
  <si>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</si>
  <si>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</si>
  <si>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</si>
  <si>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</si>
  <si>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</si>
  <si>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</si>
  <si>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</si>
  <si>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</si>
  <si>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</si>
  <si>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</si>
  <si>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</si>
  <si>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</si>
  <si>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</si>
  <si>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</si>
  <si>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</si>
  <si>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</si>
  <si>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</si>
  <si>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</si>
  <si>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</si>
  <si>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</si>
  <si>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</si>
  <si>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</si>
  <si>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</si>
  <si>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</si>
  <si>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</si>
  <si>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</si>
  <si>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</si>
  <si>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</si>
  <si>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</si>
  <si>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</si>
  <si>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</si>
  <si>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</si>
  <si>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</si>
  <si>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</si>
  <si>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</si>
  <si>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</si>
  <si>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</si>
  <si>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</si>
  <si>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</si>
  <si>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</si>
  <si>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</si>
  <si>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</si>
  <si>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</si>
  <si>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</si>
  <si>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</si>
  <si>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</si>
  <si>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</si>
  <si>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</si>
  <si>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</si>
  <si>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</si>
  <si>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</si>
  <si>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</si>
  <si>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</si>
  <si>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</si>
  <si>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</si>
  <si>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</si>
  <si>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</si>
  <si>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</si>
  <si>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</si>
  <si>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</si>
  <si>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</si>
  <si>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</si>
  <si>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</si>
  <si>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</si>
  <si>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</si>
  <si>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</si>
  <si>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</si>
  <si>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</si>
  <si>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</si>
  <si>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</si>
  <si>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</si>
  <si>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</si>
  <si>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</si>
  <si>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</si>
  <si>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</si>
  <si>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</si>
  <si>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</si>
  <si>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</si>
  <si>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</si>
  <si>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</si>
  <si>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</si>
  <si>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</si>
  <si>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</si>
  <si>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</si>
  <si>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</si>
  <si>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</si>
  <si>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</si>
  <si>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</si>
  <si>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</si>
  <si>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</si>
  <si>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</si>
  <si>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</si>
  <si>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</si>
  <si>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</si>
  <si>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</si>
  <si>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</si>
  <si>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</si>
  <si>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</si>
  <si>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</si>
  <si>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</si>
  <si>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</si>
  <si>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</si>
  <si>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</si>
  <si>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</si>
  <si>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</si>
  <si>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</si>
  <si>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</si>
  <si>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</si>
  <si>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</si>
  <si>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</si>
  <si>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</si>
  <si>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</si>
  <si>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</si>
  <si>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</si>
  <si>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</si>
  <si>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</si>
  <si>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</si>
  <si>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</si>
  <si>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</si>
  <si>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</si>
  <si>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</si>
  <si>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</si>
  <si>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</si>
  <si>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</si>
  <si>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</si>
  <si>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</si>
  <si>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</si>
  <si>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</si>
  <si>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</si>
  <si>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</si>
  <si>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</si>
  <si>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</si>
  <si>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</si>
  <si>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</si>
  <si>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</si>
  <si>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</si>
  <si>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</si>
  <si>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</si>
  <si>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</si>
  <si>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</si>
  <si>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</si>
  <si>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</si>
  <si>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</si>
  <si>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</si>
  <si>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</si>
  <si>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</si>
  <si>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</si>
  <si>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</si>
  <si>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</si>
  <si>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</si>
  <si>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</si>
  <si>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</si>
  <si>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</si>
  <si>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</si>
  <si>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</si>
  <si>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</si>
  <si>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</si>
  <si>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</si>
  <si>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</si>
  <si>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</si>
  <si>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</si>
  <si>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</si>
  <si>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</si>
  <si>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</si>
  <si>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</si>
  <si>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</si>
  <si>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</si>
  <si>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</si>
  <si>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</si>
  <si>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</si>
  <si>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</si>
  <si>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</si>
  <si>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</si>
  <si>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</si>
  <si>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</si>
  <si>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</si>
  <si>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</si>
  <si>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</si>
  <si>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</si>
  <si>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</si>
  <si>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</si>
  <si>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</si>
  <si>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</si>
  <si>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</si>
  <si>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</si>
  <si>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</si>
  <si>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</si>
  <si>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</si>
  <si>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</si>
  <si>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</si>
  <si>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</si>
  <si>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</si>
  <si>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</si>
  <si>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</si>
  <si>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</si>
  <si>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</si>
  <si>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</si>
  <si>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</si>
  <si>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</si>
  <si>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</si>
  <si>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</si>
  <si>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</si>
  <si>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</si>
  <si>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</si>
  <si>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</si>
  <si>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</si>
  <si>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</si>
  <si>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</si>
  <si>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</si>
  <si>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</si>
  <si>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</si>
  <si>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</si>
  <si>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</si>
  <si>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</si>
  <si>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</si>
  <si>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</si>
  <si>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</si>
  <si>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</si>
  <si>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</si>
  <si>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</si>
  <si>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</si>
  <si>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</si>
  <si>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</si>
  <si>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</si>
  <si>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</si>
  <si>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</si>
  <si>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</si>
  <si>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</si>
  <si>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</si>
  <si>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</si>
  <si>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</si>
  <si>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</si>
  <si>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</si>
  <si>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</si>
  <si>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</si>
  <si>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</si>
  <si>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</si>
  <si>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</si>
  <si>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</si>
  <si>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</si>
  <si>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</si>
  <si>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</si>
  <si>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</si>
  <si>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</si>
  <si>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</si>
  <si>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</si>
  <si>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</si>
  <si>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</si>
  <si>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</si>
  <si>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</si>
  <si>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</si>
  <si>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</si>
  <si>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</si>
  <si>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</si>
  <si>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</si>
  <si>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</si>
  <si>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</si>
  <si>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</si>
  <si>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</si>
  <si>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</si>
  <si>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</si>
  <si>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</si>
  <si>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</si>
  <si>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</si>
  <si>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</si>
  <si>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</si>
  <si>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</si>
  <si>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</si>
  <si>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</si>
  <si>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</si>
  <si>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</si>
  <si>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</si>
  <si>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</si>
  <si>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</si>
  <si>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</si>
  <si>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</si>
  <si>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</si>
  <si>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</si>
  <si>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</si>
  <si>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</si>
  <si>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</si>
  <si>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</si>
  <si>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</si>
  <si>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</si>
  <si>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</si>
  <si>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</si>
  <si>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</si>
  <si>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</si>
  <si>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</si>
  <si>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</si>
  <si>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</si>
  <si>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</si>
  <si>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</si>
  <si>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</si>
  <si>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</si>
  <si>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</si>
  <si>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</si>
  <si>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</si>
  <si>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</si>
  <si>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</si>
  <si>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</si>
  <si>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</si>
  <si>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</si>
  <si>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</si>
  <si>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</si>
  <si>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</si>
  <si>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</si>
  <si>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</si>
  <si>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</si>
  <si>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</si>
  <si>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</si>
  <si>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</si>
  <si>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</si>
  <si>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</si>
  <si>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</si>
  <si>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</si>
  <si>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</si>
  <si>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</si>
  <si>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</si>
  <si>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</si>
  <si>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</si>
  <si>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</si>
  <si>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</si>
  <si>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</si>
  <si>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</si>
  <si>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</si>
  <si>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</si>
  <si>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</si>
  <si>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</si>
  <si>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</si>
  <si>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</si>
  <si>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</si>
  <si>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</si>
  <si>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</si>
  <si>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</si>
  <si>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</si>
  <si>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</si>
  <si>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</si>
  <si>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</si>
  <si>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</si>
  <si>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</si>
  <si>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</si>
  <si>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</si>
  <si>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</si>
  <si>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</si>
  <si>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</si>
  <si>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</si>
  <si>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</si>
  <si>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</si>
  <si>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</si>
  <si>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</si>
  <si>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</si>
  <si>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</si>
  <si>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</si>
  <si>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</si>
  <si>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</si>
  <si>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</si>
  <si>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</si>
  <si>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</si>
  <si>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</si>
  <si>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</si>
  <si>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</si>
  <si>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</si>
  <si>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</si>
  <si>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</si>
  <si>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</si>
  <si>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</si>
  <si>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</si>
  <si>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</si>
  <si>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</si>
  <si>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</si>
  <si>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</si>
  <si>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</si>
  <si>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</si>
  <si>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</si>
  <si>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</si>
  <si>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</si>
  <si>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</si>
  <si>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</si>
  <si>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</si>
  <si>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</si>
  <si>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</si>
  <si>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</si>
  <si>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</si>
  <si>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</si>
  <si>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</si>
  <si>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</si>
  <si>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</si>
  <si>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</si>
  <si>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</si>
  <si>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</si>
  <si>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</si>
  <si>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</si>
  <si>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</si>
  <si>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</si>
  <si>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</si>
  <si>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</si>
  <si>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</si>
  <si>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</si>
  <si>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</si>
  <si>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</si>
  <si>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</si>
  <si>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</si>
  <si>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</si>
  <si>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</si>
  <si>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</si>
  <si>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</si>
  <si>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</si>
  <si>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</si>
  <si>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</si>
  <si>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</si>
  <si>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</si>
  <si>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</si>
  <si>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</si>
  <si>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</si>
  <si>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</si>
  <si>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</si>
  <si>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</si>
  <si>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</si>
  <si>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</si>
  <si>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</si>
  <si>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</si>
  <si>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</si>
  <si>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</si>
  <si>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</si>
  <si>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</si>
  <si>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</si>
  <si>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</si>
  <si>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</si>
  <si>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</si>
  <si>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</si>
  <si>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</si>
  <si>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</si>
  <si>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</si>
  <si>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</si>
  <si>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</si>
  <si>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</si>
  <si>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</si>
  <si>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</si>
  <si>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</si>
  <si>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</si>
  <si>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</si>
  <si>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</si>
  <si>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</si>
  <si>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</si>
  <si>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</si>
  <si>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</si>
  <si>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</si>
  <si>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</si>
  <si>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</si>
  <si>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</si>
  <si>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</si>
  <si>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</si>
  <si>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</si>
  <si>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</si>
  <si>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</si>
  <si>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</si>
  <si>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</si>
  <si>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</si>
  <si>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</si>
  <si>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</si>
  <si>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</si>
  <si>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</si>
  <si>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</si>
  <si>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</si>
  <si>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</si>
  <si>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</si>
  <si>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</si>
  <si>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</si>
  <si>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</si>
  <si>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</si>
  <si>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</si>
  <si>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</si>
  <si>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</si>
  <si>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</si>
  <si>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</si>
  <si>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</si>
  <si>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</si>
  <si>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</si>
  <si>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</si>
  <si>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</si>
  <si>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</si>
  <si>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</si>
  <si>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</si>
  <si>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</si>
  <si>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</si>
  <si>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</si>
  <si>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</si>
  <si>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</si>
  <si>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</si>
  <si>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</si>
  <si>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</si>
  <si>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</si>
  <si>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</si>
  <si>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</si>
  <si>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</si>
  <si>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</si>
  <si>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</si>
  <si>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</si>
  <si>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</si>
  <si>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</si>
  <si>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</si>
  <si>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</si>
  <si>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</si>
  <si>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</si>
  <si>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</si>
  <si>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</si>
  <si>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</si>
  <si>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</si>
  <si>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</si>
  <si>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</si>
  <si>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</si>
  <si>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</si>
  <si>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</si>
  <si>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</si>
  <si>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</si>
  <si>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</si>
  <si>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</si>
  <si>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</si>
  <si>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</si>
  <si>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</si>
  <si>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</si>
  <si>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</si>
  <si>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</si>
  <si>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</si>
  <si>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</si>
  <si>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</si>
  <si>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</si>
  <si>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</si>
  <si>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</si>
  <si>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</si>
  <si>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</si>
  <si>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</si>
  <si>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</si>
  <si>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</si>
  <si>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</si>
  <si>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</si>
  <si>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</si>
  <si>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</si>
  <si>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</si>
  <si>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</si>
  <si>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</si>
  <si>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</si>
  <si>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</si>
  <si>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</si>
  <si>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</si>
  <si>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</si>
  <si>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</si>
  <si>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</si>
  <si>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</si>
  <si>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</si>
  <si>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</si>
  <si>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</si>
  <si>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</si>
  <si>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</si>
  <si>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</si>
  <si>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</si>
  <si>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</si>
  <si>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</si>
  <si>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</si>
  <si>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</si>
  <si>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</si>
  <si>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</si>
  <si>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</si>
  <si>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</si>
  <si>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</si>
  <si>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</si>
  <si>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</si>
  <si>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</si>
  <si>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</si>
  <si>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</si>
  <si>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</si>
  <si>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</si>
  <si>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</si>
  <si>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</si>
  <si>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</si>
  <si>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</si>
  <si>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</si>
  <si>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</si>
  <si>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</si>
  <si>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</si>
  <si>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</si>
  <si>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</si>
  <si>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</si>
  <si>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</si>
  <si>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</si>
  <si>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</si>
  <si>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</si>
  <si>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</si>
  <si>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</si>
  <si>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</si>
  <si>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</si>
  <si>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</si>
  <si>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</si>
  <si>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</si>
  <si>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</si>
  <si>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</si>
  <si>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</si>
  <si>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</si>
  <si>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</si>
  <si>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</si>
  <si>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</si>
  <si>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</si>
  <si>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</si>
  <si>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</si>
  <si>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</si>
  <si>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</si>
  <si>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</si>
  <si>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</si>
  <si>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</si>
  <si>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</si>
  <si>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</si>
  <si>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</si>
  <si>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</si>
  <si>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</si>
  <si>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</si>
  <si>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</si>
  <si>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</si>
  <si>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</si>
  <si>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</si>
  <si>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</si>
  <si>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</si>
  <si>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</si>
  <si>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</si>
  <si>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</si>
  <si>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</si>
  <si>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</si>
  <si>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</si>
  <si>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</si>
  <si>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</si>
  <si>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</si>
  <si>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</si>
  <si>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</si>
  <si>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</si>
  <si>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</si>
  <si>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</si>
  <si>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</si>
  <si>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</si>
  <si>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</si>
  <si>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</si>
  <si>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</si>
  <si>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</si>
  <si>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</si>
  <si>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</si>
  <si>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</si>
  <si>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</si>
  <si>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</si>
  <si>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</si>
  <si>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</si>
  <si>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</si>
  <si>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</si>
  <si>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</si>
  <si>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</si>
  <si>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</si>
  <si>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</si>
  <si>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</si>
  <si>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</si>
  <si>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</si>
  <si>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</si>
  <si>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</si>
  <si>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</si>
  <si>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</si>
  <si>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</si>
  <si>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</si>
  <si>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</si>
  <si>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</si>
  <si>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</si>
  <si>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</si>
  <si>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</si>
  <si>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</si>
  <si>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</si>
  <si>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</si>
  <si>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</si>
  <si>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</si>
  <si>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</si>
  <si>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</si>
  <si>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</si>
  <si>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</si>
  <si>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</si>
  <si>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</si>
  <si>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</si>
  <si>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</si>
  <si>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</si>
  <si>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</si>
  <si>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</si>
  <si>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</si>
  <si>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</si>
  <si>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</si>
  <si>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</si>
  <si>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</si>
  <si>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</si>
  <si>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</si>
  <si>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</si>
  <si>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</si>
  <si>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</si>
  <si>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</si>
  <si>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</si>
  <si>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</si>
  <si>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</si>
  <si>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</si>
  <si>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</si>
  <si>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</si>
  <si>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</si>
  <si>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</si>
  <si>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</si>
  <si>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</si>
  <si>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</si>
  <si>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</si>
  <si>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</si>
  <si>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</si>
  <si>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</si>
  <si>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</si>
  <si>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</si>
  <si>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</si>
  <si>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</si>
  <si>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</si>
  <si>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</si>
  <si>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</si>
  <si>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</si>
  <si>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</si>
  <si>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</si>
  <si>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</si>
  <si>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</si>
  <si>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</si>
  <si>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</si>
  <si>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</si>
  <si>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</si>
  <si>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</si>
  <si>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</si>
  <si>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</si>
  <si>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</si>
  <si>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</si>
  <si>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</si>
  <si>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</si>
  <si>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</si>
  <si>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</si>
  <si>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</si>
  <si>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</si>
  <si>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</si>
  <si>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</si>
  <si>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</si>
  <si>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</si>
  <si>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</si>
  <si>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</si>
  <si>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</si>
  <si>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</si>
  <si>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</si>
  <si>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</si>
  <si>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</si>
  <si>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</si>
  <si>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</si>
  <si>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</si>
  <si>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</si>
  <si>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</si>
  <si>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</si>
  <si>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</si>
  <si>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</si>
  <si>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</si>
  <si>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</si>
  <si>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</si>
  <si>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</si>
  <si>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</si>
  <si>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</si>
  <si>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</si>
  <si>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</si>
  <si>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</si>
  <si>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</si>
  <si>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</si>
  <si>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</si>
  <si>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</si>
  <si>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</si>
  <si>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</si>
  <si>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</si>
  <si>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</si>
  <si>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</si>
  <si>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</si>
  <si>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</si>
  <si>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</si>
  <si>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</si>
  <si>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</si>
  <si>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</si>
  <si>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</si>
  <si>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</si>
  <si>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</si>
  <si>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</si>
  <si>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</si>
  <si>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</si>
  <si>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</si>
  <si>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</si>
  <si>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</si>
  <si>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</si>
  <si>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</si>
  <si>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</si>
  <si>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</si>
  <si>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</si>
  <si>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</si>
  <si>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</si>
  <si>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</si>
  <si>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</si>
  <si>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</si>
  <si>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</si>
  <si>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</si>
  <si>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</si>
  <si>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</si>
  <si>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</si>
  <si>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</si>
  <si>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</si>
  <si>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</si>
  <si>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</si>
  <si>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</si>
  <si>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</si>
  <si>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</si>
  <si>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</si>
  <si>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</si>
  <si>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</si>
  <si>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</si>
  <si>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</si>
  <si>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</si>
  <si>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</si>
  <si>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</si>
  <si>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</si>
  <si>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</si>
  <si>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</si>
  <si>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</si>
  <si>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</si>
  <si>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</si>
  <si>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</si>
  <si>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</si>
  <si>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</si>
  <si>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</si>
  <si>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</si>
  <si>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</si>
  <si>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</si>
  <si>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</si>
  <si>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</si>
  <si>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</si>
  <si>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</si>
  <si>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</si>
  <si>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</si>
  <si>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</si>
  <si>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</si>
  <si>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</si>
  <si>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</si>
  <si>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</si>
  <si>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</si>
  <si>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</si>
  <si>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</si>
  <si>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</si>
  <si>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</si>
  <si>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</si>
  <si>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</si>
  <si>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</si>
  <si>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</si>
  <si>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</si>
  <si>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</si>
  <si>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</si>
  <si>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</si>
  <si>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</si>
  <si>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</si>
  <si>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</si>
  <si>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</si>
  <si>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</si>
  <si>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</si>
  <si>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</si>
  <si>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</si>
  <si>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</si>
  <si>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</si>
  <si>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</si>
  <si>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</si>
  <si>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</si>
  <si>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</si>
  <si>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</si>
  <si>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</si>
  <si>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</si>
  <si>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</si>
  <si>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</si>
  <si>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</si>
  <si>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</si>
  <si>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</si>
  <si>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</si>
  <si>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</si>
  <si>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</si>
  <si>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</si>
  <si>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</si>
  <si>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</si>
  <si>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</si>
  <si>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</si>
  <si>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</si>
  <si>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</si>
  <si>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</si>
  <si>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</si>
  <si>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</si>
  <si>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</si>
  <si>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</si>
  <si>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</si>
  <si>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</si>
  <si>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</si>
  <si>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</si>
  <si>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</si>
  <si>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</si>
  <si>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</si>
  <si>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</si>
  <si>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</si>
  <si>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</si>
  <si>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</si>
  <si>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</si>
  <si>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</si>
  <si>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</si>
  <si>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</si>
  <si>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</si>
  <si>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</si>
  <si>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</si>
  <si>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</si>
  <si>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</si>
  <si>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</si>
  <si>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</si>
  <si>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</si>
  <si>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</si>
  <si>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</si>
  <si>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</si>
  <si>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</si>
  <si>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</si>
  <si>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</si>
  <si>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</si>
  <si>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</si>
  <si>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</si>
  <si>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</si>
  <si>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</si>
  <si>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</si>
  <si>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</si>
  <si>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</si>
  <si>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</si>
  <si>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</si>
  <si>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</si>
  <si>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</si>
  <si>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</si>
  <si>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</si>
  <si>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</si>
  <si>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</si>
  <si>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</si>
  <si>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</si>
  <si>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</si>
  <si>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</si>
  <si>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</si>
  <si>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</si>
  <si>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</si>
  <si>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</si>
  <si>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</si>
  <si>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</si>
  <si>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</si>
  <si>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</si>
  <si>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</si>
  <si>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</si>
  <si>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</si>
  <si>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</si>
  <si>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</si>
  <si>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</si>
  <si>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</si>
  <si>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</si>
  <si>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</si>
  <si>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</si>
  <si>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</si>
  <si>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</si>
  <si>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</si>
  <si>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</si>
  <si>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</si>
  <si>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</si>
  <si>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</si>
  <si>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</si>
  <si>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</si>
  <si>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</si>
  <si>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</si>
  <si>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</si>
  <si>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</si>
  <si>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</si>
  <si>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</si>
  <si>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</si>
  <si>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</si>
  <si>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</si>
  <si>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</si>
  <si>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</si>
  <si>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</si>
  <si>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</si>
  <si>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</si>
  <si>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</si>
  <si>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</si>
  <si>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</si>
  <si>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</si>
  <si>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</si>
  <si>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</si>
  <si>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</si>
  <si>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</si>
  <si>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</si>
  <si>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</si>
  <si>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</si>
  <si>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</si>
  <si>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</si>
  <si>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</si>
  <si>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</si>
  <si>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</si>
  <si>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</si>
  <si>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</si>
  <si>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</si>
  <si>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</si>
  <si>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</si>
  <si>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</si>
  <si>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</si>
  <si>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</si>
  <si>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</si>
  <si>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</si>
  <si>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</si>
  <si>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</si>
  <si>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</si>
  <si>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</si>
  <si>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</si>
  <si>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</si>
  <si>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</si>
  <si>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</si>
  <si>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</si>
  <si>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</si>
  <si>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</si>
  <si>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</si>
  <si>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</si>
  <si>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</si>
  <si>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</si>
  <si>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</si>
  <si>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</si>
  <si>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</si>
  <si>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</si>
  <si>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</si>
  <si>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</si>
  <si>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</si>
  <si>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</si>
  <si>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</si>
  <si>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</si>
  <si>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</si>
  <si>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</si>
  <si>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</si>
  <si>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</si>
  <si>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</si>
  <si>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</si>
  <si>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</si>
  <si>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</si>
  <si>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</si>
  <si>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</si>
  <si>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</si>
  <si>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</si>
  <si>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</si>
  <si>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</si>
  <si>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</si>
  <si>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</si>
  <si>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</si>
  <si>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</si>
  <si>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</si>
  <si>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</si>
  <si>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</si>
  <si>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</si>
  <si>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</si>
  <si>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</si>
  <si>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</si>
  <si>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</si>
  <si>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</si>
  <si>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</si>
  <si>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</si>
  <si>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</si>
  <si>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</si>
  <si>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</si>
  <si>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</si>
  <si>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</si>
  <si>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</si>
  <si>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</si>
  <si>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</si>
  <si>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</si>
  <si>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</si>
  <si>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</si>
  <si>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</si>
  <si>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</si>
  <si>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</si>
  <si>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</si>
  <si>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</si>
  <si>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</si>
  <si>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</si>
  <si>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</si>
  <si>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</si>
  <si>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</si>
  <si>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</si>
  <si>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</si>
  <si>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</si>
  <si>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</si>
  <si>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</si>
  <si>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</si>
  <si>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</si>
  <si>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</si>
  <si>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</si>
  <si>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</si>
  <si>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</si>
  <si>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</si>
  <si>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</si>
  <si>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</si>
  <si>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</si>
  <si>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</si>
  <si>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</si>
  <si>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</si>
  <si>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</si>
  <si>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</si>
  <si>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</si>
  <si>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</si>
  <si>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</si>
  <si>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</si>
  <si>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</si>
  <si>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</si>
  <si>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</si>
  <si>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</si>
  <si>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</si>
  <si>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</si>
  <si>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</si>
  <si>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</si>
  <si>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</si>
  <si>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</si>
  <si>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</si>
  <si>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</si>
  <si>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</si>
  <si>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</si>
  <si>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</si>
  <si>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</si>
  <si>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</si>
  <si>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</si>
  <si>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</si>
  <si>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</si>
  <si>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</si>
  <si>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</si>
  <si>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</si>
  <si>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</si>
  <si>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</si>
  <si>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</si>
  <si>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</si>
  <si>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</si>
  <si>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</si>
  <si>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</si>
  <si>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</si>
  <si>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</si>
  <si>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</si>
  <si>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</si>
  <si>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</si>
  <si>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</si>
  <si>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</si>
  <si>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</si>
  <si>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</si>
  <si>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</si>
  <si>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</si>
  <si>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</si>
  <si>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</si>
  <si>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</si>
  <si>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</si>
  <si>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</si>
  <si>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</si>
  <si>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</si>
  <si>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</si>
  <si>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</si>
  <si>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</si>
  <si>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</si>
  <si>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</si>
  <si>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</si>
  <si>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</si>
  <si>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</si>
  <si>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</si>
  <si>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</si>
  <si>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</si>
  <si>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</si>
  <si>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</si>
  <si>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</si>
  <si>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</si>
  <si>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</si>
  <si>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</si>
  <si>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</si>
  <si>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</si>
  <si>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</si>
  <si>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</si>
  <si>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</si>
  <si>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</si>
  <si>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</si>
  <si>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</si>
  <si>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</si>
  <si>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</si>
  <si>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</si>
  <si>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</si>
  <si>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</si>
  <si>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</si>
  <si>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</si>
  <si>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</si>
  <si>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</si>
  <si>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</si>
  <si>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</si>
  <si>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</si>
  <si>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</si>
  <si>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</si>
  <si>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</si>
  <si>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</si>
  <si>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</si>
  <si>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</si>
  <si>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</si>
  <si>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</si>
  <si>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</si>
  <si>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</si>
  <si>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</si>
  <si>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</si>
  <si>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</si>
  <si>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</si>
  <si>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</si>
  <si>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</si>
  <si>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</si>
  <si>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</si>
  <si>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</si>
  <si>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</si>
  <si>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</si>
  <si>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</si>
  <si>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</si>
  <si>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</si>
  <si>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</si>
  <si>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</si>
  <si>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</si>
  <si>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</si>
  <si>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</si>
  <si>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</si>
  <si>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</si>
  <si>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</si>
  <si>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</si>
  <si>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</si>
  <si>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</si>
  <si>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</si>
  <si>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</si>
  <si>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</si>
  <si>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</si>
  <si>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</si>
  <si>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</si>
  <si>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</si>
  <si>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</si>
  <si>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</si>
  <si>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</si>
  <si>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</si>
  <si>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</si>
  <si>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</si>
  <si>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</si>
  <si>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</si>
  <si>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</si>
  <si>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</si>
  <si>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</si>
  <si>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</si>
  <si>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</si>
  <si>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</si>
  <si>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</si>
  <si>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</si>
  <si>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</si>
  <si>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</si>
  <si>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</si>
  <si>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</si>
  <si>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</si>
  <si>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</si>
  <si>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</si>
  <si>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</si>
  <si>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</si>
  <si>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</si>
  <si>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</si>
  <si>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</si>
  <si>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</si>
  <si>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</si>
  <si>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</si>
  <si>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</si>
  <si>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</si>
  <si>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</si>
  <si>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</si>
  <si>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</si>
  <si>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</si>
  <si>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</si>
  <si>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</si>
  <si>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</si>
  <si>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</si>
  <si>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</si>
  <si>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</si>
  <si>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</si>
  <si>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</si>
  <si>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</si>
  <si>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</si>
  <si>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</si>
  <si>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</si>
  <si>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</si>
  <si>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</si>
  <si>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</si>
  <si>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</si>
  <si>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</si>
  <si>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</si>
  <si>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</si>
  <si>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</si>
  <si>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</si>
  <si>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</si>
  <si>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</si>
  <si>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</si>
  <si>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</si>
  <si>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</si>
  <si>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</si>
  <si>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</si>
  <si>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</si>
  <si>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</si>
  <si>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</si>
  <si>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</si>
  <si>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</si>
  <si>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</si>
  <si>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</si>
  <si>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</si>
  <si>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</si>
  <si>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</si>
  <si>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</si>
  <si>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</si>
  <si>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</si>
  <si>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</si>
  <si>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</si>
  <si>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</si>
  <si>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</si>
  <si>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</si>
  <si>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</si>
  <si>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</si>
  <si>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</si>
  <si>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</si>
  <si>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</si>
  <si>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</si>
  <si>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</si>
  <si>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</si>
  <si>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</si>
  <si>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</si>
  <si>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</si>
  <si>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</si>
  <si>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</si>
  <si>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</si>
  <si>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</si>
  <si>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</si>
  <si>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</si>
  <si>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</si>
  <si>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</si>
  <si>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</si>
  <si>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</si>
  <si>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</si>
  <si>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</si>
  <si>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</si>
  <si>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</si>
  <si>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</si>
  <si>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</si>
  <si>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</si>
  <si>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</si>
  <si>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</si>
  <si>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</si>
  <si>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</si>
  <si>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</si>
  <si>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</si>
  <si>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</si>
  <si>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</si>
  <si>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</si>
  <si>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</si>
  <si>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</si>
  <si>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</si>
  <si>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</si>
  <si>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</si>
  <si>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</si>
  <si>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</si>
  <si>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</si>
  <si>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</si>
  <si>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</si>
  <si>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</si>
  <si>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</si>
  <si>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</si>
  <si>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</si>
  <si>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</si>
  <si>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</si>
  <si>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</si>
  <si>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</si>
  <si>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</si>
  <si>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</si>
  <si>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</si>
  <si>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</si>
  <si>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</si>
  <si>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</si>
  <si>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</si>
  <si>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</si>
  <si>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</si>
  <si>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</si>
  <si>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</si>
  <si>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</si>
  <si>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</si>
  <si>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</si>
  <si>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</si>
  <si>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</si>
  <si>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</si>
  <si>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</si>
  <si>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</si>
  <si>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</si>
  <si>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</si>
  <si>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</si>
  <si>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</si>
  <si>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</si>
  <si>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</si>
  <si>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</si>
  <si>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</si>
  <si>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</si>
  <si>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</si>
  <si>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</si>
  <si>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</si>
  <si>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</si>
  <si>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</si>
  <si>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</si>
  <si>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</si>
  <si>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</si>
  <si>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</si>
  <si>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</si>
  <si>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</si>
  <si>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</si>
  <si>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</si>
  <si>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</si>
  <si>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</si>
  <si>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</si>
  <si>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</si>
  <si>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</si>
  <si>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</si>
  <si>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</si>
  <si>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</si>
  <si>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</si>
  <si>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</si>
  <si>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</si>
  <si>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</si>
  <si>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</si>
  <si>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</si>
  <si>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</si>
  <si>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</si>
  <si>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</si>
  <si>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</si>
  <si>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</si>
  <si>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</si>
  <si>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</si>
  <si>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</si>
  <si>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</si>
  <si>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</si>
  <si>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</si>
  <si>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</si>
  <si>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</si>
  <si>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</si>
  <si>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</si>
  <si>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</si>
  <si>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</si>
  <si>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</si>
  <si>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</si>
  <si>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</si>
  <si>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</si>
  <si>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</si>
  <si>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</si>
  <si>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</si>
  <si>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</si>
  <si>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</si>
  <si>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</si>
  <si>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</si>
  <si>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</si>
  <si>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</si>
  <si>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</si>
  <si>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</si>
  <si>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</si>
  <si>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</si>
  <si>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</si>
  <si>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</si>
  <si>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</si>
  <si>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</si>
  <si>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</si>
  <si>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</si>
  <si>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</si>
  <si>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</si>
  <si>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</si>
  <si>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</si>
  <si>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</si>
  <si>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</si>
  <si>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</si>
  <si>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</si>
  <si>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</si>
  <si>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</si>
  <si>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</si>
  <si>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</si>
  <si>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</si>
  <si>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</si>
  <si>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</si>
  <si>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</si>
  <si>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</si>
  <si>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</si>
  <si>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</si>
  <si>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</si>
  <si>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</si>
  <si>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</si>
  <si>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</si>
  <si>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</si>
  <si>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</si>
  <si>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</si>
  <si>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</si>
  <si>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</si>
  <si>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</si>
  <si>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</si>
  <si>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</si>
  <si>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</si>
  <si>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</si>
  <si>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</si>
  <si>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</si>
  <si>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</si>
  <si>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</si>
  <si>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</si>
  <si>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</si>
  <si>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</si>
  <si>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</si>
  <si>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</si>
  <si>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</si>
  <si>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</si>
  <si>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</si>
  <si>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</si>
  <si>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</si>
  <si>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</si>
  <si>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</si>
  <si>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</si>
  <si>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</si>
  <si>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</si>
  <si>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</si>
  <si>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</si>
  <si>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</si>
  <si>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</si>
  <si>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</si>
  <si>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</si>
  <si>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</si>
  <si>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</si>
  <si>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</si>
  <si>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</si>
  <si>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</si>
  <si>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</si>
  <si>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</si>
  <si>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</si>
  <si>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</si>
  <si>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</si>
  <si>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</si>
  <si>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</si>
  <si>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</si>
  <si>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</si>
  <si>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</si>
  <si>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</si>
  <si>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</si>
  <si>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</si>
  <si>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</si>
  <si>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</si>
  <si>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</si>
  <si>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</si>
  <si>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</si>
  <si>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</si>
  <si>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</si>
  <si>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</si>
  <si>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</si>
  <si>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</si>
  <si>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</si>
  <si>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</si>
  <si>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</si>
  <si>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</si>
  <si>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</si>
  <si>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</si>
  <si>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</si>
  <si>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</si>
  <si>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</si>
  <si>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</si>
  <si>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</si>
  <si>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</si>
  <si>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</si>
  <si>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</si>
  <si>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</si>
  <si>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</si>
  <si>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</si>
  <si>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</si>
  <si>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</si>
  <si>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</si>
  <si>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</si>
  <si>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</si>
  <si>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</si>
  <si>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</si>
  <si>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</si>
  <si>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</si>
  <si>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</si>
  <si>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</si>
  <si>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</si>
  <si>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</si>
  <si>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</si>
  <si>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</si>
  <si>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</si>
  <si>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</si>
  <si>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</si>
  <si>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</si>
  <si>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</si>
  <si>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</si>
  <si>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</si>
  <si>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</si>
  <si>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</si>
  <si>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</si>
  <si>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</si>
  <si>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</si>
  <si>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</si>
  <si>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</si>
  <si>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</si>
  <si>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</si>
  <si>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</si>
  <si>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</si>
  <si>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</si>
  <si>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</si>
  <si>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</si>
  <si>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</si>
  <si>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</si>
  <si>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</si>
  <si>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</si>
  <si>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</si>
  <si>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</si>
  <si>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</si>
  <si>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</si>
  <si>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</si>
  <si>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</si>
  <si>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</si>
  <si>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</si>
  <si>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</si>
  <si>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</si>
  <si>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</si>
  <si>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</si>
  <si>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</si>
  <si>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</si>
  <si>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</si>
  <si>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</si>
  <si>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</si>
  <si>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</si>
  <si>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</si>
  <si>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</si>
  <si>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</si>
  <si>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</si>
  <si>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</si>
  <si>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</si>
  <si>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</si>
  <si>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</si>
  <si>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</si>
  <si>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</si>
  <si>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</si>
  <si>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</si>
  <si>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</si>
  <si>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</si>
  <si>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</si>
  <si>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</si>
  <si>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</si>
  <si>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</si>
  <si>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</si>
  <si>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</si>
  <si>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</si>
  <si>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</si>
  <si>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</si>
  <si>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</si>
  <si>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</si>
  <si>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</si>
  <si>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</si>
  <si>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</si>
  <si>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</si>
  <si>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</si>
  <si>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</si>
  <si>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</si>
  <si>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</si>
  <si>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</si>
  <si>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</si>
  <si>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</si>
  <si>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</si>
  <si>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</si>
  <si>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</si>
  <si>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</si>
  <si>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</si>
  <si>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</si>
  <si>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</si>
  <si>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</si>
  <si>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</si>
  <si>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</si>
  <si>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</si>
  <si>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</si>
  <si>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</si>
  <si>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</si>
  <si>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</si>
  <si>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</si>
  <si>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</si>
  <si>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</si>
  <si>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</si>
  <si>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</si>
  <si>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</si>
  <si>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</si>
  <si>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</si>
  <si>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</si>
  <si>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</si>
  <si>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</si>
  <si>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</si>
  <si>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</si>
  <si>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</si>
  <si>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</si>
  <si>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</si>
  <si>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</si>
  <si>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</si>
  <si>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</si>
  <si>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</si>
  <si>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</si>
  <si>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</si>
  <si>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</si>
  <si>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</si>
  <si>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</si>
  <si>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</si>
  <si>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</si>
  <si>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</si>
  <si>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</si>
  <si>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</si>
  <si>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</si>
  <si>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</si>
  <si>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</si>
  <si>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</si>
  <si>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</si>
  <si>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</si>
  <si>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</si>
  <si>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</si>
  <si>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</si>
  <si>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</si>
  <si>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</si>
  <si>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</si>
  <si>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</si>
  <si>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</si>
  <si>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</si>
  <si>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</si>
  <si>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</si>
  <si>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</si>
  <si>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</si>
  <si>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</si>
  <si>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</si>
  <si>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</si>
  <si>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</si>
  <si>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</si>
  <si>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</si>
  <si>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</si>
  <si>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</si>
  <si>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</si>
  <si>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</si>
  <si>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</si>
  <si>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</si>
  <si>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</si>
  <si>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</si>
  <si>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</si>
  <si>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</si>
  <si>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</si>
  <si>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</si>
  <si>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</si>
  <si>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</si>
  <si>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</si>
  <si>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</si>
  <si>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</si>
  <si>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</si>
  <si>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</si>
  <si>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</si>
  <si>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</si>
  <si>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</si>
  <si>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</si>
  <si>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</si>
  <si>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</si>
  <si>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</si>
  <si>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</si>
  <si>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</si>
  <si>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</si>
  <si>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</si>
  <si>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</si>
  <si>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</si>
  <si>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</si>
  <si>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</si>
  <si>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</si>
  <si>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</si>
  <si>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</si>
  <si>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</si>
  <si>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</si>
  <si>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</si>
  <si>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</si>
  <si>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</si>
  <si>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</si>
  <si>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</si>
  <si>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</si>
  <si>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</si>
  <si>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</si>
  <si>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</si>
  <si>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</si>
  <si>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</si>
  <si>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</si>
  <si>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</si>
  <si>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</si>
  <si>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</si>
  <si>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</si>
  <si>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</si>
  <si>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</si>
  <si>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</si>
  <si>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</si>
  <si>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</si>
  <si>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</si>
  <si>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</si>
  <si>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</si>
  <si>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</si>
  <si>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</si>
  <si>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</si>
  <si>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</si>
  <si>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</si>
  <si>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</si>
  <si>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</si>
  <si>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</si>
  <si>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</si>
  <si>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</si>
  <si>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</si>
  <si>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</si>
  <si>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</si>
  <si>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</si>
  <si>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</si>
  <si>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</si>
  <si>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</si>
  <si>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</si>
  <si>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</si>
  <si>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</si>
  <si>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</si>
  <si>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</si>
  <si>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</si>
  <si>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</si>
  <si>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</si>
  <si>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</si>
  <si>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</si>
  <si>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</si>
  <si>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</si>
  <si>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</si>
  <si>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</si>
  <si>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</si>
  <si>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</si>
  <si>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</si>
  <si>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</si>
  <si>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</si>
  <si>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</si>
  <si>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</si>
  <si>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</si>
  <si>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</si>
  <si>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</si>
  <si>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</si>
  <si>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</si>
  <si>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</si>
  <si>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</si>
  <si>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</si>
  <si>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</si>
  <si>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</si>
  <si>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</si>
  <si>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</si>
  <si>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</si>
  <si>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</si>
  <si>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</si>
  <si>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</si>
  <si>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</si>
  <si>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</si>
  <si>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</si>
  <si>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</si>
  <si>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</si>
  <si>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</si>
  <si>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</si>
  <si>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</si>
  <si>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</si>
  <si>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</si>
  <si>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</si>
  <si>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</si>
  <si>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</si>
  <si>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</si>
  <si>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</si>
  <si>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</si>
  <si>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</si>
  <si>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</si>
  <si>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</si>
  <si>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</si>
  <si>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</si>
  <si>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</si>
  <si>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</si>
  <si>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</si>
  <si>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</si>
  <si>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</si>
  <si>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</si>
  <si>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</si>
  <si>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</si>
  <si>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</si>
  <si>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</si>
  <si>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</si>
  <si>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</si>
  <si>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</si>
  <si>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</si>
  <si>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</si>
  <si>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</si>
  <si>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</si>
  <si>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</si>
  <si>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</si>
  <si>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</si>
  <si>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</si>
  <si>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</si>
  <si>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</si>
  <si>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</si>
  <si>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</si>
  <si>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</si>
  <si>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</si>
  <si>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</si>
  <si>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</si>
  <si>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</si>
  <si>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</si>
  <si>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</si>
  <si>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</si>
  <si>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</si>
  <si>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</si>
  <si>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</si>
  <si>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</si>
  <si>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</si>
  <si>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</si>
  <si>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</si>
  <si>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</si>
  <si>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</si>
  <si>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</si>
  <si>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</si>
  <si>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</si>
  <si>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</si>
  <si>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</si>
  <si>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</si>
  <si>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</si>
  <si>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</si>
  <si>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</si>
  <si>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</si>
  <si>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</si>
  <si>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</si>
  <si>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</si>
  <si>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</si>
  <si>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</si>
  <si>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</si>
  <si>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</si>
  <si>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</si>
  <si>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</si>
  <si>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</si>
  <si>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</si>
  <si>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</si>
  <si>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</si>
  <si>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</si>
  <si>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</si>
  <si>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</si>
  <si>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</si>
  <si>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</si>
  <si>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</si>
  <si>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</si>
  <si>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</si>
  <si>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</si>
  <si>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</si>
  <si>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</si>
  <si>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</si>
  <si>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</si>
  <si>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</si>
  <si>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</si>
  <si>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</si>
  <si>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</si>
  <si>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</si>
  <si>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</si>
  <si>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</si>
  <si>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</si>
  <si>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</si>
  <si>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</si>
  <si>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</si>
  <si>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</si>
  <si>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</si>
  <si>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</si>
  <si>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</si>
  <si>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</si>
  <si>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</si>
  <si>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</si>
  <si>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</si>
  <si>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</si>
  <si>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</si>
  <si>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</si>
  <si>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</si>
  <si>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</si>
  <si>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</si>
  <si>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</si>
  <si>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</si>
  <si>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</si>
  <si>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</si>
  <si>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</si>
  <si>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</si>
  <si>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</si>
  <si>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</si>
  <si>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</si>
  <si>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</si>
  <si>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</si>
  <si>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</si>
  <si>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</si>
  <si>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</si>
  <si>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</si>
  <si>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</si>
  <si>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</si>
  <si>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</si>
  <si>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</si>
  <si>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</si>
  <si>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</si>
  <si>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</si>
  <si>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</si>
  <si>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</si>
  <si>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</si>
  <si>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</si>
  <si>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</si>
  <si>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</si>
  <si>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</si>
  <si>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</si>
  <si>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</si>
  <si>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</si>
  <si>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</si>
  <si>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</si>
  <si>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</si>
  <si>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</si>
  <si>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</si>
  <si>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</si>
  <si>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</si>
  <si>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</si>
  <si>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</si>
  <si>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</si>
  <si>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</si>
  <si>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</si>
  <si>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</si>
  <si>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</si>
  <si>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</si>
  <si>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</si>
  <si>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</si>
  <si>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</si>
  <si>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</si>
  <si>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</si>
  <si>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</si>
  <si>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</si>
  <si>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</si>
  <si>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</si>
  <si>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</si>
  <si>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</si>
  <si>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</si>
  <si>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</si>
  <si>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</si>
  <si>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</si>
  <si>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</si>
  <si>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</si>
  <si>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</si>
  <si>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</si>
  <si>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</si>
  <si>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</si>
  <si>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</si>
  <si>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</si>
  <si>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</si>
  <si>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</si>
  <si>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</si>
  <si>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</si>
  <si>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</si>
  <si>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</si>
  <si>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</si>
  <si>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</si>
  <si>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</si>
  <si>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</si>
  <si>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</si>
  <si>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</si>
  <si>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</si>
  <si>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</si>
  <si>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</si>
  <si>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</si>
  <si>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</si>
  <si>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</si>
  <si>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</si>
  <si>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</si>
  <si>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</si>
  <si>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</si>
  <si>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</si>
  <si>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</si>
  <si>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</si>
  <si>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</si>
  <si>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</si>
  <si>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</si>
  <si>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</si>
  <si>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</si>
  <si>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</si>
  <si>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</si>
  <si>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</si>
  <si>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</si>
  <si>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</si>
  <si>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</si>
  <si>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</si>
  <si>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</si>
  <si>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</si>
  <si>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</si>
  <si>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</si>
  <si>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</si>
  <si>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</si>
  <si>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</si>
  <si>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</si>
  <si>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</si>
  <si>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</si>
  <si>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</si>
  <si>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</si>
  <si>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</si>
  <si>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</si>
  <si>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</si>
  <si>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</si>
  <si>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</si>
  <si>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</si>
  <si>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</si>
  <si>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</si>
  <si>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</si>
  <si>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</si>
  <si>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</si>
  <si>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</si>
  <si>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</si>
  <si>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</si>
  <si>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</si>
  <si>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</si>
  <si>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</si>
  <si>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</si>
  <si>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</si>
  <si>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</si>
  <si>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</si>
  <si>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</si>
  <si>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</si>
  <si>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</si>
  <si>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</si>
  <si>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</si>
  <si>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</si>
  <si>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</si>
  <si>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</si>
  <si>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</si>
  <si>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</si>
  <si>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</si>
  <si>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</si>
  <si>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</si>
  <si>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</si>
  <si>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</si>
  <si>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</si>
  <si>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</si>
  <si>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</si>
  <si>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</si>
  <si>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</si>
  <si>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</si>
  <si>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</si>
  <si>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</si>
  <si>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</si>
  <si>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</si>
  <si>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</si>
  <si>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</si>
  <si>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</si>
  <si>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</si>
  <si>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</si>
  <si>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</si>
  <si>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</si>
  <si>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</si>
  <si>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</si>
  <si>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</si>
  <si>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</si>
  <si>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</si>
  <si>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</si>
  <si>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</si>
  <si>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</si>
  <si>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</si>
  <si>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</si>
  <si>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</si>
  <si>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</si>
  <si>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</si>
  <si>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</si>
  <si>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</si>
  <si>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</si>
  <si>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</si>
  <si>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</si>
  <si>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</si>
  <si>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</si>
  <si>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</si>
  <si>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</si>
  <si>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</si>
  <si>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</si>
  <si>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</si>
  <si>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</si>
  <si>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</si>
  <si>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</si>
  <si>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</si>
  <si>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</si>
  <si>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</si>
  <si>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</si>
  <si>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</si>
  <si>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</si>
  <si>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</si>
  <si>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</si>
  <si>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</si>
  <si>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</si>
  <si>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</si>
  <si>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</si>
  <si>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</si>
  <si>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</si>
  <si>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</si>
  <si>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</si>
  <si>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</si>
  <si>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</si>
  <si>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</si>
  <si>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</si>
  <si>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</si>
  <si>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</si>
  <si>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</si>
  <si>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</si>
  <si>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</si>
  <si>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</si>
  <si>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</si>
  <si>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</si>
  <si>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</si>
  <si>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</si>
  <si>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</si>
  <si>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</si>
  <si>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</si>
  <si>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</si>
  <si>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</si>
  <si>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</si>
  <si>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</si>
  <si>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</si>
  <si>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</si>
  <si>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</si>
  <si>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</si>
  <si>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</si>
  <si>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</si>
  <si>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</si>
  <si>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</si>
  <si>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</si>
  <si>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</si>
  <si>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</si>
  <si>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</si>
  <si>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</si>
  <si>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</si>
  <si>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</si>
  <si>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</si>
  <si>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</si>
  <si>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</si>
  <si>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</si>
  <si>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</si>
  <si>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</si>
  <si>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</si>
  <si>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</si>
  <si>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</si>
  <si>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</si>
  <si>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</si>
  <si>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</si>
  <si>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</si>
  <si>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</si>
  <si>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</si>
  <si>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</si>
  <si>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</si>
  <si>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</si>
  <si>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</si>
  <si>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</si>
  <si>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</si>
  <si>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</si>
  <si>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</si>
  <si>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</si>
  <si>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</si>
  <si>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</si>
  <si>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</si>
  <si>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</si>
  <si>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</si>
  <si>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</si>
  <si>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</si>
  <si>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</si>
  <si>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</si>
  <si>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</si>
  <si>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</si>
  <si>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</si>
  <si>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</si>
  <si>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</si>
  <si>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</si>
  <si>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</si>
  <si>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</si>
  <si>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</si>
  <si>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</si>
  <si>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</si>
  <si>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</si>
  <si>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</si>
  <si>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</si>
  <si>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</si>
  <si>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</si>
  <si>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</si>
  <si>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</si>
  <si>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</si>
  <si>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</si>
  <si>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</si>
  <si>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</si>
  <si>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</si>
  <si>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</si>
  <si>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</si>
  <si>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</si>
  <si>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</si>
  <si>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</si>
  <si>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</si>
  <si>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</si>
  <si>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</si>
  <si>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</si>
  <si>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</si>
  <si>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</si>
  <si>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</si>
  <si>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</si>
  <si>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</si>
  <si>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</si>
  <si>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</si>
  <si>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</si>
  <si>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</si>
  <si>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</si>
  <si>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</si>
  <si>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</si>
  <si>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</si>
  <si>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</si>
  <si>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</si>
  <si>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</si>
  <si>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</si>
  <si>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</si>
  <si>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</si>
  <si>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</si>
  <si>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</si>
  <si>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</si>
  <si>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</si>
  <si>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</si>
  <si>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</si>
  <si>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</si>
  <si>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</si>
  <si>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</si>
  <si>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</si>
  <si>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</si>
  <si>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</si>
  <si>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</si>
  <si>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</si>
  <si>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</si>
  <si>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</si>
  <si>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</si>
  <si>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</si>
  <si>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</si>
  <si>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</si>
  <si>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</si>
  <si>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</si>
  <si>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</si>
  <si>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</si>
  <si>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</si>
  <si>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</si>
  <si>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</si>
  <si>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</si>
  <si>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</si>
  <si>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</si>
  <si>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</si>
  <si>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</si>
  <si>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</si>
  <si>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</si>
  <si>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</si>
  <si>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</si>
  <si>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</si>
  <si>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</si>
  <si>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</si>
  <si>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</si>
  <si>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</si>
  <si>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</si>
  <si>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</si>
  <si>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</si>
  <si>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</si>
  <si>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</si>
  <si>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</si>
  <si>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</si>
  <si>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</si>
  <si>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</si>
  <si>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</si>
  <si>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</si>
  <si>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</si>
  <si>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</si>
  <si>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</si>
  <si>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</si>
  <si>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</si>
  <si>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</si>
  <si>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</si>
  <si>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</si>
  <si>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</si>
  <si>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</si>
  <si>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</si>
  <si>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</si>
  <si>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</si>
  <si>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</si>
  <si>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</si>
  <si>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</si>
  <si>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</si>
  <si>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</si>
  <si>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</si>
  <si>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</si>
  <si>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</si>
  <si>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</si>
  <si>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</si>
  <si>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</si>
  <si>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</si>
  <si>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</si>
  <si>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</si>
  <si>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</si>
  <si>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</si>
  <si>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</si>
  <si>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</si>
  <si>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</si>
  <si>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</si>
  <si>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</si>
  <si>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</si>
  <si>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</si>
  <si>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</si>
  <si>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</si>
  <si>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</si>
  <si>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</si>
  <si>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</si>
  <si>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</si>
  <si>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</si>
  <si>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</si>
  <si>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</si>
  <si>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</si>
  <si>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</si>
  <si>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</si>
  <si>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</si>
  <si>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</si>
  <si>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</si>
  <si>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</si>
  <si>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</si>
  <si>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</si>
  <si>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</si>
  <si>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</si>
  <si>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</si>
  <si>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</si>
  <si>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</si>
  <si>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</si>
  <si>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</si>
  <si>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</si>
  <si>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</si>
  <si>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</si>
  <si>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</si>
  <si>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</si>
  <si>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</si>
  <si>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</si>
  <si>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</si>
  <si>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</si>
  <si>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</si>
  <si>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</si>
  <si>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</si>
  <si>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</si>
  <si>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</si>
  <si>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</si>
  <si>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</si>
  <si>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</si>
  <si>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</si>
  <si>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</si>
  <si>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</si>
  <si>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</si>
  <si>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</si>
  <si>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</si>
  <si>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</si>
  <si>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</si>
  <si>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</si>
  <si>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</si>
  <si>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</si>
  <si>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</si>
  <si>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</si>
  <si>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</si>
  <si>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</si>
  <si>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</si>
  <si>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</si>
  <si>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</si>
  <si>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</si>
  <si>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</si>
  <si>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</si>
  <si>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</si>
  <si>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</si>
  <si>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</si>
  <si>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</si>
  <si>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</si>
  <si>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</si>
  <si>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</si>
  <si>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</si>
  <si>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</si>
  <si>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</si>
  <si>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</si>
  <si>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</si>
  <si>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</si>
  <si>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</si>
  <si>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</si>
  <si>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</si>
  <si>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</si>
  <si>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</si>
  <si>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</si>
  <si>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</si>
  <si>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</si>
  <si>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</si>
  <si>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</si>
  <si>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</si>
  <si>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</si>
  <si>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</si>
  <si>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</si>
  <si>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</si>
  <si>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</si>
  <si>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</si>
  <si>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</si>
  <si>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</si>
  <si>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</si>
  <si>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</si>
  <si>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</si>
  <si>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</si>
  <si>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</si>
  <si>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</si>
  <si>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</si>
  <si>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</si>
  <si>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</si>
  <si>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</si>
  <si>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</si>
  <si>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</si>
  <si>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</si>
  <si>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</si>
  <si>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</si>
  <si>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</si>
  <si>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</si>
  <si>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</si>
  <si>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</si>
  <si>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</si>
  <si>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</si>
  <si>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</si>
  <si>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</si>
  <si>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</si>
  <si>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</si>
  <si>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</si>
  <si>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</si>
  <si>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</si>
  <si>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</si>
  <si>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</si>
  <si>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</si>
  <si>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</si>
  <si>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</si>
  <si>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</si>
  <si>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</si>
  <si>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</si>
  <si>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</si>
  <si>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</si>
  <si>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</si>
  <si>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</si>
  <si>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</si>
  <si>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</si>
  <si>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</si>
  <si>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</si>
  <si>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</si>
  <si>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</si>
  <si>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</si>
  <si>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</si>
  <si>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</si>
  <si>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</si>
  <si>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</si>
  <si>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</si>
  <si>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</si>
  <si>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</si>
  <si>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</si>
  <si>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</si>
  <si>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</si>
  <si>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</si>
  <si>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</si>
  <si>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</si>
  <si>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</si>
  <si>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</si>
  <si>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</si>
  <si>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</si>
  <si>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</si>
  <si>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</si>
  <si>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</si>
  <si>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</si>
  <si>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</si>
  <si>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</si>
  <si>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</si>
  <si>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</si>
  <si>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</si>
  <si>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</si>
  <si>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</si>
  <si>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</si>
  <si>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</si>
  <si>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</si>
  <si>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</si>
  <si>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</si>
  <si>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</si>
  <si>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</si>
  <si>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</si>
  <si>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</si>
  <si>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</si>
  <si>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</si>
  <si>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</si>
  <si>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</si>
  <si>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</si>
  <si>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</si>
  <si>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</si>
  <si>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</si>
  <si>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</si>
  <si>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</si>
  <si>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</si>
  <si>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</si>
  <si>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</si>
  <si>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</si>
  <si>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</si>
  <si>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</si>
  <si>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</si>
  <si>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</si>
  <si>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</si>
  <si>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</si>
  <si>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</si>
  <si>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</si>
  <si>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</si>
  <si>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</si>
  <si>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</si>
  <si>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</si>
  <si>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</si>
  <si>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</si>
  <si>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</si>
  <si>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</si>
  <si>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</si>
  <si>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</si>
  <si>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</si>
  <si>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</si>
  <si>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</si>
  <si>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</si>
  <si>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</si>
  <si>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</si>
  <si>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</si>
  <si>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</si>
  <si>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</si>
  <si>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</si>
  <si>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</si>
  <si>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</si>
  <si>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</si>
  <si>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</si>
  <si>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</si>
  <si>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</si>
  <si>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</si>
  <si>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</si>
  <si>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</si>
  <si>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</si>
  <si>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</si>
  <si>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</si>
  <si>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</si>
  <si>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</si>
  <si>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</si>
  <si>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</si>
  <si>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</si>
  <si>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</si>
  <si>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</si>
  <si>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</si>
  <si>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</si>
  <si>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</si>
  <si>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</si>
  <si>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</si>
  <si>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</si>
  <si>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</si>
  <si>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</si>
  <si>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</si>
  <si>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</si>
  <si>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</si>
  <si>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</si>
  <si>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</si>
  <si>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</si>
  <si>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</si>
  <si>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</si>
  <si>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</si>
  <si>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</si>
  <si>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</si>
  <si>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</si>
  <si>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</si>
  <si>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</si>
  <si>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</si>
  <si>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</si>
  <si>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</si>
  <si>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</si>
  <si>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</si>
  <si>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</si>
  <si>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</si>
  <si>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</si>
  <si>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</si>
  <si>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</si>
  <si>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</si>
  <si>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</si>
  <si>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</si>
  <si>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</si>
  <si>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</si>
  <si>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</si>
  <si>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</si>
  <si>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</si>
  <si>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</si>
  <si>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</si>
  <si>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</si>
  <si>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</si>
  <si>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</si>
  <si>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</si>
  <si>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</si>
  <si>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</si>
  <si>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</si>
  <si>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</si>
  <si>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</si>
  <si>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</si>
  <si>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</si>
  <si>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</si>
  <si>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</si>
  <si>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</si>
  <si>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</si>
  <si>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</si>
  <si>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</si>
  <si>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</si>
  <si>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</si>
  <si>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</si>
  <si>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</si>
  <si>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</si>
  <si>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</si>
  <si>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</si>
  <si>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</si>
  <si>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</si>
  <si>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</si>
  <si>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</si>
  <si>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</si>
  <si>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</si>
  <si>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</si>
  <si>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</si>
  <si>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</si>
  <si>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</si>
  <si>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</si>
  <si>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</si>
  <si>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</si>
  <si>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</si>
  <si>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</si>
  <si>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</si>
  <si>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</si>
  <si>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</si>
  <si>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</si>
  <si>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</si>
  <si>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</si>
  <si>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</si>
  <si>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</si>
  <si>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</si>
  <si>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</si>
  <si>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</si>
  <si>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</si>
  <si>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</si>
  <si>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</si>
  <si>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</si>
  <si>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</si>
  <si>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</si>
  <si>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</si>
  <si>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</si>
  <si>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</si>
  <si>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</si>
  <si>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</si>
  <si>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</si>
  <si>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</si>
  <si>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</si>
  <si>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</si>
  <si>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</si>
  <si>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</si>
  <si>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</si>
  <si>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</si>
  <si>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</si>
  <si>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</si>
  <si>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</si>
  <si>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</si>
  <si>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</si>
  <si>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</si>
  <si>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</si>
  <si>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</si>
  <si>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</si>
  <si>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</si>
  <si>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</si>
  <si>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</si>
  <si>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</si>
  <si>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</si>
  <si>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</si>
  <si>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</si>
  <si>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</si>
  <si>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</si>
  <si>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</si>
  <si>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</si>
  <si>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</si>
  <si>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</si>
  <si>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</si>
  <si>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</si>
  <si>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</si>
  <si>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</si>
  <si>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</si>
  <si>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</si>
  <si>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</si>
  <si>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</si>
  <si>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</si>
  <si>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</si>
  <si>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</si>
  <si>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</si>
  <si>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</si>
  <si>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</si>
  <si>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</si>
  <si>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</si>
  <si>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</si>
  <si>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</si>
  <si>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</si>
  <si>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</si>
  <si>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</si>
  <si>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</si>
  <si>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</si>
  <si>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</si>
  <si>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</si>
  <si>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</si>
  <si>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</si>
  <si>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</si>
  <si>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</si>
  <si>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</si>
  <si>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</si>
  <si>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</si>
  <si>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</si>
  <si>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</si>
  <si>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</si>
  <si>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</si>
  <si>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</si>
  <si>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</si>
  <si>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</si>
  <si>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</si>
  <si>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</si>
  <si>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</si>
  <si>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</si>
  <si>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</si>
  <si>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</si>
  <si>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</si>
  <si>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</si>
  <si>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</si>
  <si>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</si>
  <si>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</si>
  <si>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</si>
  <si>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</si>
  <si>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</si>
  <si>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</si>
  <si>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</si>
  <si>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</si>
  <si>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</si>
  <si>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</si>
  <si>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</si>
  <si>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</si>
  <si>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</si>
  <si>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</si>
  <si>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</si>
  <si>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</si>
  <si>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</si>
  <si>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</si>
  <si>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</si>
  <si>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</si>
  <si>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</si>
  <si>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</si>
  <si>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</si>
  <si>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</si>
  <si>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</si>
  <si>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</si>
  <si>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</si>
  <si>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</si>
  <si>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</si>
  <si>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</si>
  <si>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</si>
  <si>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</si>
  <si>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</si>
  <si>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</si>
  <si>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</si>
  <si>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</si>
  <si>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</si>
  <si>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</si>
  <si>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</si>
  <si>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</si>
  <si>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</si>
  <si>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</si>
  <si>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</si>
  <si>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</si>
  <si>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</si>
  <si>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</si>
  <si>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</si>
  <si>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</si>
  <si>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</si>
  <si>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</si>
  <si>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</si>
  <si>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</si>
  <si>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</si>
  <si>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</si>
  <si>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</si>
  <si>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</si>
  <si>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</si>
  <si>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</si>
  <si>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</si>
  <si>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</si>
  <si>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</si>
  <si>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</si>
  <si>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</si>
  <si>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</si>
  <si>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</si>
  <si>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</si>
  <si>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</si>
  <si>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</si>
  <si>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</si>
  <si>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</si>
  <si>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</si>
  <si>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</si>
  <si>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</si>
  <si>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</si>
  <si>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</si>
  <si>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</si>
  <si>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</si>
  <si>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</si>
  <si>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</si>
  <si>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</si>
  <si>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</si>
  <si>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</si>
  <si>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</si>
  <si>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</si>
  <si>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</si>
  <si>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</si>
  <si>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</si>
  <si>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</si>
  <si>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</si>
  <si>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</si>
  <si>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</si>
  <si>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</si>
  <si>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</si>
  <si>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</si>
  <si>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</si>
  <si>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</si>
  <si>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</si>
  <si>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</si>
  <si>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</si>
  <si>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</si>
  <si>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</si>
  <si>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</si>
  <si>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</si>
  <si>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</si>
  <si>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</si>
  <si>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</si>
  <si>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</si>
  <si>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</si>
  <si>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</si>
  <si>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</si>
  <si>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</si>
  <si>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</si>
  <si>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</si>
  <si>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</si>
  <si>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</si>
  <si>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</si>
  <si>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</si>
  <si>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</si>
  <si>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</si>
  <si>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</si>
  <si>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</si>
  <si>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</si>
  <si>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</si>
  <si>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</si>
  <si>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</si>
  <si>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</si>
  <si>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</si>
  <si>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</si>
  <si>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</si>
  <si>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</si>
  <si>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</si>
  <si>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</si>
  <si>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</si>
  <si>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</si>
  <si>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</si>
  <si>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</si>
  <si>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</si>
  <si>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</si>
  <si>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</si>
  <si>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</si>
  <si>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</si>
  <si>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</si>
  <si>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</si>
  <si>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</si>
  <si>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</si>
  <si>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</si>
  <si>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</si>
  <si>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</si>
  <si>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</si>
  <si>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</si>
  <si>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</si>
  <si>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</si>
  <si>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</si>
  <si>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</si>
  <si>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</si>
  <si>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</si>
  <si>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</si>
  <si>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</si>
  <si>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</si>
  <si>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</si>
  <si>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</si>
  <si>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</si>
  <si>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</si>
  <si>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</si>
  <si>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</si>
  <si>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</si>
  <si>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</si>
  <si>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</si>
  <si>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</si>
  <si>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</si>
  <si>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</si>
  <si>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</si>
  <si>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</si>
  <si>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</si>
  <si>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</si>
  <si>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</si>
  <si>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</si>
  <si>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</si>
  <si>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</si>
  <si>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</si>
  <si>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</si>
  <si>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</si>
  <si>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</si>
  <si>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</si>
  <si>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</si>
  <si>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</si>
  <si>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</si>
  <si>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</si>
  <si>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</si>
  <si>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</si>
  <si>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</si>
  <si>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</si>
  <si>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</si>
  <si>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</si>
  <si>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</si>
  <si>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</si>
  <si>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</si>
  <si>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</si>
  <si>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</si>
  <si>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</si>
  <si>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</si>
  <si>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</si>
  <si>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</si>
  <si>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</si>
  <si>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</si>
  <si>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</si>
  <si>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</si>
  <si>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</si>
  <si>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</si>
  <si>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</si>
  <si>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</si>
  <si>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</si>
  <si>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</si>
  <si>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</si>
  <si>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</si>
  <si>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</si>
  <si>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</si>
  <si>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</si>
  <si>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</si>
  <si>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</si>
  <si>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</si>
  <si>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</si>
  <si>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</si>
  <si>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</si>
  <si>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</si>
  <si>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</si>
  <si>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</si>
  <si>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</si>
  <si>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</si>
  <si>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</si>
  <si>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</si>
  <si>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</si>
  <si>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</si>
  <si>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</si>
  <si>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</si>
  <si>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</si>
  <si>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</si>
  <si>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</si>
  <si>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</si>
  <si>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</si>
  <si>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</si>
  <si>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</si>
  <si>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</si>
  <si>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</si>
  <si>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</si>
  <si>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</si>
  <si>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</si>
  <si>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</si>
  <si>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</si>
  <si>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</si>
  <si>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</si>
  <si>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</si>
  <si>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</si>
  <si>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</si>
  <si>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</si>
  <si>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</si>
  <si>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</si>
  <si>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</si>
  <si>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</si>
  <si>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</si>
  <si>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</si>
  <si>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</si>
  <si>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</si>
  <si>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</si>
  <si>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</si>
  <si>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</si>
  <si>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</si>
  <si>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</si>
  <si>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</si>
  <si>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</si>
  <si>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</si>
  <si>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</si>
  <si>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</si>
  <si>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</si>
  <si>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</si>
  <si>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</si>
  <si>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</si>
  <si>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</si>
  <si>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</si>
  <si>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</si>
  <si>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</si>
  <si>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</si>
  <si>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</si>
  <si>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</si>
  <si>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</si>
  <si>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</si>
  <si>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</si>
  <si>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</si>
  <si>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</si>
  <si>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</si>
  <si>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</si>
  <si>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</si>
  <si>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</si>
  <si>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</si>
  <si>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</si>
  <si>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</si>
  <si>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</si>
  <si>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</si>
  <si>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</si>
  <si>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</si>
  <si>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</si>
  <si>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</si>
  <si>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</si>
  <si>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</si>
  <si>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</si>
  <si>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</si>
  <si>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</si>
  <si>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</si>
  <si>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</si>
  <si>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</si>
  <si>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</si>
  <si>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</si>
  <si>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</si>
  <si>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</si>
  <si>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</si>
  <si>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</si>
  <si>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</si>
  <si>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</si>
  <si>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</si>
  <si>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</si>
  <si>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</si>
  <si>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</si>
  <si>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</si>
  <si>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</si>
  <si>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</si>
  <si>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</si>
  <si>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</si>
  <si>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</si>
  <si>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</si>
  <si>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</si>
  <si>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</si>
  <si>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</si>
  <si>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</si>
  <si>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</si>
  <si>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</si>
  <si>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</si>
  <si>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</si>
  <si>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</si>
  <si>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</si>
  <si>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</si>
  <si>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</si>
  <si>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</si>
  <si>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</si>
  <si>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</si>
  <si>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</si>
  <si>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</si>
  <si>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</si>
  <si>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</si>
  <si>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</si>
  <si>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</si>
  <si>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</si>
  <si>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</si>
  <si>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</si>
  <si>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</si>
  <si>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</si>
  <si>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</si>
  <si>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</si>
  <si>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</si>
  <si>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</si>
  <si>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</si>
  <si>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</si>
  <si>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</si>
  <si>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</si>
  <si>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</si>
  <si>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</si>
  <si>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</si>
  <si>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</si>
  <si>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</si>
  <si>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</si>
  <si>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</si>
  <si>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</si>
  <si>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</si>
  <si>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</si>
  <si>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</si>
  <si>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</si>
  <si>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</si>
  <si>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</si>
  <si>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</si>
  <si>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</si>
  <si>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</si>
  <si>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</si>
  <si>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</si>
  <si>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</si>
  <si>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</si>
  <si>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</si>
  <si>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</si>
  <si>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</si>
  <si>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</si>
  <si>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</si>
  <si>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</si>
  <si>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</si>
  <si>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</si>
  <si>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</si>
  <si>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</si>
  <si>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</si>
  <si>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</si>
  <si>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</si>
  <si>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</si>
  <si>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</si>
  <si>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</si>
  <si>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</si>
  <si>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</si>
  <si>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</si>
  <si>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</si>
  <si>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</si>
  <si>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</si>
  <si>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</si>
  <si>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</si>
  <si>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</si>
  <si>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</si>
  <si>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</si>
  <si>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</si>
  <si>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</si>
  <si>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</si>
  <si>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</si>
  <si>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</si>
  <si>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</si>
  <si>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</si>
  <si>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</si>
  <si>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</si>
  <si>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</si>
  <si>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</si>
  <si>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</si>
  <si>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</si>
  <si>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</si>
  <si>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</si>
  <si>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</si>
  <si>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</si>
  <si>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</si>
  <si>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</si>
  <si>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</si>
  <si>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</si>
  <si>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</si>
  <si>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</si>
  <si>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</si>
  <si>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</si>
  <si>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</si>
  <si>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</si>
  <si>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</si>
  <si>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</si>
  <si>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</si>
  <si>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</si>
  <si>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</si>
  <si>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</si>
  <si>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</si>
  <si>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</si>
  <si>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</si>
  <si>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</si>
  <si>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</si>
  <si>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</si>
  <si>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</si>
  <si>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</si>
  <si>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</si>
  <si>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</si>
  <si>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</si>
  <si>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</si>
  <si>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</si>
  <si>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</si>
  <si>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</si>
  <si>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</si>
  <si>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</si>
  <si>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</si>
  <si>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</si>
  <si>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</si>
  <si>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</si>
  <si>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</si>
  <si>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</si>
  <si>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</si>
  <si>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</si>
  <si>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</si>
  <si>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</si>
  <si>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</si>
  <si>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</si>
  <si>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</si>
  <si>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</si>
  <si>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</si>
  <si>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</si>
  <si>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</si>
  <si>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</si>
  <si>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</si>
  <si>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</si>
  <si>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</si>
  <si>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</si>
  <si>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</si>
  <si>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</si>
  <si>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</si>
  <si>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</si>
  <si>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</si>
  <si>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</si>
  <si>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</si>
  <si>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</si>
  <si>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</si>
  <si>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</si>
  <si>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</si>
  <si>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</si>
  <si>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</si>
  <si>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</si>
  <si>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</si>
  <si>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</si>
  <si>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</si>
  <si>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</si>
  <si>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</si>
  <si>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</si>
  <si>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</si>
  <si>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</si>
  <si>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</si>
  <si>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</si>
  <si>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</si>
  <si>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</si>
  <si>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</si>
  <si>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</si>
  <si>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</si>
  <si>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</si>
  <si>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</si>
  <si>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</si>
  <si>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</si>
  <si>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</si>
  <si>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</si>
  <si>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</si>
  <si>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</si>
  <si>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</si>
  <si>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</si>
  <si>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</si>
  <si>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</si>
  <si>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</si>
  <si>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</si>
  <si>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</si>
  <si>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</si>
  <si>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</si>
  <si>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</si>
  <si>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</si>
  <si>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</si>
  <si>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</si>
  <si>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</si>
  <si>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</si>
  <si>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</si>
  <si>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</si>
  <si>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</si>
  <si>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</si>
  <si>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</si>
  <si>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</si>
  <si>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</si>
  <si>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</si>
  <si>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</si>
  <si>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</si>
  <si>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</si>
  <si>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</si>
  <si>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</si>
  <si>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</si>
  <si>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</si>
  <si>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</si>
  <si>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</si>
  <si>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</si>
  <si>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</si>
  <si>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</si>
  <si>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</si>
  <si>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</si>
  <si>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</si>
  <si>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</si>
  <si>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</si>
  <si>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</si>
  <si>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</si>
  <si>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</si>
  <si>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</si>
  <si>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</si>
  <si>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</si>
  <si>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</si>
  <si>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</si>
  <si>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</si>
  <si>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</si>
  <si>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</si>
  <si>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</si>
  <si>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</si>
  <si>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</si>
  <si>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</si>
  <si>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</si>
  <si>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</si>
  <si>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</si>
  <si>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</si>
  <si>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</si>
  <si>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</si>
  <si>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</si>
  <si>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</si>
  <si>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</si>
  <si>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</si>
  <si>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</si>
  <si>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</si>
  <si>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</si>
  <si>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</si>
  <si>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</si>
  <si>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</si>
  <si>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</si>
  <si>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</si>
  <si>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</si>
  <si>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</si>
  <si>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</si>
  <si>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</si>
  <si>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</si>
  <si>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</si>
  <si>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</si>
  <si>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</si>
  <si>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</si>
  <si>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</si>
  <si>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</si>
  <si>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</si>
  <si>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</si>
  <si>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</si>
  <si>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</si>
  <si>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</si>
  <si>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</si>
  <si>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</si>
  <si>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</si>
  <si>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</si>
  <si>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</si>
  <si>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</si>
  <si>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</si>
  <si>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</si>
  <si>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</si>
  <si>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</si>
  <si>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</si>
  <si>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</si>
  <si>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</si>
  <si>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</si>
  <si>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</si>
  <si>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</si>
  <si>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</si>
  <si>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</si>
  <si>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</si>
  <si>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</si>
  <si>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</si>
  <si>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</si>
  <si>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</si>
  <si>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</si>
  <si>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</si>
  <si>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</si>
  <si>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</si>
  <si>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</si>
  <si>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</si>
  <si>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</si>
  <si>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</si>
  <si>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</si>
  <si>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</si>
  <si>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</si>
  <si>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</si>
  <si>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</si>
  <si>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</si>
  <si>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</si>
  <si>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</si>
  <si>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</si>
  <si>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</si>
  <si>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</si>
  <si>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</si>
  <si>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</si>
  <si>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</si>
  <si>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</si>
  <si>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</si>
  <si>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</si>
  <si>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</si>
  <si>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</si>
  <si>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</si>
  <si>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</si>
  <si>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</si>
  <si>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</si>
  <si>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</si>
  <si>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</si>
  <si>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</si>
  <si>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</si>
  <si>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</si>
  <si>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</si>
  <si>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</si>
  <si>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</si>
  <si>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</si>
  <si>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</si>
  <si>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</si>
  <si>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</si>
  <si>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</si>
  <si>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</si>
  <si>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</si>
  <si>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</si>
  <si>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</si>
  <si>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</si>
  <si>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</si>
  <si>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</si>
  <si>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</si>
  <si>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</si>
  <si>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</si>
  <si>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</si>
  <si>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</si>
  <si>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</si>
  <si>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</si>
  <si>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</si>
  <si>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</si>
  <si>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</si>
  <si>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</si>
  <si>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</si>
  <si>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</si>
  <si>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</si>
  <si>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</si>
  <si>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</si>
  <si>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</si>
  <si>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</si>
  <si>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</si>
  <si>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</si>
  <si>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</si>
  <si>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</si>
  <si>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</si>
  <si>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</si>
  <si>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</si>
  <si>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</si>
  <si>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</si>
  <si>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</si>
  <si>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</si>
  <si>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</si>
  <si>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</si>
  <si>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</si>
  <si>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</si>
  <si>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</si>
  <si>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</si>
  <si>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</si>
  <si>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</si>
  <si>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</si>
  <si>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</si>
  <si>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</si>
  <si>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</si>
  <si>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</si>
  <si>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</si>
  <si>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</si>
  <si>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</si>
  <si>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</si>
  <si>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</si>
  <si>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</si>
  <si>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</si>
  <si>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</si>
  <si>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</si>
  <si>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</si>
  <si>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</si>
  <si>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</si>
  <si>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</si>
  <si>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</si>
  <si>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</si>
  <si>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</si>
  <si>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</si>
  <si>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</si>
  <si>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</si>
  <si>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</si>
  <si>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</si>
  <si>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</si>
  <si>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</si>
  <si>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</si>
  <si>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</si>
  <si>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</si>
  <si>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</si>
  <si>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</si>
  <si>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</si>
  <si>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</si>
  <si>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</si>
  <si>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</si>
  <si>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</si>
  <si>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</si>
  <si>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</si>
  <si>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</si>
  <si>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</si>
  <si>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</si>
  <si>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</si>
  <si>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</si>
  <si>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</si>
  <si>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</si>
  <si>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</si>
  <si>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</si>
  <si>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</si>
  <si>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</si>
  <si>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</si>
  <si>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</si>
  <si>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</si>
  <si>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</si>
  <si>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</si>
  <si>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</si>
  <si>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</si>
  <si>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</si>
  <si>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</si>
  <si>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</si>
  <si>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</si>
  <si>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</si>
  <si>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</si>
  <si>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</si>
  <si>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</si>
  <si>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</si>
  <si>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</si>
  <si>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</si>
  <si>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</si>
  <si>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</si>
  <si>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</si>
  <si>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</si>
  <si>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</si>
  <si>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</si>
  <si>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</si>
  <si>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</si>
  <si>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</si>
  <si>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</si>
  <si>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</si>
  <si>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</si>
  <si>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</si>
  <si>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</si>
  <si>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</si>
  <si>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</si>
  <si>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</si>
  <si>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</si>
  <si>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</si>
  <si>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</si>
  <si>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</si>
  <si>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</si>
  <si>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</si>
  <si>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</si>
  <si>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</si>
  <si>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</si>
  <si>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</si>
  <si>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</si>
  <si>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</si>
  <si>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</si>
  <si>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</si>
  <si>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</si>
  <si>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</si>
  <si>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</si>
  <si>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</si>
  <si>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</si>
  <si>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</si>
  <si>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</si>
  <si>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</si>
  <si>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</si>
  <si>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</si>
  <si>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</si>
  <si>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</si>
  <si>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</si>
  <si>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</si>
  <si>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</si>
  <si>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</si>
  <si>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</si>
  <si>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</si>
  <si>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</si>
  <si>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</si>
  <si>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</si>
  <si>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</si>
  <si>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</si>
  <si>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</si>
  <si>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</si>
  <si>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</si>
  <si>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</si>
  <si>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</si>
  <si>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</si>
  <si>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</si>
  <si>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</si>
  <si>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</si>
  <si>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</si>
  <si>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</si>
  <si>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</si>
  <si>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</si>
  <si>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</si>
  <si>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</si>
  <si>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</si>
  <si>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</si>
  <si>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</si>
  <si>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</si>
  <si>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</si>
  <si>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</si>
  <si>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</si>
  <si>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</si>
  <si>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</si>
  <si>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</si>
  <si>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</si>
  <si>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</si>
  <si>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</si>
  <si>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</si>
  <si>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</si>
  <si>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</si>
  <si>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</si>
  <si>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</si>
  <si>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</si>
  <si>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</si>
  <si>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</si>
  <si>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</si>
  <si>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</si>
  <si>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</si>
  <si>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</si>
  <si>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</si>
  <si>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</si>
  <si>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</si>
  <si>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</si>
  <si>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</si>
  <si>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</si>
  <si>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</si>
  <si>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</si>
  <si>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</si>
  <si>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</si>
  <si>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</si>
  <si>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</si>
  <si>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</si>
  <si>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</si>
  <si>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</si>
  <si>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</si>
  <si>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</si>
  <si>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</si>
  <si>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</si>
  <si>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</si>
  <si>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</si>
  <si>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</si>
  <si>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</si>
  <si>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</si>
  <si>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</si>
  <si>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</si>
  <si>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</si>
  <si>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</si>
  <si>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</si>
  <si>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</si>
  <si>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</si>
  <si>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</si>
  <si>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</si>
  <si>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</si>
  <si>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</si>
  <si>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</si>
  <si>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</si>
  <si>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</si>
  <si>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</si>
  <si>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</si>
  <si>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</si>
  <si>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</si>
  <si>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</si>
  <si>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</si>
  <si>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</si>
  <si>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</si>
  <si>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</si>
  <si>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</si>
  <si>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</si>
  <si>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</si>
  <si>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</si>
  <si>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</si>
  <si>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</si>
  <si>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</si>
  <si>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</si>
  <si>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</si>
  <si>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</si>
  <si>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</si>
  <si>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</si>
  <si>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</si>
  <si>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</si>
  <si>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</si>
  <si>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</si>
  <si>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</si>
  <si>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</si>
  <si>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</si>
  <si>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</si>
  <si>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</si>
  <si>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</si>
  <si>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</si>
  <si>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</si>
  <si>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</si>
  <si>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</si>
  <si>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</si>
  <si>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</si>
  <si>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</si>
  <si>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</si>
  <si>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</si>
  <si>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</si>
  <si>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</si>
  <si>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</si>
  <si>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</si>
  <si>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</si>
  <si>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</si>
  <si>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</si>
  <si>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</si>
  <si>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</si>
  <si>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</si>
  <si>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</si>
  <si>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</si>
  <si>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</si>
  <si>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</si>
  <si>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</si>
  <si>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</si>
  <si>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</si>
  <si>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</si>
  <si>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</si>
  <si>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</si>
  <si>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</si>
  <si>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</si>
  <si>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</si>
  <si>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</si>
  <si>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</si>
  <si>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</si>
  <si>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</si>
  <si>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</si>
  <si>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</si>
  <si>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</si>
  <si>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</si>
  <si>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</si>
  <si>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</si>
  <si>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</si>
  <si>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</si>
  <si>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</si>
  <si>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</si>
  <si>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</si>
  <si>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</si>
  <si>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</si>
  <si>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</si>
  <si>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</si>
  <si>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</si>
  <si>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</si>
  <si>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</si>
  <si>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</si>
  <si>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</si>
  <si>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</si>
  <si>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</si>
  <si>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</si>
  <si>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</si>
  <si>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</si>
  <si>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</si>
  <si>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</si>
  <si>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</si>
  <si>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</si>
  <si>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</si>
  <si>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</si>
  <si>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</si>
  <si>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</si>
  <si>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</si>
  <si>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</si>
  <si>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</si>
  <si>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</si>
  <si>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</si>
  <si>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</si>
  <si>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</si>
  <si>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</si>
  <si>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</si>
  <si>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</si>
  <si>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</si>
  <si>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</si>
  <si>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</si>
  <si>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</si>
  <si>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</si>
  <si>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</si>
  <si>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</si>
  <si>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</si>
  <si>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</si>
  <si>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</si>
  <si>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</si>
  <si>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</si>
  <si>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</si>
  <si>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</si>
  <si>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</si>
  <si>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</si>
  <si>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</si>
  <si>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</si>
  <si>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</si>
  <si>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</si>
  <si>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</si>
  <si>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</si>
  <si>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</si>
  <si>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</si>
  <si>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</si>
  <si>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</si>
  <si>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</si>
  <si>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</si>
  <si>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</si>
  <si>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</si>
  <si>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</si>
  <si>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</si>
  <si>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</si>
  <si>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</si>
  <si>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</si>
  <si>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</si>
  <si>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</si>
  <si>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</si>
  <si>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</si>
  <si>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</si>
  <si>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</si>
  <si>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</si>
  <si>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</si>
  <si>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</si>
  <si>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</si>
  <si>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</si>
  <si>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</si>
  <si>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</si>
  <si>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</si>
  <si>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</si>
  <si>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</si>
  <si>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</si>
  <si>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</si>
  <si>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</si>
  <si>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</si>
  <si>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</si>
  <si>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</si>
  <si>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</si>
  <si>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</si>
  <si>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</si>
  <si>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</si>
  <si>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</si>
  <si>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</si>
  <si>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</si>
  <si>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</si>
  <si>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</si>
  <si>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</si>
  <si>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</si>
  <si>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</si>
  <si>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</si>
  <si>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</si>
  <si>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</si>
  <si>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</si>
  <si>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</si>
  <si>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</si>
  <si>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</si>
  <si>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</si>
  <si>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</si>
  <si>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</si>
  <si>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</si>
  <si>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</si>
  <si>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</si>
  <si>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</si>
  <si>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</si>
  <si>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</si>
  <si>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</si>
  <si>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</si>
  <si>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</si>
  <si>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</si>
  <si>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</si>
  <si>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</si>
  <si>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</si>
  <si>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</si>
  <si>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</si>
  <si>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</si>
  <si>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</si>
  <si>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</si>
  <si>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</si>
  <si>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</si>
  <si>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</si>
  <si>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</si>
  <si>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</si>
  <si>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</si>
  <si>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</si>
  <si>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</si>
  <si>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</si>
  <si>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</si>
  <si>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</si>
  <si>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</si>
  <si>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</si>
  <si>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</si>
  <si>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</si>
  <si>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</si>
  <si>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</si>
  <si>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</si>
  <si>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</si>
  <si>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</si>
  <si>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</si>
  <si>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</si>
  <si>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</si>
  <si>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</si>
  <si>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</si>
  <si>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</si>
  <si>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</si>
  <si>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</si>
  <si>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</si>
  <si>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</si>
  <si>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</si>
  <si>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</si>
  <si>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</si>
  <si>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</si>
  <si>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</si>
  <si>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</si>
  <si>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</si>
  <si>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</si>
  <si>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</si>
  <si>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</si>
  <si>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</si>
  <si>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</si>
  <si>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</si>
  <si>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</si>
  <si>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</si>
  <si>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</si>
  <si>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</si>
  <si>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</si>
  <si>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</si>
  <si>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</si>
  <si>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</si>
  <si>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</si>
  <si>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</si>
  <si>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</si>
  <si>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</si>
  <si>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</si>
  <si>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</si>
  <si>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</si>
  <si>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</si>
  <si>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</si>
  <si>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</si>
  <si>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</si>
  <si>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</si>
  <si>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</si>
  <si>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</si>
  <si>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</si>
  <si>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</si>
  <si>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</si>
  <si>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</si>
  <si>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</si>
  <si>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</si>
  <si>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</si>
  <si>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</si>
  <si>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</si>
  <si>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</si>
  <si>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</si>
  <si>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</si>
  <si>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</si>
  <si>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</si>
  <si>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</si>
  <si>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</si>
  <si>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</si>
  <si>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</si>
  <si>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</si>
  <si>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</si>
  <si>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</si>
  <si>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</si>
  <si>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</si>
  <si>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</si>
  <si>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</si>
  <si>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</si>
  <si>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</si>
  <si>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</si>
  <si>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</si>
  <si>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</si>
  <si>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</si>
  <si>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</si>
  <si>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</si>
  <si>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</si>
  <si>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</si>
  <si>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</si>
  <si>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</si>
  <si>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</si>
  <si>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</si>
  <si>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</si>
  <si>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</si>
  <si>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</si>
  <si>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</si>
  <si>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</si>
  <si>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</si>
  <si>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</si>
  <si>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</si>
  <si>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</si>
  <si>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</si>
  <si>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</si>
  <si>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</si>
  <si>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</si>
  <si>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</si>
  <si>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</si>
  <si>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</si>
  <si>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</si>
  <si>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</si>
  <si>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</si>
  <si>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</si>
  <si>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</si>
  <si>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</si>
  <si>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</si>
  <si>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</si>
  <si>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</si>
  <si>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</si>
  <si>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</si>
  <si>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</si>
  <si>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</si>
  <si>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</si>
  <si>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</si>
  <si>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</si>
  <si>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</si>
  <si>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</si>
  <si>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</si>
  <si>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</si>
  <si>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</si>
  <si>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</si>
  <si>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</si>
  <si>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</si>
  <si>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</si>
  <si>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</si>
  <si>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</si>
  <si>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</si>
  <si>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</si>
  <si>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</si>
  <si>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</si>
  <si>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</si>
  <si>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</si>
  <si>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</si>
  <si>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</si>
  <si>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</si>
  <si>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</si>
  <si>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</si>
  <si>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</si>
  <si>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</si>
  <si>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</si>
  <si>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</si>
  <si>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</si>
  <si>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</si>
  <si>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</si>
  <si>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</si>
  <si>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</si>
  <si>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</si>
  <si>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</si>
  <si>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</si>
  <si>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</si>
  <si>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</si>
  <si>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</si>
  <si>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</si>
  <si>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</si>
  <si>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</si>
  <si>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</si>
  <si>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</si>
  <si>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</si>
  <si>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</si>
  <si>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</si>
  <si>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</si>
  <si>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</si>
  <si>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</si>
  <si>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</si>
  <si>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</si>
  <si>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</si>
  <si>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</si>
  <si>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</si>
  <si>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</si>
  <si>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</si>
  <si>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</si>
  <si>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</si>
  <si>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</si>
  <si>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</si>
  <si>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</si>
  <si>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</si>
  <si>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</si>
  <si>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</si>
  <si>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</si>
  <si>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</si>
  <si>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</si>
  <si>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</si>
  <si>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</si>
  <si>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</si>
  <si>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</si>
  <si>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</si>
  <si>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</si>
  <si>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</si>
  <si>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</si>
  <si>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</si>
  <si>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</si>
  <si>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</si>
  <si>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</si>
  <si>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</si>
  <si>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</si>
  <si>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</si>
  <si>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</si>
  <si>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</si>
  <si>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</si>
  <si>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</si>
  <si>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</si>
  <si>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</si>
  <si>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</si>
  <si>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</si>
  <si>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</si>
  <si>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</si>
  <si>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</si>
  <si>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</si>
  <si>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</si>
  <si>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</si>
  <si>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</si>
  <si>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</si>
  <si>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</si>
  <si>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</si>
  <si>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</si>
  <si>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</si>
  <si>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</si>
  <si>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</si>
  <si>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</si>
  <si>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</si>
  <si>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</si>
  <si>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</si>
  <si>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</si>
  <si>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</si>
  <si>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</si>
  <si>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</si>
  <si>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</si>
  <si>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</si>
  <si>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</si>
  <si>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</si>
  <si>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</si>
  <si>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</si>
  <si>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</si>
  <si>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</si>
  <si>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</si>
  <si>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</si>
  <si>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</si>
  <si>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</si>
  <si>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</si>
  <si>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</si>
  <si>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</si>
  <si>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</si>
  <si>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</si>
  <si>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</si>
  <si>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</si>
  <si>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</si>
  <si>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</si>
  <si>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</si>
  <si>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</si>
  <si>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</si>
  <si>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</si>
  <si>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</si>
  <si>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</si>
  <si>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</si>
  <si>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</si>
  <si>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</si>
  <si>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</si>
  <si>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</si>
  <si>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</si>
  <si>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</si>
  <si>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</si>
  <si>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</si>
  <si>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</si>
  <si>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</si>
  <si>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</si>
  <si>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</si>
  <si>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</si>
  <si>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</si>
  <si>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</si>
  <si>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</si>
  <si>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</si>
  <si>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</si>
  <si>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</si>
  <si>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</si>
  <si>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</si>
  <si>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</si>
  <si>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</si>
  <si>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</si>
  <si>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</si>
  <si>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</si>
  <si>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</si>
  <si>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</si>
  <si>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</si>
  <si>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</si>
  <si>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</si>
  <si>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</si>
  <si>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</si>
  <si>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</si>
  <si>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</si>
  <si>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</si>
  <si>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</si>
  <si>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</si>
  <si>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</si>
  <si>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</si>
  <si>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</si>
  <si>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</si>
  <si>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</si>
  <si>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</si>
  <si>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</si>
  <si>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</si>
  <si>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</si>
  <si>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</si>
  <si>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</si>
  <si>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</si>
  <si>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</si>
  <si>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</si>
  <si>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</si>
  <si>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</si>
  <si>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</si>
  <si>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</si>
  <si>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</si>
  <si>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</si>
  <si>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</si>
  <si>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</si>
  <si>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</si>
  <si>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</si>
  <si>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</si>
  <si>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</si>
  <si>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</si>
  <si>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</si>
  <si>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</si>
  <si>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</si>
  <si>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</si>
  <si>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</si>
  <si>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</si>
  <si>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</si>
  <si>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</si>
  <si>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</si>
  <si>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</si>
  <si>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</si>
  <si>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</si>
  <si>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</si>
  <si>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</si>
  <si>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</si>
  <si>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</si>
  <si>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</si>
  <si>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</si>
  <si>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</si>
  <si>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</si>
  <si>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</si>
  <si>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</si>
  <si>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</si>
  <si>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</si>
  <si>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</si>
  <si>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</si>
  <si>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</si>
  <si>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</si>
  <si>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</si>
  <si>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</si>
  <si>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</si>
  <si>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</si>
  <si>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</si>
  <si>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</si>
  <si>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</si>
  <si>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</si>
  <si>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</si>
  <si>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</si>
  <si>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</si>
  <si>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</si>
  <si>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</si>
  <si>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</si>
  <si>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</si>
  <si>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</si>
  <si>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</si>
  <si>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</si>
  <si>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</si>
  <si>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</si>
  <si>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</si>
  <si>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</si>
  <si>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</si>
  <si>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</si>
  <si>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</si>
  <si>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</si>
  <si>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</si>
  <si>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</si>
  <si>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</si>
  <si>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</si>
  <si>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</si>
  <si>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</si>
  <si>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</si>
  <si>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</si>
  <si>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</si>
  <si>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</si>
  <si>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</si>
  <si>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</si>
  <si>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</si>
  <si>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</si>
  <si>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</si>
  <si>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</si>
  <si>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</si>
  <si>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</si>
  <si>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</si>
  <si>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</si>
  <si>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</si>
  <si>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</si>
  <si>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</si>
  <si>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</si>
  <si>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</si>
  <si>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</si>
  <si>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</si>
  <si>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</si>
  <si>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</si>
  <si>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</si>
  <si>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</si>
  <si>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</si>
  <si>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</si>
  <si>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</si>
  <si>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</si>
  <si>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</si>
  <si>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</si>
  <si>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</si>
  <si>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</si>
  <si>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</si>
  <si>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</si>
  <si>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</si>
  <si>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</si>
  <si>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</si>
  <si>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</si>
  <si>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</si>
  <si>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</si>
  <si>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</si>
  <si>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</si>
  <si>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</si>
  <si>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</si>
  <si>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</si>
  <si>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</si>
  <si>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</si>
  <si>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</si>
  <si>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</si>
  <si>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</si>
  <si>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</si>
  <si>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</si>
  <si>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</si>
  <si>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</si>
  <si>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</si>
  <si>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</si>
  <si>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</si>
  <si>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</si>
  <si>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</si>
  <si>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</si>
  <si>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</si>
  <si>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</si>
  <si>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</si>
  <si>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</si>
  <si>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</si>
  <si>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</si>
  <si>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</si>
  <si>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</si>
  <si>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</si>
  <si>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</si>
  <si>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</si>
  <si>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</si>
  <si>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</si>
  <si>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</si>
  <si>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</si>
  <si>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</si>
  <si>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</si>
  <si>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</si>
  <si>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</si>
  <si>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</si>
  <si>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</si>
  <si>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</si>
  <si>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</si>
  <si>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</si>
  <si>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</si>
  <si>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</si>
  <si>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</si>
  <si>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</si>
  <si>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</si>
  <si>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</si>
  <si>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</si>
  <si>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</si>
  <si>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</si>
  <si>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</si>
  <si>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</si>
  <si>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</si>
  <si>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</si>
  <si>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</si>
  <si>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</si>
  <si>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</si>
  <si>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</si>
  <si>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</si>
  <si>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</si>
  <si>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</si>
  <si>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</si>
  <si>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</si>
  <si>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</si>
  <si>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</si>
  <si>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</si>
  <si>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</si>
  <si>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</si>
  <si>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</si>
  <si>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</si>
  <si>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</si>
  <si>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</si>
  <si>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</si>
  <si>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</si>
  <si>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</si>
  <si>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</si>
  <si>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</si>
  <si>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</si>
  <si>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</si>
  <si>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</si>
  <si>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</si>
  <si>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</si>
  <si>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</si>
  <si>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</si>
  <si>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</si>
  <si>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</si>
  <si>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</si>
  <si>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</si>
  <si>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</si>
  <si>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</si>
  <si>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</si>
  <si>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</si>
  <si>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</si>
  <si>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</si>
  <si>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</si>
  <si>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</si>
  <si>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</si>
  <si>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</si>
  <si>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</si>
  <si>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</si>
  <si>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</si>
  <si>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</si>
  <si>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</si>
  <si>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</si>
  <si>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</si>
  <si>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</si>
  <si>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</si>
  <si>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</si>
  <si>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</si>
  <si>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</si>
  <si>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</si>
  <si>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</si>
  <si>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</si>
  <si>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</si>
  <si>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</si>
  <si>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</si>
  <si>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</si>
  <si>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</si>
  <si>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</si>
  <si>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</si>
  <si>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</si>
  <si>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</si>
  <si>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</si>
  <si>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</si>
  <si>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</si>
  <si>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</si>
  <si>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</si>
  <si>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</si>
  <si>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</si>
  <si>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</si>
  <si>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</si>
  <si>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</si>
  <si>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</si>
  <si>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</si>
  <si>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</si>
  <si>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</si>
  <si>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</si>
  <si>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</si>
  <si>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</si>
  <si>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</si>
  <si>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</si>
  <si>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</si>
  <si>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</si>
  <si>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</si>
  <si>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</si>
  <si>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</si>
  <si>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</si>
  <si>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</si>
  <si>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</si>
  <si>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</si>
  <si>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</si>
  <si>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</si>
  <si>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</si>
  <si>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</si>
  <si>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</si>
  <si>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</si>
  <si>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</si>
  <si>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</si>
  <si>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</si>
  <si>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</si>
  <si>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</si>
  <si>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</si>
  <si>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</si>
  <si>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</si>
  <si>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</si>
  <si>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</si>
  <si>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</si>
  <si>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</si>
  <si>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</si>
  <si>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</si>
  <si>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</si>
  <si>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</si>
  <si>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</si>
  <si>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</si>
  <si>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</si>
  <si>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</si>
  <si>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</si>
  <si>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</si>
  <si>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</si>
  <si>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</si>
  <si>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</si>
  <si>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</si>
  <si>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</si>
  <si>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</si>
  <si>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</si>
  <si>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</si>
  <si>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</si>
  <si>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</si>
  <si>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</si>
  <si>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</si>
  <si>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</si>
  <si>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</si>
  <si>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</si>
  <si>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</si>
  <si>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</si>
  <si>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</si>
  <si>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</si>
  <si>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</si>
  <si>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</si>
  <si>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</si>
  <si>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</si>
  <si>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</si>
  <si>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</si>
  <si>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</si>
  <si>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</si>
  <si>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</si>
  <si>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</si>
  <si>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</si>
  <si>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</si>
  <si>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</si>
  <si>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</si>
  <si>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</si>
  <si>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</si>
  <si>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</si>
  <si>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</si>
  <si>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</si>
  <si>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</si>
  <si>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</si>
  <si>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</si>
  <si>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</si>
  <si>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</si>
  <si>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</si>
  <si>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</si>
  <si>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</si>
  <si>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</si>
  <si>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</si>
  <si>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</si>
  <si>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</si>
  <si>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</si>
  <si>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</si>
  <si>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</si>
  <si>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</si>
  <si>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</si>
  <si>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</si>
  <si>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</si>
  <si>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</si>
  <si>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</si>
  <si>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</si>
  <si>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</si>
  <si>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</si>
  <si>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</si>
  <si>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</si>
  <si>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</si>
  <si>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</si>
  <si>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</si>
  <si>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</si>
  <si>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</si>
  <si>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</si>
  <si>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</si>
  <si>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</si>
  <si>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</si>
  <si>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</si>
  <si>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</si>
  <si>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</si>
  <si>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</si>
  <si>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</si>
  <si>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</si>
  <si>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</si>
  <si>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</si>
  <si>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</si>
  <si>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</si>
  <si>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</si>
  <si>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</si>
  <si>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</si>
  <si>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</si>
  <si>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</si>
  <si>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</si>
  <si>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</si>
  <si>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</si>
  <si>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</si>
  <si>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</si>
  <si>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</si>
  <si>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</si>
  <si>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</si>
  <si>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</si>
  <si>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</si>
  <si>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</si>
  <si>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</si>
  <si>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</si>
  <si>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</si>
  <si>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</si>
  <si>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</si>
  <si>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</si>
  <si>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</si>
  <si>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</si>
  <si>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</si>
  <si>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</si>
  <si>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</si>
  <si>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</si>
  <si>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</si>
  <si>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</si>
  <si>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</si>
  <si>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</si>
  <si>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</si>
  <si>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</si>
  <si>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</si>
  <si>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</si>
  <si>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</si>
  <si>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</si>
  <si>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</si>
  <si>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</si>
  <si>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</si>
  <si>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</si>
  <si>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</si>
  <si>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</si>
  <si>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</si>
  <si>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</si>
  <si>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</si>
  <si>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</si>
  <si>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</si>
  <si>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</si>
  <si>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</si>
  <si>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</si>
  <si>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</si>
  <si>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</si>
  <si>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</si>
  <si>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</si>
  <si>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</si>
  <si>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</si>
  <si>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</si>
  <si>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</si>
  <si>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</si>
  <si>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</si>
  <si>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</si>
  <si>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</si>
  <si>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</si>
  <si>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</si>
  <si>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</si>
  <si>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</si>
  <si>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</si>
  <si>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</si>
  <si>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</si>
  <si>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</si>
  <si>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</si>
  <si>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</si>
  <si>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</si>
  <si>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</si>
  <si>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</si>
  <si>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</si>
  <si>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</si>
  <si>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</si>
  <si>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</si>
  <si>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</si>
  <si>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</si>
  <si>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</si>
  <si>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</si>
  <si>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</si>
  <si>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</si>
  <si>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</si>
  <si>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</si>
  <si>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</si>
  <si>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</si>
  <si>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</si>
  <si>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</si>
  <si>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</si>
  <si>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</si>
  <si>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</si>
  <si>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</si>
  <si>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</si>
  <si>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</si>
  <si>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</si>
  <si>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</si>
  <si>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</si>
  <si>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</si>
  <si>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</si>
  <si>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</si>
  <si>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</si>
  <si>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</si>
  <si>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</si>
  <si>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</si>
  <si>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</si>
  <si>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</si>
  <si>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</si>
  <si>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</si>
  <si>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</si>
  <si>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</si>
  <si>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</si>
  <si>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</si>
  <si>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</si>
  <si>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</si>
  <si>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</si>
  <si>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</si>
  <si>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</si>
  <si>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</si>
  <si>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</si>
  <si>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</si>
  <si>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</si>
  <si>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</si>
  <si>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</si>
  <si>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</si>
  <si>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</si>
  <si>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</si>
  <si>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</si>
  <si>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</si>
  <si>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</si>
  <si>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</si>
  <si>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</si>
  <si>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</si>
  <si>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</si>
  <si>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</si>
  <si>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</si>
  <si>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</si>
  <si>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</si>
  <si>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mobile games</t>
  </si>
  <si>
    <t>tabletop games</t>
  </si>
  <si>
    <t>video games</t>
  </si>
  <si>
    <t>electronic music</t>
  </si>
  <si>
    <t>faith</t>
  </si>
  <si>
    <t>indie rock</t>
  </si>
  <si>
    <t>jazz</t>
  </si>
  <si>
    <t>metal</t>
  </si>
  <si>
    <t>rock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</si>
  <si>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</si>
  <si>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</si>
  <si>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</si>
  <si>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</si>
  <si>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</si>
  <si>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</si>
  <si>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</si>
  <si>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</si>
  <si>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</si>
  <si>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</si>
  <si>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</si>
  <si>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</si>
  <si>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</si>
  <si>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</si>
  <si>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</si>
  <si>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</si>
  <si>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</si>
  <si>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</si>
  <si>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</si>
  <si>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</si>
  <si>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</si>
  <si>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</si>
  <si>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</si>
  <si>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</si>
  <si>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</si>
  <si>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</si>
  <si>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</si>
  <si>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</si>
  <si>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</si>
  <si>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</si>
  <si>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</si>
  <si>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</si>
  <si>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</si>
  <si>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</si>
  <si>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</si>
  <si>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</si>
  <si>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</si>
  <si>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</si>
  <si>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</si>
  <si>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</si>
  <si>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</si>
  <si>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</si>
  <si>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</si>
  <si>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Nummber Failed</t>
  </si>
  <si>
    <t>Number Canceled</t>
  </si>
  <si>
    <t>Total Projects</t>
  </si>
  <si>
    <t>Percetage Sucessful</t>
  </si>
  <si>
    <t>Percentage Failed</t>
  </si>
  <si>
    <t>Percentage cancelleld</t>
  </si>
  <si>
    <t xml:space="preserve">Min </t>
  </si>
  <si>
    <t>Max</t>
  </si>
  <si>
    <t>Giak</t>
  </si>
  <si>
    <t>Sucessful Campoiagns</t>
  </si>
  <si>
    <t>Unsucessful Campaigns</t>
  </si>
  <si>
    <t>(Cancelled + Failed)</t>
  </si>
  <si>
    <t>Mean</t>
  </si>
  <si>
    <t>Median</t>
  </si>
  <si>
    <t>Min</t>
  </si>
  <si>
    <t>Var. S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</si>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</sst>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9" fontId="1" fillId="0" borderId="1" xfId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/>
    <xf numFmtId="9" fontId="0" fillId="0" borderId="1" xfId="1" applyFont="1" applyBorder="1"/>
    <xf numFmtId="0" fontId="1" fillId="0" borderId="0" xfId="0" applyFont="1" applyAlignment="1">
      <alignment horizontal="center" vertical="center" wrapText="1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Sub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Table- Sub Category'!$B$6:$B$39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3D-3A45-8A21-AD4B8DA85195}"/>
            </c:ext>
          </c:extLst>
        </c:ser>
        <c:ser>
          <c:idx val="1"/>
          <c:order val="1"/>
          <c:tx>
            <c:strRef>
              <c:f>'Pivot Table-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Table- Sub Category'!$C$6:$C$39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3D-3A45-8A21-AD4B8DA85195}"/>
            </c:ext>
          </c:extLst>
        </c:ser>
        <c:ser>
          <c:idx val="2"/>
          <c:order val="2"/>
          <c:tx>
            <c:strRef>
              <c:f>'Pivot Table-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Table- Sub Category'!$D$6:$D$39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3D-3A45-8A21-AD4B8DA85195}"/>
            </c:ext>
          </c:extLst>
        </c:ser>
        <c:ser>
          <c:idx val="3"/>
          <c:order val="3"/>
          <c:tx>
            <c:strRef>
              <c:f>'Pivot Table-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'Pivot Table- Sub Category'!$E$6:$E$39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3D-3A45-8A21-AD4B8DA85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F-6E49-8F5A-E94B63522526}"/>
            </c:ext>
          </c:extLst>
        </c:ser>
        <c:ser>
          <c:idx val="1"/>
          <c:order val="1"/>
          <c:tx>
            <c:strRef>
              <c:f>'Pivot Table-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BF-6E49-8F5A-E94B63522526}"/>
            </c:ext>
          </c:extLst>
        </c:ser>
        <c:ser>
          <c:idx val="2"/>
          <c:order val="2"/>
          <c:tx>
            <c:strRef>
              <c:f>'Pivot Table-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BF-6E49-8F5A-E94B63522526}"/>
            </c:ext>
          </c:extLst>
        </c:ser>
        <c:ser>
          <c:idx val="3"/>
          <c:order val="3"/>
          <c:tx>
            <c:strRef>
              <c:f>'Pivot Table-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BF-6E49-8F5A-E94B63522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Date'!$B$6:$B$18</c:f>
              <c:numCache>
                <c:formatCode>General</c:formatCode>
                <c:ptCount val="12"/>
                <c:pt idx="0">
                  <c:v>54</c:v>
                </c:pt>
                <c:pt idx="1">
                  <c:v>37</c:v>
                </c:pt>
                <c:pt idx="2">
                  <c:v>18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4-0444-8287-70E35DE18D15}"/>
            </c:ext>
          </c:extLst>
        </c:ser>
        <c:ser>
          <c:idx val="1"/>
          <c:order val="1"/>
          <c:tx>
            <c:strRef>
              <c:f>'Pivot Table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B4-0444-8287-70E35DE18D15}"/>
            </c:ext>
          </c:extLst>
        </c:ser>
        <c:ser>
          <c:idx val="2"/>
          <c:order val="2"/>
          <c:tx>
            <c:strRef>
              <c:f>'Pivot Table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14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B4-0444-8287-70E35DE18D15}"/>
            </c:ext>
          </c:extLst>
        </c:ser>
        <c:ser>
          <c:idx val="3"/>
          <c:order val="3"/>
          <c:tx>
            <c:strRef>
              <c:f>'Pivot Table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Date'!$E$6:$E$18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B4-0444-8287-70E35DE1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6911"/>
        <c:axId val="886858991"/>
      </c:lineChart>
      <c:catAx>
        <c:axId val="88693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858991"/>
        <c:crosses val="autoZero"/>
        <c:auto val="1"/>
        <c:lblAlgn val="ctr"/>
        <c:lblOffset val="100"/>
        <c:noMultiLvlLbl val="0"/>
      </c:catAx>
      <c:valAx>
        <c:axId val="8868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54416-53E7-B042-83A1-B35CCA165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2148A-8C9B-6742-B5A8-DDF829A90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25400</xdr:rowOff>
    </xdr:from>
    <xdr:to>
      <xdr:col>16</xdr:col>
      <xdr:colOff>12700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7B789-923B-D74B-A441-731046B3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41002777778" createdVersion="6" refreshedVersion="6" minRefreshableVersion="3" recordCount="4114" xr:uid="{BBC167A8-3A79-D145-B706-F65A016A230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96569328701" createdVersion="6" refreshedVersion="6" minRefreshableVersion="3" recordCount="4114" xr:uid="{159092E0-385D-374F-9D68-09E72F0897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4A5D8-99C7-384A-AF80-C4AF60FD24D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3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12DCD-2FDA-CD4F-808B-CF205F0F6F7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95D84-FDCF-4049-A432-E846F6311857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A965-5DB6-DC4E-8F45-5B4D4FA9A141}">
  <dimension ref="A1:F39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8229</v>
      </c>
    </row>
    <row r="2" spans="1:6" x14ac:dyDescent="0.2">
      <c r="A2" s="9" t="s">
        <v>8308</v>
      </c>
      <c r="B2" t="s">
        <v>8310</v>
      </c>
    </row>
    <row r="4" spans="1:6" x14ac:dyDescent="0.2">
      <c r="A4" s="9" t="s">
        <v>8355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0" t="s">
        <v>8314</v>
      </c>
      <c r="B6" s="11"/>
      <c r="C6" s="11"/>
      <c r="D6" s="11">
        <v>5</v>
      </c>
      <c r="E6" s="11"/>
      <c r="F6" s="11">
        <v>5</v>
      </c>
    </row>
    <row r="7" spans="1:6" x14ac:dyDescent="0.2">
      <c r="A7" s="10" t="s">
        <v>8334</v>
      </c>
      <c r="B7" s="11"/>
      <c r="C7" s="11"/>
      <c r="D7" s="11"/>
      <c r="E7" s="11">
        <v>1</v>
      </c>
      <c r="F7" s="11">
        <v>1</v>
      </c>
    </row>
    <row r="8" spans="1:6" x14ac:dyDescent="0.2">
      <c r="A8" s="10" t="s">
        <v>8335</v>
      </c>
      <c r="B8" s="11"/>
      <c r="C8" s="11"/>
      <c r="D8" s="11">
        <v>2</v>
      </c>
      <c r="E8" s="11"/>
      <c r="F8" s="11">
        <v>2</v>
      </c>
    </row>
    <row r="9" spans="1:6" x14ac:dyDescent="0.2">
      <c r="A9" s="10" t="s">
        <v>8315</v>
      </c>
      <c r="B9" s="11">
        <v>4</v>
      </c>
      <c r="C9" s="11"/>
      <c r="D9" s="11"/>
      <c r="E9" s="11"/>
      <c r="F9" s="11">
        <v>4</v>
      </c>
    </row>
    <row r="10" spans="1:6" x14ac:dyDescent="0.2">
      <c r="A10" s="10" t="s">
        <v>8316</v>
      </c>
      <c r="B10" s="11"/>
      <c r="C10" s="11"/>
      <c r="D10" s="11">
        <v>2</v>
      </c>
      <c r="E10" s="11"/>
      <c r="F10" s="11">
        <v>2</v>
      </c>
    </row>
    <row r="11" spans="1:6" x14ac:dyDescent="0.2">
      <c r="A11" s="10" t="s">
        <v>8324</v>
      </c>
      <c r="B11" s="11">
        <v>2</v>
      </c>
      <c r="C11" s="11"/>
      <c r="D11" s="11"/>
      <c r="E11" s="11"/>
      <c r="F11" s="11">
        <v>2</v>
      </c>
    </row>
    <row r="12" spans="1:6" x14ac:dyDescent="0.2">
      <c r="A12" s="10" t="s">
        <v>8325</v>
      </c>
      <c r="B12" s="11"/>
      <c r="C12" s="11">
        <v>1</v>
      </c>
      <c r="D12" s="11"/>
      <c r="E12" s="11"/>
      <c r="F12" s="11">
        <v>1</v>
      </c>
    </row>
    <row r="13" spans="1:6" x14ac:dyDescent="0.2">
      <c r="A13" s="10" t="s">
        <v>8336</v>
      </c>
      <c r="B13" s="11"/>
      <c r="C13" s="11"/>
      <c r="D13" s="11">
        <v>2</v>
      </c>
      <c r="E13" s="11"/>
      <c r="F13" s="11">
        <v>2</v>
      </c>
    </row>
    <row r="14" spans="1:6" x14ac:dyDescent="0.2">
      <c r="A14" s="10" t="s">
        <v>8319</v>
      </c>
      <c r="B14" s="11"/>
      <c r="C14" s="11"/>
      <c r="D14" s="11">
        <v>6</v>
      </c>
      <c r="E14" s="11">
        <v>2</v>
      </c>
      <c r="F14" s="11">
        <v>8</v>
      </c>
    </row>
    <row r="15" spans="1:6" x14ac:dyDescent="0.2">
      <c r="A15" s="10" t="s">
        <v>8339</v>
      </c>
      <c r="B15" s="11">
        <v>3</v>
      </c>
      <c r="C15" s="11"/>
      <c r="D15" s="11"/>
      <c r="E15" s="11"/>
      <c r="F15" s="11">
        <v>3</v>
      </c>
    </row>
    <row r="16" spans="1:6" x14ac:dyDescent="0.2">
      <c r="A16" s="10" t="s">
        <v>8326</v>
      </c>
      <c r="B16" s="11">
        <v>1</v>
      </c>
      <c r="C16" s="11"/>
      <c r="D16" s="11"/>
      <c r="E16" s="11"/>
      <c r="F16" s="11">
        <v>1</v>
      </c>
    </row>
    <row r="17" spans="1:6" x14ac:dyDescent="0.2">
      <c r="A17" s="10" t="s">
        <v>8327</v>
      </c>
      <c r="B17" s="11"/>
      <c r="C17" s="11"/>
      <c r="D17" s="11">
        <v>1</v>
      </c>
      <c r="E17" s="11"/>
      <c r="F17" s="11">
        <v>1</v>
      </c>
    </row>
    <row r="18" spans="1:6" x14ac:dyDescent="0.2">
      <c r="A18" s="10" t="s">
        <v>8340</v>
      </c>
      <c r="B18" s="11">
        <v>2</v>
      </c>
      <c r="C18" s="11"/>
      <c r="D18" s="11">
        <v>1</v>
      </c>
      <c r="E18" s="11"/>
      <c r="F18" s="11">
        <v>3</v>
      </c>
    </row>
    <row r="19" spans="1:6" x14ac:dyDescent="0.2">
      <c r="A19" s="10" t="s">
        <v>8328</v>
      </c>
      <c r="B19" s="11">
        <v>1</v>
      </c>
      <c r="C19" s="11"/>
      <c r="D19" s="11"/>
      <c r="E19" s="11"/>
      <c r="F19" s="11">
        <v>1</v>
      </c>
    </row>
    <row r="20" spans="1:6" x14ac:dyDescent="0.2">
      <c r="A20" s="10" t="s">
        <v>8321</v>
      </c>
      <c r="B20" s="11"/>
      <c r="C20" s="11"/>
      <c r="D20" s="11">
        <v>2</v>
      </c>
      <c r="E20" s="11"/>
      <c r="F20" s="11">
        <v>2</v>
      </c>
    </row>
    <row r="21" spans="1:6" x14ac:dyDescent="0.2">
      <c r="A21" s="10" t="s">
        <v>8344</v>
      </c>
      <c r="B21" s="11">
        <v>4</v>
      </c>
      <c r="C21" s="11"/>
      <c r="D21" s="11">
        <v>4</v>
      </c>
      <c r="E21" s="11"/>
      <c r="F21" s="11">
        <v>8</v>
      </c>
    </row>
    <row r="22" spans="1:6" x14ac:dyDescent="0.2">
      <c r="A22" s="10" t="s">
        <v>8330</v>
      </c>
      <c r="B22" s="11"/>
      <c r="C22" s="11"/>
      <c r="D22" s="11">
        <v>2</v>
      </c>
      <c r="E22" s="11"/>
      <c r="F22" s="11">
        <v>2</v>
      </c>
    </row>
    <row r="23" spans="1:6" x14ac:dyDescent="0.2">
      <c r="A23" s="10" t="s">
        <v>8337</v>
      </c>
      <c r="B23" s="11">
        <v>3</v>
      </c>
      <c r="C23" s="11"/>
      <c r="D23" s="11"/>
      <c r="E23" s="11"/>
      <c r="F23" s="11">
        <v>3</v>
      </c>
    </row>
    <row r="24" spans="1:6" x14ac:dyDescent="0.2">
      <c r="A24" s="10" t="s">
        <v>8331</v>
      </c>
      <c r="B24" s="11"/>
      <c r="C24" s="11"/>
      <c r="D24" s="11">
        <v>3</v>
      </c>
      <c r="E24" s="11"/>
      <c r="F24" s="11">
        <v>3</v>
      </c>
    </row>
    <row r="25" spans="1:6" x14ac:dyDescent="0.2">
      <c r="A25" s="10" t="s">
        <v>8332</v>
      </c>
      <c r="B25" s="11">
        <v>6</v>
      </c>
      <c r="C25" s="11"/>
      <c r="D25" s="11">
        <v>1</v>
      </c>
      <c r="E25" s="11"/>
      <c r="F25" s="11">
        <v>7</v>
      </c>
    </row>
    <row r="26" spans="1:6" x14ac:dyDescent="0.2">
      <c r="A26" s="10" t="s">
        <v>8333</v>
      </c>
      <c r="B26" s="11"/>
      <c r="C26" s="11"/>
      <c r="D26" s="11">
        <v>1</v>
      </c>
      <c r="E26" s="11"/>
      <c r="F26" s="11">
        <v>1</v>
      </c>
    </row>
    <row r="27" spans="1:6" x14ac:dyDescent="0.2">
      <c r="A27" s="10" t="s">
        <v>8345</v>
      </c>
      <c r="B27" s="11">
        <v>22</v>
      </c>
      <c r="C27" s="11"/>
      <c r="D27" s="11">
        <v>8</v>
      </c>
      <c r="E27" s="11"/>
      <c r="F27" s="11">
        <v>30</v>
      </c>
    </row>
    <row r="28" spans="1:6" x14ac:dyDescent="0.2">
      <c r="A28" s="10" t="s">
        <v>8320</v>
      </c>
      <c r="B28" s="11"/>
      <c r="C28" s="11"/>
      <c r="D28" s="11">
        <v>2</v>
      </c>
      <c r="E28" s="11"/>
      <c r="F28" s="11">
        <v>2</v>
      </c>
    </row>
    <row r="29" spans="1:6" x14ac:dyDescent="0.2">
      <c r="A29" s="10" t="s">
        <v>8329</v>
      </c>
      <c r="B29" s="11">
        <v>6</v>
      </c>
      <c r="C29" s="11"/>
      <c r="D29" s="11"/>
      <c r="E29" s="11"/>
      <c r="F29" s="11">
        <v>6</v>
      </c>
    </row>
    <row r="30" spans="1:6" x14ac:dyDescent="0.2">
      <c r="A30" s="10" t="s">
        <v>8317</v>
      </c>
      <c r="B30" s="11"/>
      <c r="C30" s="11"/>
      <c r="D30" s="11"/>
      <c r="E30" s="11">
        <v>3</v>
      </c>
      <c r="F30" s="11">
        <v>3</v>
      </c>
    </row>
    <row r="31" spans="1:6" x14ac:dyDescent="0.2">
      <c r="A31" s="10" t="s">
        <v>8318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8341</v>
      </c>
      <c r="B32" s="11">
        <v>1</v>
      </c>
      <c r="C32" s="11"/>
      <c r="D32" s="11"/>
      <c r="E32" s="11">
        <v>1</v>
      </c>
      <c r="F32" s="11">
        <v>2</v>
      </c>
    </row>
    <row r="33" spans="1:6" x14ac:dyDescent="0.2">
      <c r="A33" s="10" t="s">
        <v>8346</v>
      </c>
      <c r="B33" s="11">
        <v>2</v>
      </c>
      <c r="C33" s="11"/>
      <c r="D33" s="11">
        <v>3</v>
      </c>
      <c r="E33" s="11">
        <v>1</v>
      </c>
      <c r="F33" s="11">
        <v>6</v>
      </c>
    </row>
    <row r="34" spans="1:6" x14ac:dyDescent="0.2">
      <c r="A34" s="10" t="s">
        <v>8322</v>
      </c>
      <c r="B34" s="11">
        <v>4</v>
      </c>
      <c r="C34" s="11"/>
      <c r="D34" s="11"/>
      <c r="E34" s="11"/>
      <c r="F34" s="11">
        <v>4</v>
      </c>
    </row>
    <row r="35" spans="1:6" x14ac:dyDescent="0.2">
      <c r="A35" s="10" t="s">
        <v>8338</v>
      </c>
      <c r="B35" s="11"/>
      <c r="C35" s="11"/>
      <c r="D35" s="11">
        <v>1</v>
      </c>
      <c r="E35" s="11"/>
      <c r="F35" s="11">
        <v>1</v>
      </c>
    </row>
    <row r="36" spans="1:6" x14ac:dyDescent="0.2">
      <c r="A36" s="10" t="s">
        <v>8323</v>
      </c>
      <c r="B36" s="11"/>
      <c r="C36" s="11"/>
      <c r="D36" s="11">
        <v>5</v>
      </c>
      <c r="E36" s="11"/>
      <c r="F36" s="11">
        <v>5</v>
      </c>
    </row>
    <row r="37" spans="1:6" x14ac:dyDescent="0.2">
      <c r="A37" s="10" t="s">
        <v>8342</v>
      </c>
      <c r="B37" s="11">
        <v>1</v>
      </c>
      <c r="C37" s="11"/>
      <c r="D37" s="11">
        <v>8</v>
      </c>
      <c r="E37" s="11"/>
      <c r="F37" s="11">
        <v>9</v>
      </c>
    </row>
    <row r="38" spans="1:6" x14ac:dyDescent="0.2">
      <c r="A38" s="10" t="s">
        <v>8343</v>
      </c>
      <c r="B38" s="11"/>
      <c r="C38" s="11"/>
      <c r="D38" s="11">
        <v>5</v>
      </c>
      <c r="E38" s="11">
        <v>9</v>
      </c>
      <c r="F38" s="11">
        <v>14</v>
      </c>
    </row>
    <row r="39" spans="1:6" x14ac:dyDescent="0.2">
      <c r="A39" s="10" t="s">
        <v>8312</v>
      </c>
      <c r="B39" s="11">
        <v>64</v>
      </c>
      <c r="C39" s="11">
        <v>1</v>
      </c>
      <c r="D39" s="11">
        <v>64</v>
      </c>
      <c r="E39" s="11">
        <v>17</v>
      </c>
      <c r="F39" s="11">
        <v>146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9E02F-95B4-A14B-B615-9B7C0F187E93}">
  <dimension ref="A1:F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8229</v>
      </c>
    </row>
    <row r="3" spans="1:6" x14ac:dyDescent="0.2">
      <c r="A3" s="9" t="s">
        <v>8355</v>
      </c>
      <c r="B3" s="9" t="s">
        <v>8311</v>
      </c>
    </row>
    <row r="4" spans="1:6" x14ac:dyDescent="0.2">
      <c r="A4" s="9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8347</v>
      </c>
      <c r="B5" s="11">
        <v>6</v>
      </c>
      <c r="C5" s="11"/>
      <c r="D5" s="11">
        <v>7</v>
      </c>
      <c r="E5" s="11">
        <v>3</v>
      </c>
      <c r="F5" s="11">
        <v>16</v>
      </c>
    </row>
    <row r="6" spans="1:6" x14ac:dyDescent="0.2">
      <c r="A6" s="10" t="s">
        <v>8348</v>
      </c>
      <c r="B6" s="11"/>
      <c r="C6" s="11"/>
      <c r="D6" s="11">
        <v>8</v>
      </c>
      <c r="E6" s="11">
        <v>2</v>
      </c>
      <c r="F6" s="11">
        <v>10</v>
      </c>
    </row>
    <row r="7" spans="1:6" x14ac:dyDescent="0.2">
      <c r="A7" s="10" t="s">
        <v>8349</v>
      </c>
      <c r="B7" s="11">
        <v>4</v>
      </c>
      <c r="C7" s="11"/>
      <c r="D7" s="11">
        <v>7</v>
      </c>
      <c r="E7" s="11"/>
      <c r="F7" s="11">
        <v>11</v>
      </c>
    </row>
    <row r="8" spans="1:6" x14ac:dyDescent="0.2">
      <c r="A8" s="10" t="s">
        <v>8350</v>
      </c>
      <c r="B8" s="11">
        <v>10</v>
      </c>
      <c r="C8" s="11">
        <v>1</v>
      </c>
      <c r="D8" s="11">
        <v>1</v>
      </c>
      <c r="E8" s="11"/>
      <c r="F8" s="11">
        <v>12</v>
      </c>
    </row>
    <row r="9" spans="1:6" x14ac:dyDescent="0.2">
      <c r="A9" s="10" t="s">
        <v>8351</v>
      </c>
      <c r="B9" s="11">
        <v>6</v>
      </c>
      <c r="C9" s="11"/>
      <c r="D9" s="11">
        <v>7</v>
      </c>
      <c r="E9" s="11"/>
      <c r="F9" s="11">
        <v>13</v>
      </c>
    </row>
    <row r="10" spans="1:6" x14ac:dyDescent="0.2">
      <c r="A10" s="10" t="s">
        <v>8352</v>
      </c>
      <c r="B10" s="11">
        <v>3</v>
      </c>
      <c r="C10" s="11"/>
      <c r="D10" s="11">
        <v>5</v>
      </c>
      <c r="E10" s="11">
        <v>1</v>
      </c>
      <c r="F10" s="11">
        <v>9</v>
      </c>
    </row>
    <row r="11" spans="1:6" x14ac:dyDescent="0.2">
      <c r="A11" s="10" t="s">
        <v>8353</v>
      </c>
      <c r="B11" s="11">
        <v>7</v>
      </c>
      <c r="C11" s="11"/>
      <c r="D11" s="11">
        <v>14</v>
      </c>
      <c r="E11" s="11">
        <v>10</v>
      </c>
      <c r="F11" s="11">
        <v>31</v>
      </c>
    </row>
    <row r="12" spans="1:6" x14ac:dyDescent="0.2">
      <c r="A12" s="10" t="s">
        <v>8354</v>
      </c>
      <c r="B12" s="11">
        <v>28</v>
      </c>
      <c r="C12" s="11"/>
      <c r="D12" s="11">
        <v>15</v>
      </c>
      <c r="E12" s="11">
        <v>1</v>
      </c>
      <c r="F12" s="11">
        <v>44</v>
      </c>
    </row>
    <row r="13" spans="1:6" x14ac:dyDescent="0.2">
      <c r="A13" s="10" t="s">
        <v>8312</v>
      </c>
      <c r="B13" s="11">
        <v>64</v>
      </c>
      <c r="C13" s="11">
        <v>1</v>
      </c>
      <c r="D13" s="11">
        <v>64</v>
      </c>
      <c r="E13" s="11">
        <v>17</v>
      </c>
      <c r="F13" s="11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E59-8BF6-5541-8271-6E3B6AC779DC}">
  <dimension ref="A1:F18"/>
  <sheetViews>
    <sheetView workbookViewId="0">
      <selection activeCell="O49" sqref="O4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8371</v>
      </c>
      <c r="B2" t="s">
        <v>8356</v>
      </c>
    </row>
    <row r="4" spans="1:6" x14ac:dyDescent="0.2">
      <c r="A4" s="9" t="s">
        <v>8355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4" t="s">
        <v>8365</v>
      </c>
      <c r="B6" s="11">
        <v>54</v>
      </c>
      <c r="C6" s="11">
        <v>2</v>
      </c>
      <c r="D6" s="11">
        <v>33</v>
      </c>
      <c r="E6" s="11">
        <v>9</v>
      </c>
      <c r="F6" s="11">
        <v>98</v>
      </c>
    </row>
    <row r="7" spans="1:6" x14ac:dyDescent="0.2">
      <c r="A7" s="14" t="s">
        <v>8366</v>
      </c>
      <c r="B7" s="11">
        <v>37</v>
      </c>
      <c r="C7" s="11">
        <v>18</v>
      </c>
      <c r="D7" s="11">
        <v>14</v>
      </c>
      <c r="E7" s="11">
        <v>9</v>
      </c>
      <c r="F7" s="11">
        <v>78</v>
      </c>
    </row>
    <row r="8" spans="1:6" x14ac:dyDescent="0.2">
      <c r="A8" s="14" t="s">
        <v>8367</v>
      </c>
      <c r="B8" s="11">
        <v>18</v>
      </c>
      <c r="C8" s="11">
        <v>30</v>
      </c>
      <c r="D8" s="11">
        <v>9</v>
      </c>
      <c r="E8" s="11">
        <v>2</v>
      </c>
      <c r="F8" s="11">
        <v>59</v>
      </c>
    </row>
    <row r="9" spans="1:6" x14ac:dyDescent="0.2">
      <c r="A9" s="14" t="s">
        <v>8368</v>
      </c>
      <c r="B9" s="11">
        <v>34</v>
      </c>
      <c r="C9" s="11"/>
      <c r="D9" s="11">
        <v>13</v>
      </c>
      <c r="E9" s="11">
        <v>1</v>
      </c>
      <c r="F9" s="11">
        <v>48</v>
      </c>
    </row>
    <row r="10" spans="1:6" x14ac:dyDescent="0.2">
      <c r="A10" s="14" t="s">
        <v>8359</v>
      </c>
      <c r="B10" s="11">
        <v>58</v>
      </c>
      <c r="C10" s="11"/>
      <c r="D10" s="11">
        <v>35</v>
      </c>
      <c r="E10" s="11">
        <v>3</v>
      </c>
      <c r="F10" s="11">
        <v>96</v>
      </c>
    </row>
    <row r="11" spans="1:6" x14ac:dyDescent="0.2">
      <c r="A11" s="14" t="s">
        <v>8369</v>
      </c>
      <c r="B11" s="11">
        <v>58</v>
      </c>
      <c r="C11" s="11"/>
      <c r="D11" s="11">
        <v>38</v>
      </c>
      <c r="E11" s="11">
        <v>8</v>
      </c>
      <c r="F11" s="11">
        <v>104</v>
      </c>
    </row>
    <row r="12" spans="1:6" x14ac:dyDescent="0.2">
      <c r="A12" s="14" t="s">
        <v>8360</v>
      </c>
      <c r="B12" s="11">
        <v>59</v>
      </c>
      <c r="C12" s="11"/>
      <c r="D12" s="11">
        <v>82</v>
      </c>
      <c r="E12" s="11">
        <v>18</v>
      </c>
      <c r="F12" s="11">
        <v>159</v>
      </c>
    </row>
    <row r="13" spans="1:6" x14ac:dyDescent="0.2">
      <c r="A13" s="14" t="s">
        <v>8361</v>
      </c>
      <c r="B13" s="11">
        <v>51</v>
      </c>
      <c r="C13" s="11"/>
      <c r="D13" s="11">
        <v>53</v>
      </c>
      <c r="E13" s="11">
        <v>7</v>
      </c>
      <c r="F13" s="11">
        <v>111</v>
      </c>
    </row>
    <row r="14" spans="1:6" x14ac:dyDescent="0.2">
      <c r="A14" s="14" t="s">
        <v>8362</v>
      </c>
      <c r="B14" s="11">
        <v>37</v>
      </c>
      <c r="C14" s="11"/>
      <c r="D14" s="11">
        <v>40</v>
      </c>
      <c r="E14" s="11">
        <v>5</v>
      </c>
      <c r="F14" s="11">
        <v>82</v>
      </c>
    </row>
    <row r="15" spans="1:6" x14ac:dyDescent="0.2">
      <c r="A15" s="14" t="s">
        <v>8363</v>
      </c>
      <c r="B15" s="11">
        <v>60</v>
      </c>
      <c r="C15" s="11"/>
      <c r="D15" s="11">
        <v>53</v>
      </c>
      <c r="E15" s="11">
        <v>10</v>
      </c>
      <c r="F15" s="11">
        <v>123</v>
      </c>
    </row>
    <row r="16" spans="1:6" x14ac:dyDescent="0.2">
      <c r="A16" s="14" t="s">
        <v>8364</v>
      </c>
      <c r="B16" s="11">
        <v>38</v>
      </c>
      <c r="C16" s="11"/>
      <c r="D16" s="11">
        <v>41</v>
      </c>
      <c r="E16" s="11">
        <v>16</v>
      </c>
      <c r="F16" s="11">
        <v>95</v>
      </c>
    </row>
    <row r="17" spans="1:6" x14ac:dyDescent="0.2">
      <c r="A17" s="14" t="s">
        <v>8370</v>
      </c>
      <c r="B17" s="11">
        <v>29</v>
      </c>
      <c r="C17" s="11"/>
      <c r="D17" s="11">
        <v>42</v>
      </c>
      <c r="E17" s="11">
        <v>9</v>
      </c>
      <c r="F17" s="11">
        <v>80</v>
      </c>
    </row>
    <row r="18" spans="1:6" x14ac:dyDescent="0.2">
      <c r="A18" s="14" t="s">
        <v>8312</v>
      </c>
      <c r="B18" s="11">
        <v>533</v>
      </c>
      <c r="C18" s="11">
        <v>50</v>
      </c>
      <c r="D18" s="11">
        <v>453</v>
      </c>
      <c r="E18" s="11">
        <v>97</v>
      </c>
      <c r="F18" s="11">
        <v>1133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2185-6080-2C44-B634-80A39CC9F805}">
  <dimension ref="A1:I14"/>
  <sheetViews>
    <sheetView zoomScale="91" workbookViewId="0">
      <selection activeCell="K30" sqref="K30"/>
    </sheetView>
  </sheetViews>
  <sheetFormatPr baseColWidth="10" defaultRowHeight="15" x14ac:dyDescent="0.2"/>
  <cols>
    <col min="1" max="2" width="10.83203125" style="15"/>
    <col min="7" max="9" width="10.83203125" style="16"/>
  </cols>
  <sheetData>
    <row r="1" spans="1:9" x14ac:dyDescent="0.2">
      <c r="A1" s="17" t="s">
        <v>8381</v>
      </c>
      <c r="B1" s="17"/>
      <c r="C1" s="18" t="s">
        <v>8372</v>
      </c>
      <c r="D1" s="18" t="s">
        <v>8373</v>
      </c>
      <c r="E1" s="18" t="s">
        <v>8374</v>
      </c>
      <c r="F1" s="18" t="s">
        <v>8375</v>
      </c>
      <c r="G1" s="19" t="s">
        <v>8376</v>
      </c>
      <c r="H1" s="19" t="s">
        <v>8377</v>
      </c>
      <c r="I1" s="19" t="s">
        <v>8378</v>
      </c>
    </row>
    <row r="2" spans="1:9" x14ac:dyDescent="0.2">
      <c r="A2" s="20" t="s">
        <v>8379</v>
      </c>
      <c r="B2" s="20" t="s">
        <v>8380</v>
      </c>
      <c r="C2" s="18"/>
      <c r="D2" s="18"/>
      <c r="E2" s="18"/>
      <c r="F2" s="18"/>
      <c r="G2" s="19"/>
      <c r="H2" s="19"/>
      <c r="I2" s="19"/>
    </row>
    <row r="3" spans="1:9" x14ac:dyDescent="0.2">
      <c r="A3" s="21">
        <v>0</v>
      </c>
      <c r="B3" s="21">
        <v>999</v>
      </c>
      <c r="C3" s="22">
        <f>COUNTIFS(Data!$F:$F,"successful",Data!$D:$D,"&gt;"&amp;$A3,Data!$D:$D,"&lt;"&amp;$B3+1)</f>
        <v>322</v>
      </c>
      <c r="D3" s="22">
        <f>COUNTIFS(Data!$F:$F,"failed",Data!$D:$D,"&gt;"&amp;$A3,Data!$D:$D,"&lt;"&amp;$B3+1)</f>
        <v>113</v>
      </c>
      <c r="E3" s="22">
        <f>COUNTIFS(Data!$F:$F,"canceled",Data!$D:$D,"&gt;"&amp;$A3,Data!$D:$D,"&lt;"&amp;$B3+1)</f>
        <v>18</v>
      </c>
      <c r="F3" s="22">
        <f>COUNTIFS(Data!$D:$D,"&gt;"&amp;$A3,Data!$D:$D,"&lt;"&amp;$B3+1)</f>
        <v>461</v>
      </c>
      <c r="G3" s="23">
        <f>C3/$F3</f>
        <v>0.69848156182212584</v>
      </c>
      <c r="H3" s="23">
        <f t="shared" ref="H3:I3" si="0">D3/$F3</f>
        <v>0.24511930585683298</v>
      </c>
      <c r="I3" s="23">
        <f t="shared" si="0"/>
        <v>3.9045553145336226E-2</v>
      </c>
    </row>
    <row r="4" spans="1:9" x14ac:dyDescent="0.2">
      <c r="A4" s="21">
        <f>B3+1</f>
        <v>1000</v>
      </c>
      <c r="B4" s="21">
        <v>4999</v>
      </c>
      <c r="C4" s="22">
        <f>COUNTIFS(Data!$F:$F,"successful",Data!$D:$D,"&gt;"&amp;$A4,Data!$D:$D,"&lt;"&amp;$B4+1)</f>
        <v>816</v>
      </c>
      <c r="D4" s="22">
        <f>COUNTIFS(Data!$F:$F,"failed",Data!$D:$D,"&gt;"&amp;$A4,Data!$D:$D,"&lt;"&amp;$B4+1)</f>
        <v>357</v>
      </c>
      <c r="E4" s="22">
        <f>COUNTIFS(Data!$F:$F,"canceled",Data!$D:$D,"&gt;"&amp;$A4,Data!$D:$D,"&lt;"&amp;$B4+1)</f>
        <v>52</v>
      </c>
      <c r="F4" s="22">
        <f>COUNTIFS(Data!$D:$D,"&gt;"&amp;$A4,Data!$D:$D,"&lt;"&amp;$B4+1)</f>
        <v>1236</v>
      </c>
      <c r="G4" s="23">
        <f t="shared" ref="G4:G14" si="1">C4/$F4</f>
        <v>0.66019417475728159</v>
      </c>
      <c r="H4" s="23">
        <f t="shared" ref="H4:H14" si="2">D4/$F4</f>
        <v>0.28883495145631066</v>
      </c>
      <c r="I4" s="23">
        <f t="shared" ref="I4:I14" si="3">E4/$F4</f>
        <v>4.2071197411003236E-2</v>
      </c>
    </row>
    <row r="5" spans="1:9" x14ac:dyDescent="0.2">
      <c r="A5" s="21">
        <f t="shared" ref="A5:A13" si="4">B4+1</f>
        <v>5000</v>
      </c>
      <c r="B5" s="21">
        <v>9999</v>
      </c>
      <c r="C5" s="22">
        <f>COUNTIFS(Data!$F:$F,"successful",Data!$D:$D,"&gt;"&amp;$A5,Data!$D:$D,"&lt;"&amp;$B5+1)</f>
        <v>231</v>
      </c>
      <c r="D5" s="22">
        <f>COUNTIFS(Data!$F:$F,"failed",Data!$D:$D,"&gt;"&amp;$A5,Data!$D:$D,"&lt;"&amp;$B5+1)</f>
        <v>161</v>
      </c>
      <c r="E5" s="22">
        <f>COUNTIFS(Data!$F:$F,"canceled",Data!$D:$D,"&gt;"&amp;$A5,Data!$D:$D,"&lt;"&amp;$B5+1)</f>
        <v>28</v>
      </c>
      <c r="F5" s="22">
        <f>COUNTIFS(Data!$D:$D,"&gt;"&amp;$A5,Data!$D:$D,"&lt;"&amp;$B5+1)</f>
        <v>424</v>
      </c>
      <c r="G5" s="23">
        <f t="shared" si="1"/>
        <v>0.54481132075471694</v>
      </c>
      <c r="H5" s="23">
        <f t="shared" si="2"/>
        <v>0.37971698113207547</v>
      </c>
      <c r="I5" s="23">
        <f t="shared" si="3"/>
        <v>6.6037735849056603E-2</v>
      </c>
    </row>
    <row r="6" spans="1:9" x14ac:dyDescent="0.2">
      <c r="A6" s="21">
        <f t="shared" si="4"/>
        <v>10000</v>
      </c>
      <c r="B6" s="21">
        <v>14999</v>
      </c>
      <c r="C6" s="22">
        <f>COUNTIFS(Data!$F:$F,"successful",Data!$D:$D,"&gt;"&amp;$A6,Data!$D:$D,"&lt;"&amp;$B6+1)</f>
        <v>65</v>
      </c>
      <c r="D6" s="22">
        <f>COUNTIFS(Data!$F:$F,"failed",Data!$D:$D,"&gt;"&amp;$A6,Data!$D:$D,"&lt;"&amp;$B6+1)</f>
        <v>59</v>
      </c>
      <c r="E6" s="22">
        <f>COUNTIFS(Data!$F:$F,"canceled",Data!$D:$D,"&gt;"&amp;$A6,Data!$D:$D,"&lt;"&amp;$B6+1)</f>
        <v>12</v>
      </c>
      <c r="F6" s="22">
        <f>COUNTIFS(Data!$D:$D,"&gt;"&amp;$A6,Data!$D:$D,"&lt;"&amp;$B6+1)</f>
        <v>139</v>
      </c>
      <c r="G6" s="23">
        <f t="shared" si="1"/>
        <v>0.46762589928057552</v>
      </c>
      <c r="H6" s="23">
        <f t="shared" si="2"/>
        <v>0.42446043165467628</v>
      </c>
      <c r="I6" s="23">
        <f t="shared" si="3"/>
        <v>8.6330935251798566E-2</v>
      </c>
    </row>
    <row r="7" spans="1:9" x14ac:dyDescent="0.2">
      <c r="A7" s="21">
        <f t="shared" si="4"/>
        <v>15000</v>
      </c>
      <c r="B7" s="21">
        <v>19999</v>
      </c>
      <c r="C7" s="22">
        <f>COUNTIFS(Data!$F:$F,"successful",Data!$D:$D,"&gt;"&amp;$A7,Data!$D:$D,"&lt;"&amp;$B7+1)</f>
        <v>38</v>
      </c>
      <c r="D7" s="22">
        <f>COUNTIFS(Data!$F:$F,"failed",Data!$D:$D,"&gt;"&amp;$A7,Data!$D:$D,"&lt;"&amp;$B7+1)</f>
        <v>32</v>
      </c>
      <c r="E7" s="22">
        <f>COUNTIFS(Data!$F:$F,"canceled",Data!$D:$D,"&gt;"&amp;$A7,Data!$D:$D,"&lt;"&amp;$B7+1)</f>
        <v>4</v>
      </c>
      <c r="F7" s="22">
        <f>COUNTIFS(Data!$D:$D,"&gt;"&amp;$A7,Data!$D:$D,"&lt;"&amp;$B7+1)</f>
        <v>76</v>
      </c>
      <c r="G7" s="23">
        <f t="shared" si="1"/>
        <v>0.5</v>
      </c>
      <c r="H7" s="23">
        <f t="shared" si="2"/>
        <v>0.42105263157894735</v>
      </c>
      <c r="I7" s="23">
        <f t="shared" si="3"/>
        <v>5.2631578947368418E-2</v>
      </c>
    </row>
    <row r="8" spans="1:9" x14ac:dyDescent="0.2">
      <c r="A8" s="21">
        <f t="shared" si="4"/>
        <v>20000</v>
      </c>
      <c r="B8" s="21">
        <v>24999</v>
      </c>
      <c r="C8" s="22">
        <f>COUNTIFS(Data!$F:$F,"successful",Data!$D:$D,"&gt;"&amp;$A8,Data!$D:$D,"&lt;"&amp;$B8+1)</f>
        <v>18</v>
      </c>
      <c r="D8" s="22">
        <f>COUNTIFS(Data!$F:$F,"failed",Data!$D:$D,"&gt;"&amp;$A8,Data!$D:$D,"&lt;"&amp;$B8+1)</f>
        <v>16</v>
      </c>
      <c r="E8" s="22">
        <f>COUNTIFS(Data!$F:$F,"canceled",Data!$D:$D,"&gt;"&amp;$A8,Data!$D:$D,"&lt;"&amp;$B8+1)</f>
        <v>1</v>
      </c>
      <c r="F8" s="22">
        <f>COUNTIFS(Data!$D:$D,"&gt;"&amp;$A8,Data!$D:$D,"&lt;"&amp;$B8+1)</f>
        <v>35</v>
      </c>
      <c r="G8" s="23">
        <f t="shared" si="1"/>
        <v>0.51428571428571423</v>
      </c>
      <c r="H8" s="23">
        <f t="shared" si="2"/>
        <v>0.45714285714285713</v>
      </c>
      <c r="I8" s="23">
        <f t="shared" si="3"/>
        <v>2.8571428571428571E-2</v>
      </c>
    </row>
    <row r="9" spans="1:9" x14ac:dyDescent="0.2">
      <c r="A9" s="21">
        <f t="shared" si="4"/>
        <v>25000</v>
      </c>
      <c r="B9" s="21">
        <v>29999</v>
      </c>
      <c r="C9" s="22">
        <f>COUNTIFS(Data!$F:$F,"successful",Data!$D:$D,"&gt;"&amp;$A9,Data!$D:$D,"&lt;"&amp;$B9+1)</f>
        <v>8</v>
      </c>
      <c r="D9" s="22">
        <f>COUNTIFS(Data!$F:$F,"failed",Data!$D:$D,"&gt;"&amp;$A9,Data!$D:$D,"&lt;"&amp;$B9+1)</f>
        <v>15</v>
      </c>
      <c r="E9" s="22">
        <f>COUNTIFS(Data!$F:$F,"canceled",Data!$D:$D,"&gt;"&amp;$A9,Data!$D:$D,"&lt;"&amp;$B9+1)</f>
        <v>1</v>
      </c>
      <c r="F9" s="22">
        <f>COUNTIFS(Data!$D:$D,"&gt;"&amp;$A9,Data!$D:$D,"&lt;"&amp;$B9+1)</f>
        <v>24</v>
      </c>
      <c r="G9" s="23">
        <f t="shared" si="1"/>
        <v>0.33333333333333331</v>
      </c>
      <c r="H9" s="23">
        <f t="shared" si="2"/>
        <v>0.625</v>
      </c>
      <c r="I9" s="23">
        <f t="shared" si="3"/>
        <v>4.1666666666666664E-2</v>
      </c>
    </row>
    <row r="10" spans="1:9" x14ac:dyDescent="0.2">
      <c r="A10" s="21">
        <f t="shared" si="4"/>
        <v>30000</v>
      </c>
      <c r="B10" s="21">
        <f>B9+5000</f>
        <v>34999</v>
      </c>
      <c r="C10" s="22">
        <f>COUNTIFS(Data!$F:$F,"successful",Data!$D:$D,"&gt;"&amp;$A10,Data!$D:$D,"&lt;"&amp;$B10+1)</f>
        <v>6</v>
      </c>
      <c r="D10" s="22">
        <f>COUNTIFS(Data!$F:$F,"failed",Data!$D:$D,"&gt;"&amp;$A10,Data!$D:$D,"&lt;"&amp;$B10+1)</f>
        <v>6</v>
      </c>
      <c r="E10" s="22">
        <f>COUNTIFS(Data!$F:$F,"canceled",Data!$D:$D,"&gt;"&amp;$A10,Data!$D:$D,"&lt;"&amp;$B10+1)</f>
        <v>1</v>
      </c>
      <c r="F10" s="22">
        <f>COUNTIFS(Data!$D:$D,"&gt;"&amp;$A10,Data!$D:$D,"&lt;"&amp;$B10+1)</f>
        <v>13</v>
      </c>
      <c r="G10" s="23">
        <f t="shared" si="1"/>
        <v>0.46153846153846156</v>
      </c>
      <c r="H10" s="23">
        <f t="shared" si="2"/>
        <v>0.46153846153846156</v>
      </c>
      <c r="I10" s="23">
        <f t="shared" si="3"/>
        <v>7.6923076923076927E-2</v>
      </c>
    </row>
    <row r="11" spans="1:9" x14ac:dyDescent="0.2">
      <c r="A11" s="21">
        <f t="shared" si="4"/>
        <v>35000</v>
      </c>
      <c r="B11" s="21">
        <f t="shared" ref="B11:B14" si="5">B10+5000</f>
        <v>39999</v>
      </c>
      <c r="C11" s="22">
        <f>COUNTIFS(Data!$F:$F,"successful",Data!$D:$D,"&gt;"&amp;$A11,Data!$D:$D,"&lt;"&amp;$B11+1)</f>
        <v>4</v>
      </c>
      <c r="D11" s="22">
        <f>COUNTIFS(Data!$F:$F,"failed",Data!$D:$D,"&gt;"&amp;$A11,Data!$D:$D,"&lt;"&amp;$B11+1)</f>
        <v>8</v>
      </c>
      <c r="E11" s="22">
        <f>COUNTIFS(Data!$F:$F,"canceled",Data!$D:$D,"&gt;"&amp;$A11,Data!$D:$D,"&lt;"&amp;$B11+1)</f>
        <v>2</v>
      </c>
      <c r="F11" s="22">
        <f>COUNTIFS(Data!$D:$D,"&gt;"&amp;$A11,Data!$D:$D,"&lt;"&amp;$B11+1)</f>
        <v>14</v>
      </c>
      <c r="G11" s="23">
        <f t="shared" si="1"/>
        <v>0.2857142857142857</v>
      </c>
      <c r="H11" s="23">
        <f t="shared" si="2"/>
        <v>0.5714285714285714</v>
      </c>
      <c r="I11" s="23">
        <f t="shared" si="3"/>
        <v>0.14285714285714285</v>
      </c>
    </row>
    <row r="12" spans="1:9" x14ac:dyDescent="0.2">
      <c r="A12" s="21">
        <f t="shared" si="4"/>
        <v>40000</v>
      </c>
      <c r="B12" s="21">
        <f t="shared" si="5"/>
        <v>44999</v>
      </c>
      <c r="C12" s="22">
        <f>COUNTIFS(Data!$F:$F,"successful",Data!$D:$D,"&gt;"&amp;$A12,Data!$D:$D,"&lt;"&amp;$B12+1)</f>
        <v>5</v>
      </c>
      <c r="D12" s="22">
        <f>COUNTIFS(Data!$F:$F,"failed",Data!$D:$D,"&gt;"&amp;$A12,Data!$D:$D,"&lt;"&amp;$B12+1)</f>
        <v>3</v>
      </c>
      <c r="E12" s="22">
        <f>COUNTIFS(Data!$F:$F,"canceled",Data!$D:$D,"&gt;"&amp;$A12,Data!$D:$D,"&lt;"&amp;$B12+1)</f>
        <v>0</v>
      </c>
      <c r="F12" s="22">
        <f>COUNTIFS(Data!$D:$D,"&gt;"&amp;$A12,Data!$D:$D,"&lt;"&amp;$B12+1)</f>
        <v>8</v>
      </c>
      <c r="G12" s="23">
        <f t="shared" si="1"/>
        <v>0.625</v>
      </c>
      <c r="H12" s="23">
        <f t="shared" si="2"/>
        <v>0.375</v>
      </c>
      <c r="I12" s="23">
        <f t="shared" si="3"/>
        <v>0</v>
      </c>
    </row>
    <row r="13" spans="1:9" x14ac:dyDescent="0.2">
      <c r="A13" s="21">
        <f t="shared" si="4"/>
        <v>45000</v>
      </c>
      <c r="B13" s="21">
        <f t="shared" si="5"/>
        <v>49999</v>
      </c>
      <c r="C13" s="22">
        <f>COUNTIFS(Data!$F:$F,"successful",Data!$D:$D,"&gt;"&amp;$A13,Data!$D:$D,"&lt;"&amp;$B13+1)</f>
        <v>3</v>
      </c>
      <c r="D13" s="22">
        <f>COUNTIFS(Data!$F:$F,"failed",Data!$D:$D,"&gt;"&amp;$A13,Data!$D:$D,"&lt;"&amp;$B13+1)</f>
        <v>5</v>
      </c>
      <c r="E13" s="22">
        <f>COUNTIFS(Data!$F:$F,"canceled",Data!$D:$D,"&gt;"&amp;$A13,Data!$D:$D,"&lt;"&amp;$B13+1)</f>
        <v>2</v>
      </c>
      <c r="F13" s="22">
        <f>COUNTIFS(Data!$D:$D,"&gt;"&amp;$A13,Data!$D:$D,"&lt;"&amp;$B13+1)</f>
        <v>10</v>
      </c>
      <c r="G13" s="23">
        <f t="shared" si="1"/>
        <v>0.3</v>
      </c>
      <c r="H13" s="23">
        <f t="shared" si="2"/>
        <v>0.5</v>
      </c>
      <c r="I13" s="23">
        <f t="shared" si="3"/>
        <v>0.2</v>
      </c>
    </row>
    <row r="14" spans="1:9" x14ac:dyDescent="0.2">
      <c r="A14" s="21">
        <f>B13+1</f>
        <v>50000</v>
      </c>
      <c r="B14" s="21"/>
      <c r="C14" s="22">
        <f>COUNTIFS(Data!$F:$F,"successful",Data!$D:$D,"&gt;"&amp;$A14)</f>
        <v>55</v>
      </c>
      <c r="D14" s="22">
        <f>COUNTIFS(Data!$F:$F,"failed",Data!$D:$D,"&gt;"&amp;$A14)</f>
        <v>198</v>
      </c>
      <c r="E14" s="22">
        <f>COUNTIFS(Data!$F:$F,"canceled",Data!$D:$D,"&gt;"&amp;$A14)</f>
        <v>83</v>
      </c>
      <c r="F14" s="22">
        <f>COUNTIFS(Data!$D:$D,"&gt;"&amp;$A14)</f>
        <v>339</v>
      </c>
      <c r="G14" s="23">
        <f t="shared" si="1"/>
        <v>0.16224188790560473</v>
      </c>
      <c r="H14" s="23">
        <f t="shared" si="2"/>
        <v>0.58407079646017701</v>
      </c>
      <c r="I14" s="23">
        <f t="shared" si="3"/>
        <v>0.24483775811209441</v>
      </c>
    </row>
  </sheetData>
  <mergeCells count="8">
    <mergeCell ref="H1:H2"/>
    <mergeCell ref="I1:I2"/>
    <mergeCell ref="A1:B1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FB04-17D6-BC4D-8FAF-60C2543C558D}">
  <dimension ref="A1:C9"/>
  <sheetViews>
    <sheetView tabSelected="1" workbookViewId="0">
      <selection activeCell="C16" sqref="C16"/>
    </sheetView>
  </sheetViews>
  <sheetFormatPr baseColWidth="10" defaultRowHeight="15" x14ac:dyDescent="0.2"/>
  <cols>
    <col min="2" max="2" width="14.1640625" customWidth="1"/>
    <col min="3" max="3" width="16" bestFit="1" customWidth="1"/>
  </cols>
  <sheetData>
    <row r="1" spans="1:3" ht="32" x14ac:dyDescent="0.2">
      <c r="B1" s="24" t="s">
        <v>8382</v>
      </c>
      <c r="C1" s="24" t="s">
        <v>8383</v>
      </c>
    </row>
    <row r="2" spans="1:3" ht="16" x14ac:dyDescent="0.2">
      <c r="B2" s="24"/>
      <c r="C2" s="24" t="s">
        <v>8384</v>
      </c>
    </row>
    <row r="3" spans="1:3" x14ac:dyDescent="0.2">
      <c r="B3" s="25">
        <f>COUNTIF(Data!F:F, "successful")</f>
        <v>2185</v>
      </c>
      <c r="C3" s="25">
        <f>COUNTIF(Data!F:F,"cancelled") + COUNTIF(Data!F:F, "failed")</f>
        <v>1530</v>
      </c>
    </row>
    <row r="4" spans="1:3" x14ac:dyDescent="0.2">
      <c r="A4" t="s">
        <v>8385</v>
      </c>
      <c r="B4" s="25">
        <f>AVERAGEIF(Data!F:F, "successful", Data!L:L)</f>
        <v>194.42517162471395</v>
      </c>
      <c r="C4" s="25" cm="1">
        <f t="array" ref="C4">AVERAGE(IF(OR(Data!F:F="Canceled", Data!F:F="Failed"), Data!L:L, ""))</f>
        <v>112.60233349538163</v>
      </c>
    </row>
    <row r="5" spans="1:3" x14ac:dyDescent="0.2">
      <c r="A5" t="s">
        <v>8386</v>
      </c>
      <c r="B5" s="25" cm="1">
        <f t="array" ref="B5">MEDIAN(IF(Data!F:F="successful", Data!L:L, ""))</f>
        <v>62</v>
      </c>
      <c r="C5" s="25" cm="1">
        <f t="array" ref="C5">MEDIAN(IF(OR(Data!F:F="Canceled", Data!F:F="Failed"), Data!L:L, ""))</f>
        <v>25</v>
      </c>
    </row>
    <row r="6" spans="1:3" x14ac:dyDescent="0.2">
      <c r="A6" t="s">
        <v>8387</v>
      </c>
      <c r="B6" s="25">
        <f>_xlfn.MINIFS(Data!L:L, Data!F:F, "successful")</f>
        <v>1</v>
      </c>
      <c r="C6" s="25" cm="1">
        <f t="array" ref="C6">MIN(IF(OR(Data!F:F="Canceled", Data!F:F="Failed"), Data!L:L, ""))</f>
        <v>0</v>
      </c>
    </row>
    <row r="7" spans="1:3" x14ac:dyDescent="0.2">
      <c r="A7" t="s">
        <v>8380</v>
      </c>
      <c r="B7" s="25">
        <f>_xlfn.MAXIFS(Data!L:L, Data!F:F, "successful")</f>
        <v>26457</v>
      </c>
      <c r="C7" s="25" cm="1">
        <f t="array" ref="C7">MAX(IF(OR(Data!F:F="Canceled", Data!F:F="Failed"), Data!L:L, ""))</f>
        <v>26457</v>
      </c>
    </row>
    <row r="8" spans="1:3" x14ac:dyDescent="0.2">
      <c r="A8" t="s">
        <v>8388</v>
      </c>
      <c r="B8" s="25" cm="1">
        <f t="array" ref="B8">_xlfn.VAR.S(IF(Data!F:F="successful", Data!L:L, ""))</f>
        <v>713167.37912800396</v>
      </c>
      <c r="C8" s="25" cm="1">
        <f t="array" ref="C8">_xlfn.VAR.S(IF(OR(Data!F:F="Canceled", Data!F:F="Failed"), Data!L:L, ""))</f>
        <v>388861.88364152651</v>
      </c>
    </row>
    <row r="9" spans="1:3" x14ac:dyDescent="0.2">
      <c r="A9" t="s">
        <v>8389</v>
      </c>
      <c r="B9" s="25" cm="1">
        <f t="array" ref="B9">_xlfn.STDEV.S(IF(Data!F:F="successful", Data!L:L, ""))</f>
        <v>844.49237955591047</v>
      </c>
      <c r="C9" s="25" cm="1">
        <f t="array" ref="C9">_xlfn.STDEV.S(IF(OR(Data!F:F="Canceled", Data!F:F="Failed"), Data!L:L, ""))</f>
        <v>623.58791171856956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Normal="100" workbookViewId="0">
      <selection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6" style="8" customWidth="1"/>
    <col min="17" max="17" width="11.1640625" customWidth="1"/>
    <col min="18" max="18" width="10" customWidth="1"/>
    <col min="19" max="19" width="20.5" customWidth="1"/>
    <col min="20" max="20" width="19.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8357</v>
      </c>
      <c r="T1" s="13" t="s">
        <v>8358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LEFT(N2,FIND("/",$N2)-1)</f>
        <v>film &amp; video</v>
      </c>
      <c r="R2" t="str">
        <f>RIGHT($N2,LEN(N2)-FIND("/",$N2))</f>
        <v>television</v>
      </c>
      <c r="S2" s="12">
        <f>(((J2/60/60/24)+(DATE(1970,1,1))))</f>
        <v>42177.007071759261</v>
      </c>
      <c r="T2" s="12">
        <f>(((I2/60/60/24)+(DATE(1970,1,1))))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LEFT(N3,FIND("/",$N3)-1)</f>
        <v>film &amp; video</v>
      </c>
      <c r="R3" t="str">
        <f t="shared" ref="R3:R66" si="3">RIGHT($N3,LEN(N3)-FIND("/",$N3))</f>
        <v>television</v>
      </c>
      <c r="S3" s="12">
        <f t="shared" ref="S3:S66" si="4">(((J3/60/60/24)+(DATE(1970,1,1))))</f>
        <v>42766.600497685184</v>
      </c>
      <c r="T3" s="12">
        <f t="shared" ref="T3:T66" si="5">(((I3/60/60/24)+(DATE(1970,1,1))))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LEFT(N67,FIND("/",$N67)-1)</f>
        <v>film &amp; video</v>
      </c>
      <c r="R67" t="str">
        <f t="shared" ref="R67:R130" si="9">RIGHT($N67,LEN(N67)-FIND("/",$N67))</f>
        <v>shorts</v>
      </c>
      <c r="S67" s="12">
        <f t="shared" ref="S67:S130" si="10">(((J67/60/60/24)+(DATE(1970,1,1))))</f>
        <v>41835.821226851855</v>
      </c>
      <c r="T67" s="12">
        <f t="shared" ref="T67:T130" si="11">(((I67/60/60/24)+(DATE(1970,1,1))))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LEFT(N131,FIND("/",$N131)-1)</f>
        <v>film &amp; video</v>
      </c>
      <c r="R131" t="str">
        <f t="shared" ref="R131:R194" si="15">RIGHT($N131,LEN(N131)-FIND("/",$N131))</f>
        <v>science fiction</v>
      </c>
      <c r="S131" s="12">
        <f t="shared" ref="S131:S194" si="16">(((J131/60/60/24)+(DATE(1970,1,1))))</f>
        <v>41882.937303240738</v>
      </c>
      <c r="T131" s="12">
        <f t="shared" ref="T131:T194" si="17">(((I131/60/60/24)+(DATE(1970,1,1))))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LEFT(N195,FIND("/",$N195)-1)</f>
        <v>film &amp; video</v>
      </c>
      <c r="R195" t="str">
        <f t="shared" ref="R195:R258" si="21">RIGHT($N195,LEN(N195)-FIND("/",$N195))</f>
        <v>drama</v>
      </c>
      <c r="S195" s="12">
        <f t="shared" ref="S195:S258" si="22">(((J195/60/60/24)+(DATE(1970,1,1))))</f>
        <v>41911.934791666667</v>
      </c>
      <c r="T195" s="12">
        <f t="shared" ref="T195:T258" si="23">(((I195/60/60/24)+(DATE(1970,1,1))))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LEFT(N259,FIND("/",$N259)-1)</f>
        <v>film &amp; video</v>
      </c>
      <c r="R259" t="str">
        <f t="shared" ref="R259:R322" si="27">RIGHT($N259,LEN(N259)-FIND("/",$N259))</f>
        <v>documentary</v>
      </c>
      <c r="S259" s="12">
        <f t="shared" ref="S259:S322" si="28">(((J259/60/60/24)+(DATE(1970,1,1))))</f>
        <v>42479.626875000002</v>
      </c>
      <c r="T259" s="12">
        <f t="shared" ref="T259:T322" si="29">(((I259/60/60/24)+(DATE(1970,1,1))))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LEFT(N323,FIND("/",$N323)-1)</f>
        <v>film &amp; video</v>
      </c>
      <c r="R323" t="str">
        <f t="shared" ref="R323:R386" si="33">RIGHT($N323,LEN(N323)-FIND("/",$N323))</f>
        <v>documentary</v>
      </c>
      <c r="S323" s="12">
        <f t="shared" ref="S323:S386" si="34">(((J323/60/60/24)+(DATE(1970,1,1))))</f>
        <v>42647.446597222224</v>
      </c>
      <c r="T323" s="12">
        <f t="shared" ref="T323:T386" si="35">(((I323/60/60/24)+(DATE(1970,1,1))))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LEFT(N387,FIND("/",$N387)-1)</f>
        <v>film &amp; video</v>
      </c>
      <c r="R387" t="str">
        <f t="shared" ref="R387:R450" si="39">RIGHT($N387,LEN(N387)-FIND("/",$N387))</f>
        <v>documentary</v>
      </c>
      <c r="S387" s="12">
        <f t="shared" ref="S387:S450" si="40">(((J387/60/60/24)+(DATE(1970,1,1))))</f>
        <v>41934.584502314814</v>
      </c>
      <c r="T387" s="12">
        <f t="shared" ref="T387:T450" si="41">(((I387/60/60/24)+(DATE(1970,1,1))))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LEFT(N451,FIND("/",$N451)-1)</f>
        <v>film &amp; video</v>
      </c>
      <c r="R451" t="str">
        <f t="shared" ref="R451:R514" si="45">RIGHT($N451,LEN(N451)-FIND("/",$N451))</f>
        <v>animation</v>
      </c>
      <c r="S451" s="12">
        <f t="shared" ref="S451:S514" si="46">(((J451/60/60/24)+(DATE(1970,1,1))))</f>
        <v>41534.568113425928</v>
      </c>
      <c r="T451" s="12">
        <f t="shared" ref="T451:T514" si="47">(((I451/60/60/24)+(DATE(1970,1,1))))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LEFT(N515,FIND("/",$N515)-1)</f>
        <v>film &amp; video</v>
      </c>
      <c r="R515" t="str">
        <f t="shared" ref="R515:R578" si="51">RIGHT($N515,LEN(N515)-FIND("/",$N515))</f>
        <v>animation</v>
      </c>
      <c r="S515" s="12">
        <f t="shared" ref="S515:S578" si="52">(((J515/60/60/24)+(DATE(1970,1,1))))</f>
        <v>42552.653993055559</v>
      </c>
      <c r="T515" s="12">
        <f t="shared" ref="T515:T578" si="53">(((I515/60/60/24)+(DATE(1970,1,1))))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LEFT(N579,FIND("/",$N579)-1)</f>
        <v>technology</v>
      </c>
      <c r="R579" t="str">
        <f t="shared" ref="R579:R642" si="57">RIGHT($N579,LEN(N579)-FIND("/",$N579))</f>
        <v>web</v>
      </c>
      <c r="S579" s="12">
        <f t="shared" ref="S579:S642" si="58">(((J579/60/60/24)+(DATE(1970,1,1))))</f>
        <v>42450.589143518519</v>
      </c>
      <c r="T579" s="12">
        <f t="shared" ref="T579:T642" si="59">(((I579/60/60/24)+(DATE(1970,1,1))))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LEFT(N643,FIND("/",$N643)-1)</f>
        <v>technology</v>
      </c>
      <c r="R643" t="str">
        <f t="shared" ref="R643:R706" si="63">RIGHT($N643,LEN(N643)-FIND("/",$N643))</f>
        <v>wearables</v>
      </c>
      <c r="S643" s="12">
        <f t="shared" ref="S643:S706" si="64">(((J643/60/60/24)+(DATE(1970,1,1))))</f>
        <v>42199.57</v>
      </c>
      <c r="T643" s="12">
        <f t="shared" ref="T643:T706" si="65">(((I643/60/60/24)+(DATE(1970,1,1))))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LEFT(N707,FIND("/",$N707)-1)</f>
        <v>technology</v>
      </c>
      <c r="R707" t="str">
        <f t="shared" ref="R707:R770" si="69">RIGHT($N707,LEN(N707)-FIND("/",$N707))</f>
        <v>wearables</v>
      </c>
      <c r="S707" s="12">
        <f t="shared" ref="S707:S770" si="70">(((J707/60/60/24)+(DATE(1970,1,1))))</f>
        <v>42726.491643518515</v>
      </c>
      <c r="T707" s="12">
        <f t="shared" ref="T707:T770" si="71">(((I707/60/60/24)+(DATE(1970,1,1))))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LEFT(N771,FIND("/",$N771)-1)</f>
        <v>publishing</v>
      </c>
      <c r="R771" t="str">
        <f t="shared" ref="R771:R834" si="75">RIGHT($N771,LEN(N771)-FIND("/",$N771))</f>
        <v>fiction</v>
      </c>
      <c r="S771" s="12">
        <f t="shared" ref="S771:S834" si="76">(((J771/60/60/24)+(DATE(1970,1,1))))</f>
        <v>41604.996458333335</v>
      </c>
      <c r="T771" s="12">
        <f t="shared" ref="T771:T834" si="77">(((I771/60/60/24)+(DATE(1970,1,1))))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LEFT(N835,FIND("/",$N835)-1)</f>
        <v>music</v>
      </c>
      <c r="R835" t="str">
        <f t="shared" ref="R835:R898" si="81">RIGHT($N835,LEN(N835)-FIND("/",$N835))</f>
        <v>rock</v>
      </c>
      <c r="S835" s="12">
        <f t="shared" ref="S835:S898" si="82">(((J835/60/60/24)+(DATE(1970,1,1))))</f>
        <v>41718.878182870372</v>
      </c>
      <c r="T835" s="12">
        <f t="shared" ref="T835:T898" si="83">(((I835/60/60/24)+(DATE(1970,1,1))))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LEFT(N899,FIND("/",$N899)-1)</f>
        <v>music</v>
      </c>
      <c r="R899" t="str">
        <f t="shared" ref="R899:R962" si="87">RIGHT($N899,LEN(N899)-FIND("/",$N899))</f>
        <v>indie rock</v>
      </c>
      <c r="S899" s="12">
        <f t="shared" ref="S899:S962" si="88">(((J899/60/60/24)+(DATE(1970,1,1))))</f>
        <v>41211.688750000001</v>
      </c>
      <c r="T899" s="12">
        <f t="shared" ref="T899:T962" si="89">(((I899/60/60/24)+(DATE(1970,1,1))))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LEFT(N963,FIND("/",$N963)-1)</f>
        <v>technology</v>
      </c>
      <c r="R963" t="str">
        <f t="shared" ref="R963:R1026" si="93">RIGHT($N963,LEN(N963)-FIND("/",$N963))</f>
        <v>wearables</v>
      </c>
      <c r="S963" s="12">
        <f t="shared" ref="S963:S1026" si="94">(((J963/60/60/24)+(DATE(1970,1,1))))</f>
        <v>42740.693692129629</v>
      </c>
      <c r="T963" s="12">
        <f t="shared" ref="T963:T1026" si="95">(((I963/60/60/24)+(DATE(1970,1,1))))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LEFT(N1027,FIND("/",$N1027)-1)</f>
        <v>music</v>
      </c>
      <c r="R1027" t="str">
        <f t="shared" ref="R1027:R1090" si="99">RIGHT($N1027,LEN(N1027)-FIND("/",$N1027))</f>
        <v>electronic music</v>
      </c>
      <c r="S1027" s="12">
        <f t="shared" ref="S1027:S1090" si="100">(((J1027/60/60/24)+(DATE(1970,1,1))))</f>
        <v>42049.833761574075</v>
      </c>
      <c r="T1027" s="12">
        <f t="shared" ref="T1027:T1090" si="101">(((I1027/60/60/24)+(DATE(1970,1,1))))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LEFT(N1091,FIND("/",$N1091)-1)</f>
        <v>games</v>
      </c>
      <c r="R1091" t="str">
        <f t="shared" ref="R1091:R1154" si="105">RIGHT($N1091,LEN(N1091)-FIND("/",$N1091))</f>
        <v>video games</v>
      </c>
      <c r="S1091" s="12">
        <f t="shared" ref="S1091:S1154" si="106">(((J1091/60/60/24)+(DATE(1970,1,1))))</f>
        <v>42151.189525462964</v>
      </c>
      <c r="T1091" s="12">
        <f t="shared" ref="T1091:T1154" si="107">(((I1091/60/60/24)+(DATE(1970,1,1))))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LEFT(N1155,FIND("/",$N1155)-1)</f>
        <v>food</v>
      </c>
      <c r="R1155" t="str">
        <f t="shared" ref="R1155:R1218" si="111">RIGHT($N1155,LEN(N1155)-FIND("/",$N1155))</f>
        <v>food trucks</v>
      </c>
      <c r="S1155" s="12">
        <f t="shared" ref="S1155:S1218" si="112">(((J1155/60/60/24)+(DATE(1970,1,1))))</f>
        <v>42143.714178240742</v>
      </c>
      <c r="T1155" s="12">
        <f t="shared" ref="T1155:T1218" si="113">(((I1155/60/60/24)+(DATE(1970,1,1))))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LEFT(N1219,FIND("/",$N1219)-1)</f>
        <v>photography</v>
      </c>
      <c r="R1219" t="str">
        <f t="shared" ref="R1219:R1282" si="117">RIGHT($N1219,LEN(N1219)-FIND("/",$N1219))</f>
        <v>photobooks</v>
      </c>
      <c r="S1219" s="12">
        <f t="shared" ref="S1219:S1282" si="118">(((J1219/60/60/24)+(DATE(1970,1,1))))</f>
        <v>42535.809490740736</v>
      </c>
      <c r="T1219" s="12">
        <f t="shared" ref="T1219:T1282" si="119">(((I1219/60/60/24)+(DATE(1970,1,1))))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LEFT(N1283,FIND("/",$N1283)-1)</f>
        <v>music</v>
      </c>
      <c r="R1283" t="str">
        <f t="shared" ref="R1283:R1346" si="123">RIGHT($N1283,LEN(N1283)-FIND("/",$N1283))</f>
        <v>rock</v>
      </c>
      <c r="S1283" s="12">
        <f t="shared" ref="S1283:S1346" si="124">(((J1283/60/60/24)+(DATE(1970,1,1))))</f>
        <v>41463.743472222224</v>
      </c>
      <c r="T1283" s="12">
        <f t="shared" ref="T1283:T1346" si="125">(((I1283/60/60/24)+(DATE(1970,1,1))))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LEFT(N1347,FIND("/",$N1347)-1)</f>
        <v>publishing</v>
      </c>
      <c r="R1347" t="str">
        <f t="shared" ref="R1347:R1410" si="129">RIGHT($N1347,LEN(N1347)-FIND("/",$N1347))</f>
        <v>nonfiction</v>
      </c>
      <c r="S1347" s="12">
        <f t="shared" ref="S1347:S1410" si="130">(((J1347/60/60/24)+(DATE(1970,1,1))))</f>
        <v>41799.814340277779</v>
      </c>
      <c r="T1347" s="12">
        <f t="shared" ref="T1347:T1410" si="131">(((I1347/60/60/24)+(DATE(1970,1,1))))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LEFT(N1411,FIND("/",$N1411)-1)</f>
        <v>publishing</v>
      </c>
      <c r="R1411" t="str">
        <f t="shared" ref="R1411:R1474" si="135">RIGHT($N1411,LEN(N1411)-FIND("/",$N1411))</f>
        <v>translations</v>
      </c>
      <c r="S1411" s="12">
        <f t="shared" ref="S1411:S1474" si="136">(((J1411/60/60/24)+(DATE(1970,1,1))))</f>
        <v>41945.133506944447</v>
      </c>
      <c r="T1411" s="12">
        <f t="shared" ref="T1411:T1474" si="137">(((I1411/60/60/24)+(DATE(1970,1,1))))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LEFT(N1475,FIND("/",$N1475)-1)</f>
        <v>publishing</v>
      </c>
      <c r="R1475" t="str">
        <f t="shared" ref="R1475:R1538" si="141">RIGHT($N1475,LEN(N1475)-FIND("/",$N1475))</f>
        <v>radio &amp; podcasts</v>
      </c>
      <c r="S1475" s="12">
        <f t="shared" ref="S1475:S1538" si="142">(((J1475/60/60/24)+(DATE(1970,1,1))))</f>
        <v>40939.979618055557</v>
      </c>
      <c r="T1475" s="12">
        <f t="shared" ref="T1475:T1538" si="143">(((I1475/60/60/24)+(DATE(1970,1,1))))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LEFT(N1539,FIND("/",$N1539)-1)</f>
        <v>photography</v>
      </c>
      <c r="R1539" t="str">
        <f t="shared" ref="R1539:R1602" si="147">RIGHT($N1539,LEN(N1539)-FIND("/",$N1539))</f>
        <v>photobooks</v>
      </c>
      <c r="S1539" s="12">
        <f t="shared" ref="S1539:S1602" si="148">(((J1539/60/60/24)+(DATE(1970,1,1))))</f>
        <v>42552.315127314811</v>
      </c>
      <c r="T1539" s="12">
        <f t="shared" ref="T1539:T1602" si="149">(((I1539/60/60/24)+(DATE(1970,1,1))))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LEFT(N1603,FIND("/",$N1603)-1)</f>
        <v>music</v>
      </c>
      <c r="R1603" t="str">
        <f t="shared" ref="R1603:R1666" si="153">RIGHT($N1603,LEN(N1603)-FIND("/",$N1603))</f>
        <v>rock</v>
      </c>
      <c r="S1603" s="12">
        <f t="shared" ref="S1603:S1666" si="154">(((J1603/60/60/24)+(DATE(1970,1,1))))</f>
        <v>40638.092974537038</v>
      </c>
      <c r="T1603" s="12">
        <f t="shared" ref="T1603:T1666" si="155">(((I1603/60/60/24)+(DATE(1970,1,1))))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LEFT(N1667,FIND("/",$N1667)-1)</f>
        <v>music</v>
      </c>
      <c r="R1667" t="str">
        <f t="shared" ref="R1667:R1730" si="159">RIGHT($N1667,LEN(N1667)-FIND("/",$N1667))</f>
        <v>pop</v>
      </c>
      <c r="S1667" s="12">
        <f t="shared" ref="S1667:S1730" si="160">(((J1667/60/60/24)+(DATE(1970,1,1))))</f>
        <v>40564.649456018517</v>
      </c>
      <c r="T1667" s="12">
        <f t="shared" ref="T1667:T1730" si="161">(((I1667/60/60/24)+(DATE(1970,1,1))))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LEFT(N1731,FIND("/",$N1731)-1)</f>
        <v>music</v>
      </c>
      <c r="R1731" t="str">
        <f t="shared" ref="R1731:R1794" si="165">RIGHT($N1731,LEN(N1731)-FIND("/",$N1731))</f>
        <v>faith</v>
      </c>
      <c r="S1731" s="12">
        <f t="shared" ref="S1731:S1794" si="166">(((J1731/60/60/24)+(DATE(1970,1,1))))</f>
        <v>42471.052152777775</v>
      </c>
      <c r="T1731" s="12">
        <f t="shared" ref="T1731:T1794" si="167">(((I1731/60/60/24)+(DATE(1970,1,1))))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LEFT(N1795,FIND("/",$N1795)-1)</f>
        <v>photography</v>
      </c>
      <c r="R1795" t="str">
        <f t="shared" ref="R1795:R1858" si="171">RIGHT($N1795,LEN(N1795)-FIND("/",$N1795))</f>
        <v>photobooks</v>
      </c>
      <c r="S1795" s="12">
        <f t="shared" ref="S1795:S1858" si="172">(((J1795/60/60/24)+(DATE(1970,1,1))))</f>
        <v>41940.89166666667</v>
      </c>
      <c r="T1795" s="12">
        <f t="shared" ref="T1795:T1858" si="173">(((I1795/60/60/24)+(DATE(1970,1,1))))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LEFT(N1859,FIND("/",$N1859)-1)</f>
        <v>music</v>
      </c>
      <c r="R1859" t="str">
        <f t="shared" ref="R1859:R1922" si="177">RIGHT($N1859,LEN(N1859)-FIND("/",$N1859))</f>
        <v>rock</v>
      </c>
      <c r="S1859" s="12">
        <f t="shared" ref="S1859:S1922" si="178">(((J1859/60/60/24)+(DATE(1970,1,1))))</f>
        <v>41864.76866898148</v>
      </c>
      <c r="T1859" s="12">
        <f t="shared" ref="T1859:T1922" si="179">(((I1859/60/60/24)+(DATE(1970,1,1))))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LEFT(N1923,FIND("/",$N1923)-1)</f>
        <v>music</v>
      </c>
      <c r="R1923" t="str">
        <f t="shared" ref="R1923:R1986" si="183">RIGHT($N1923,LEN(N1923)-FIND("/",$N1923))</f>
        <v>indie rock</v>
      </c>
      <c r="S1923" s="12">
        <f t="shared" ref="S1923:S1986" si="184">(((J1923/60/60/24)+(DATE(1970,1,1))))</f>
        <v>41074.221562500003</v>
      </c>
      <c r="T1923" s="12">
        <f t="shared" ref="T1923:T1986" si="185">(((I1923/60/60/24)+(DATE(1970,1,1))))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LEFT(N1987,FIND("/",$N1987)-1)</f>
        <v>photography</v>
      </c>
      <c r="R1987" t="str">
        <f t="shared" ref="R1987:R2050" si="189">RIGHT($N1987,LEN(N1987)-FIND("/",$N1987))</f>
        <v>people</v>
      </c>
      <c r="S1987" s="12">
        <f t="shared" ref="S1987:S2050" si="190">(((J1987/60/60/24)+(DATE(1970,1,1))))</f>
        <v>42555.698738425926</v>
      </c>
      <c r="T1987" s="12">
        <f t="shared" ref="T1987:T2050" si="191">(((I1987/60/60/24)+(DATE(1970,1,1))))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LEFT(N2051,FIND("/",$N2051)-1)</f>
        <v>technology</v>
      </c>
      <c r="R2051" t="str">
        <f t="shared" ref="R2051:R2114" si="195">RIGHT($N2051,LEN(N2051)-FIND("/",$N2051))</f>
        <v>hardware</v>
      </c>
      <c r="S2051" s="12">
        <f t="shared" ref="S2051:S2114" si="196">(((J2051/60/60/24)+(DATE(1970,1,1))))</f>
        <v>41575.527349537035</v>
      </c>
      <c r="T2051" s="12">
        <f t="shared" ref="T2051:T2114" si="197">(((I2051/60/60/24)+(DATE(1970,1,1))))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LEFT(N2115,FIND("/",$N2115)-1)</f>
        <v>music</v>
      </c>
      <c r="R2115" t="str">
        <f t="shared" ref="R2115:R2178" si="201">RIGHT($N2115,LEN(N2115)-FIND("/",$N2115))</f>
        <v>indie rock</v>
      </c>
      <c r="S2115" s="12">
        <f t="shared" ref="S2115:S2178" si="202">(((J2115/60/60/24)+(DATE(1970,1,1))))</f>
        <v>41870.86546296296</v>
      </c>
      <c r="T2115" s="12">
        <f t="shared" ref="T2115:T2178" si="203">(((I2115/60/60/24)+(DATE(1970,1,1))))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LEFT(N2179,FIND("/",$N2179)-1)</f>
        <v>music</v>
      </c>
      <c r="R2179" t="str">
        <f t="shared" ref="R2179:R2242" si="207">RIGHT($N2179,LEN(N2179)-FIND("/",$N2179))</f>
        <v>rock</v>
      </c>
      <c r="S2179" s="12">
        <f t="shared" ref="S2179:S2242" si="208">(((J2179/60/60/24)+(DATE(1970,1,1))))</f>
        <v>42502.250775462962</v>
      </c>
      <c r="T2179" s="12">
        <f t="shared" ref="T2179:T2242" si="209">(((I2179/60/60/24)+(DATE(1970,1,1))))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LEFT(N2243,FIND("/",$N2243)-1)</f>
        <v>games</v>
      </c>
      <c r="R2243" t="str">
        <f t="shared" ref="R2243:R2306" si="213">RIGHT($N2243,LEN(N2243)-FIND("/",$N2243))</f>
        <v>tabletop games</v>
      </c>
      <c r="S2243" s="12">
        <f t="shared" ref="S2243:S2306" si="214">(((J2243/60/60/24)+(DATE(1970,1,1))))</f>
        <v>42766.827546296292</v>
      </c>
      <c r="T2243" s="12">
        <f t="shared" ref="T2243:T2306" si="215">(((I2243/60/60/24)+(DATE(1970,1,1))))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LEFT(N2307,FIND("/",$N2307)-1)</f>
        <v>music</v>
      </c>
      <c r="R2307" t="str">
        <f t="shared" ref="R2307:R2370" si="219">RIGHT($N2307,LEN(N2307)-FIND("/",$N2307))</f>
        <v>indie rock</v>
      </c>
      <c r="S2307" s="12">
        <f t="shared" ref="S2307:S2370" si="220">(((J2307/60/60/24)+(DATE(1970,1,1))))</f>
        <v>41834.695277777777</v>
      </c>
      <c r="T2307" s="12">
        <f t="shared" ref="T2307:T2370" si="221">(((I2307/60/60/24)+(DATE(1970,1,1))))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LEFT(N2371,FIND("/",$N2371)-1)</f>
        <v>technology</v>
      </c>
      <c r="R2371" t="str">
        <f t="shared" ref="R2371:R2434" si="225">RIGHT($N2371,LEN(N2371)-FIND("/",$N2371))</f>
        <v>web</v>
      </c>
      <c r="S2371" s="12">
        <f t="shared" ref="S2371:S2434" si="226">(((J2371/60/60/24)+(DATE(1970,1,1))))</f>
        <v>42380.812627314815</v>
      </c>
      <c r="T2371" s="12">
        <f t="shared" ref="T2371:T2434" si="227">(((I2371/60/60/24)+(DATE(1970,1,1))))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LEFT(N2435,FIND("/",$N2435)-1)</f>
        <v>food</v>
      </c>
      <c r="R2435" t="str">
        <f t="shared" ref="R2435:R2498" si="231">RIGHT($N2435,LEN(N2435)-FIND("/",$N2435))</f>
        <v>food trucks</v>
      </c>
      <c r="S2435" s="12">
        <f t="shared" ref="S2435:S2498" si="232">(((J2435/60/60/24)+(DATE(1970,1,1))))</f>
        <v>42397.89980324074</v>
      </c>
      <c r="T2435" s="12">
        <f t="shared" ref="T2435:T2498" si="233">(((I2435/60/60/24)+(DATE(1970,1,1))))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LEFT(N2499,FIND("/",$N2499)-1)</f>
        <v>music</v>
      </c>
      <c r="R2499" t="str">
        <f t="shared" ref="R2499:R2562" si="237">RIGHT($N2499,LEN(N2499)-FIND("/",$N2499))</f>
        <v>indie rock</v>
      </c>
      <c r="S2499" s="12">
        <f t="shared" ref="S2499:S2562" si="238">(((J2499/60/60/24)+(DATE(1970,1,1))))</f>
        <v>40730.878912037035</v>
      </c>
      <c r="T2499" s="12">
        <f t="shared" ref="T2499:T2562" si="239">(((I2499/60/60/24)+(DATE(1970,1,1))))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LEFT(N2563,FIND("/",$N2563)-1)</f>
        <v>food</v>
      </c>
      <c r="R2563" t="str">
        <f t="shared" ref="R2563:R2626" si="243">RIGHT($N2563,LEN(N2563)-FIND("/",$N2563))</f>
        <v>food trucks</v>
      </c>
      <c r="S2563" s="12">
        <f t="shared" ref="S2563:S2626" si="244">(((J2563/60/60/24)+(DATE(1970,1,1))))</f>
        <v>42260.528807870374</v>
      </c>
      <c r="T2563" s="12">
        <f t="shared" ref="T2563:T2626" si="245">(((I2563/60/60/24)+(DATE(1970,1,1))))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LEFT(N2627,FIND("/",$N2627)-1)</f>
        <v>technology</v>
      </c>
      <c r="R2627" t="str">
        <f t="shared" ref="R2627:R2690" si="249">RIGHT($N2627,LEN(N2627)-FIND("/",$N2627))</f>
        <v>space exploration</v>
      </c>
      <c r="S2627" s="12">
        <f t="shared" ref="S2627:S2690" si="250">(((J2627/60/60/24)+(DATE(1970,1,1))))</f>
        <v>42658.810277777782</v>
      </c>
      <c r="T2627" s="12">
        <f t="shared" ref="T2627:T2690" si="251">(((I2627/60/60/24)+(DATE(1970,1,1))))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LEFT(N2691,FIND("/",$N2691)-1)</f>
        <v>food</v>
      </c>
      <c r="R2691" t="str">
        <f t="shared" ref="R2691:R2754" si="255">RIGHT($N2691,LEN(N2691)-FIND("/",$N2691))</f>
        <v>food trucks</v>
      </c>
      <c r="S2691" s="12">
        <f t="shared" ref="S2691:S2754" si="256">(((J2691/60/60/24)+(DATE(1970,1,1))))</f>
        <v>42551.961689814809</v>
      </c>
      <c r="T2691" s="12">
        <f t="shared" ref="T2691:T2754" si="257">(((I2691/60/60/24)+(DATE(1970,1,1))))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LEFT(N2755,FIND("/",$N2755)-1)</f>
        <v>publishing</v>
      </c>
      <c r="R2755" t="str">
        <f t="shared" ref="R2755:R2818" si="261">RIGHT($N2755,LEN(N2755)-FIND("/",$N2755))</f>
        <v>children's books</v>
      </c>
      <c r="S2755" s="12">
        <f t="shared" ref="S2755:S2818" si="262">(((J2755/60/60/24)+(DATE(1970,1,1))))</f>
        <v>41117.900729166664</v>
      </c>
      <c r="T2755" s="12">
        <f t="shared" ref="T2755:T2818" si="263">(((I2755/60/60/24)+(DATE(1970,1,1))))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LEFT(N2819,FIND("/",$N2819)-1)</f>
        <v>theater</v>
      </c>
      <c r="R2819" t="str">
        <f t="shared" ref="R2819:R2882" si="267">RIGHT($N2819,LEN(N2819)-FIND("/",$N2819))</f>
        <v>plays</v>
      </c>
      <c r="S2819" s="12">
        <f t="shared" ref="S2819:S2882" si="268">(((J2819/60/60/24)+(DATE(1970,1,1))))</f>
        <v>42023.634976851856</v>
      </c>
      <c r="T2819" s="12">
        <f t="shared" ref="T2819:T2882" si="269">(((I2819/60/60/24)+(DATE(1970,1,1))))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LEFT(N2883,FIND("/",$N2883)-1)</f>
        <v>theater</v>
      </c>
      <c r="R2883" t="str">
        <f t="shared" ref="R2883:R2946" si="273">RIGHT($N2883,LEN(N2883)-FIND("/",$N2883))</f>
        <v>plays</v>
      </c>
      <c r="S2883" s="12">
        <f t="shared" ref="S2883:S2946" si="274">(((J2883/60/60/24)+(DATE(1970,1,1))))</f>
        <v>41916.597638888888</v>
      </c>
      <c r="T2883" s="12">
        <f t="shared" ref="T2883:T2946" si="275">(((I2883/60/60/24)+(DATE(1970,1,1))))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LEFT(N2947,FIND("/",$N2947)-1)</f>
        <v>theater</v>
      </c>
      <c r="R2947" t="str">
        <f t="shared" ref="R2947:R3010" si="279">RIGHT($N2947,LEN(N2947)-FIND("/",$N2947))</f>
        <v>spaces</v>
      </c>
      <c r="S2947" s="12">
        <f t="shared" ref="S2947:S3010" si="280">(((J2947/60/60/24)+(DATE(1970,1,1))))</f>
        <v>42118.139583333337</v>
      </c>
      <c r="T2947" s="12">
        <f t="shared" ref="T2947:T3010" si="281">(((I2947/60/60/24)+(DATE(1970,1,1))))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LEFT(N3011,FIND("/",$N3011)-1)</f>
        <v>theater</v>
      </c>
      <c r="R3011" t="str">
        <f t="shared" ref="R3011:R3074" si="285">RIGHT($N3011,LEN(N3011)-FIND("/",$N3011))</f>
        <v>spaces</v>
      </c>
      <c r="S3011" s="12">
        <f t="shared" ref="S3011:S3074" si="286">(((J3011/60/60/24)+(DATE(1970,1,1))))</f>
        <v>41939.569907407407</v>
      </c>
      <c r="T3011" s="12">
        <f t="shared" ref="T3011:T3074" si="287">(((I3011/60/60/24)+(DATE(1970,1,1))))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LEFT(N3075,FIND("/",$N3075)-1)</f>
        <v>theater</v>
      </c>
      <c r="R3075" t="str">
        <f t="shared" ref="R3075:R3138" si="291">RIGHT($N3075,LEN(N3075)-FIND("/",$N3075))</f>
        <v>spaces</v>
      </c>
      <c r="S3075" s="12">
        <f t="shared" ref="S3075:S3138" si="292">(((J3075/60/60/24)+(DATE(1970,1,1))))</f>
        <v>42111.684027777781</v>
      </c>
      <c r="T3075" s="12">
        <f t="shared" ref="T3075:T3138" si="293">(((I3075/60/60/24)+(DATE(1970,1,1))))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LEFT(N3139,FIND("/",$N3139)-1)</f>
        <v>theater</v>
      </c>
      <c r="R3139" t="str">
        <f t="shared" ref="R3139:R3202" si="297">RIGHT($N3139,LEN(N3139)-FIND("/",$N3139))</f>
        <v>plays</v>
      </c>
      <c r="S3139" s="12">
        <f t="shared" ref="S3139:S3202" si="298">(((J3139/60/60/24)+(DATE(1970,1,1))))</f>
        <v>42807.885057870371</v>
      </c>
      <c r="T3139" s="12">
        <f t="shared" ref="T3139:T3202" si="299">(((I3139/60/60/24)+(DATE(1970,1,1))))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LEFT(N3203,FIND("/",$N3203)-1)</f>
        <v>theater</v>
      </c>
      <c r="R3203" t="str">
        <f t="shared" ref="R3203:R3266" si="303">RIGHT($N3203,LEN(N3203)-FIND("/",$N3203))</f>
        <v>musical</v>
      </c>
      <c r="S3203" s="12">
        <f t="shared" ref="S3203:S3266" si="304">(((J3203/60/60/24)+(DATE(1970,1,1))))</f>
        <v>41861.767094907409</v>
      </c>
      <c r="T3203" s="12">
        <f t="shared" ref="T3203:T3266" si="305">(((I3203/60/60/24)+(DATE(1970,1,1))))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LEFT(N3267,FIND("/",$N3267)-1)</f>
        <v>theater</v>
      </c>
      <c r="R3267" t="str">
        <f t="shared" ref="R3267:R3330" si="309">RIGHT($N3267,LEN(N3267)-FIND("/",$N3267))</f>
        <v>plays</v>
      </c>
      <c r="S3267" s="12">
        <f t="shared" ref="S3267:S3330" si="310">(((J3267/60/60/24)+(DATE(1970,1,1))))</f>
        <v>42311.711979166663</v>
      </c>
      <c r="T3267" s="12">
        <f t="shared" ref="T3267:T3330" si="311">(((I3267/60/60/24)+(DATE(1970,1,1))))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LEFT(N3331,FIND("/",$N3331)-1)</f>
        <v>theater</v>
      </c>
      <c r="R3331" t="str">
        <f t="shared" ref="R3331:R3394" si="315">RIGHT($N3331,LEN(N3331)-FIND("/",$N3331))</f>
        <v>plays</v>
      </c>
      <c r="S3331" s="12">
        <f t="shared" ref="S3331:S3394" si="316">(((J3331/60/60/24)+(DATE(1970,1,1))))</f>
        <v>41837.323009259257</v>
      </c>
      <c r="T3331" s="12">
        <f t="shared" ref="T3331:T3394" si="317">(((I3331/60/60/24)+(DATE(1970,1,1))))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LEFT(N3395,FIND("/",$N3395)-1)</f>
        <v>theater</v>
      </c>
      <c r="R3395" t="str">
        <f t="shared" ref="R3395:R3458" si="321">RIGHT($N3395,LEN(N3395)-FIND("/",$N3395))</f>
        <v>plays</v>
      </c>
      <c r="S3395" s="12">
        <f t="shared" ref="S3395:S3458" si="322">(((J3395/60/60/24)+(DATE(1970,1,1))))</f>
        <v>41923.921643518523</v>
      </c>
      <c r="T3395" s="12">
        <f t="shared" ref="T3395:T3458" si="323">(((I3395/60/60/24)+(DATE(1970,1,1))))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LEFT(N3459,FIND("/",$N3459)-1)</f>
        <v>theater</v>
      </c>
      <c r="R3459" t="str">
        <f t="shared" ref="R3459:R3522" si="327">RIGHT($N3459,LEN(N3459)-FIND("/",$N3459))</f>
        <v>plays</v>
      </c>
      <c r="S3459" s="12">
        <f t="shared" ref="S3459:S3522" si="328">(((J3459/60/60/24)+(DATE(1970,1,1))))</f>
        <v>42016.706678240742</v>
      </c>
      <c r="T3459" s="12">
        <f t="shared" ref="T3459:T3522" si="329">(((I3459/60/60/24)+(DATE(1970,1,1))))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LEFT(N3523,FIND("/",$N3523)-1)</f>
        <v>theater</v>
      </c>
      <c r="R3523" t="str">
        <f t="shared" ref="R3523:R3586" si="333">RIGHT($N3523,LEN(N3523)-FIND("/",$N3523))</f>
        <v>plays</v>
      </c>
      <c r="S3523" s="12">
        <f t="shared" ref="S3523:S3586" si="334">(((J3523/60/60/24)+(DATE(1970,1,1))))</f>
        <v>41881.361342592594</v>
      </c>
      <c r="T3523" s="12">
        <f t="shared" ref="T3523:T3586" si="335">(((I3523/60/60/24)+(DATE(1970,1,1))))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LEFT(N3587,FIND("/",$N3587)-1)</f>
        <v>theater</v>
      </c>
      <c r="R3587" t="str">
        <f t="shared" ref="R3587:R3650" si="339">RIGHT($N3587,LEN(N3587)-FIND("/",$N3587))</f>
        <v>plays</v>
      </c>
      <c r="S3587" s="12">
        <f t="shared" ref="S3587:S3650" si="340">(((J3587/60/60/24)+(DATE(1970,1,1))))</f>
        <v>41964.716319444444</v>
      </c>
      <c r="T3587" s="12">
        <f t="shared" ref="T3587:T3650" si="341">(((I3587/60/60/24)+(DATE(1970,1,1))))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LEFT(N3651,FIND("/",$N3651)-1)</f>
        <v>theater</v>
      </c>
      <c r="R3651" t="str">
        <f t="shared" ref="R3651:R3714" si="345">RIGHT($N3651,LEN(N3651)-FIND("/",$N3651))</f>
        <v>plays</v>
      </c>
      <c r="S3651" s="12">
        <f t="shared" ref="S3651:S3714" si="346">(((J3651/60/60/24)+(DATE(1970,1,1))))</f>
        <v>41780.712893518517</v>
      </c>
      <c r="T3651" s="12">
        <f t="shared" ref="T3651:T3714" si="347">(((I3651/60/60/24)+(DATE(1970,1,1))))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LEFT(N3715,FIND("/",$N3715)-1)</f>
        <v>theater</v>
      </c>
      <c r="R3715" t="str">
        <f t="shared" ref="R3715:R3778" si="351">RIGHT($N3715,LEN(N3715)-FIND("/",$N3715))</f>
        <v>plays</v>
      </c>
      <c r="S3715" s="12">
        <f t="shared" ref="S3715:S3778" si="352">(((J3715/60/60/24)+(DATE(1970,1,1))))</f>
        <v>42505.738032407404</v>
      </c>
      <c r="T3715" s="12">
        <f t="shared" ref="T3715:T3778" si="353">(((I3715/60/60/24)+(DATE(1970,1,1))))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LEFT(N3779,FIND("/",$N3779)-1)</f>
        <v>theater</v>
      </c>
      <c r="R3779" t="str">
        <f t="shared" ref="R3779:R3842" si="357">RIGHT($N3779,LEN(N3779)-FIND("/",$N3779))</f>
        <v>musical</v>
      </c>
      <c r="S3779" s="12">
        <f t="shared" ref="S3779:S3842" si="358">(((J3779/60/60/24)+(DATE(1970,1,1))))</f>
        <v>41887.111354166671</v>
      </c>
      <c r="T3779" s="12">
        <f t="shared" ref="T3779:T3842" si="359">(((I3779/60/60/24)+(DATE(1970,1,1))))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LEFT(N3843,FIND("/",$N3843)-1)</f>
        <v>theater</v>
      </c>
      <c r="R3843" t="str">
        <f t="shared" ref="R3843:R3906" si="363">RIGHT($N3843,LEN(N3843)-FIND("/",$N3843))</f>
        <v>plays</v>
      </c>
      <c r="S3843" s="12">
        <f t="shared" ref="S3843:S3906" si="364">(((J3843/60/60/24)+(DATE(1970,1,1))))</f>
        <v>41780.785729166666</v>
      </c>
      <c r="T3843" s="12">
        <f t="shared" ref="T3843:T3906" si="365">(((I3843/60/60/24)+(DATE(1970,1,1))))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LEFT(N3907,FIND("/",$N3907)-1)</f>
        <v>theater</v>
      </c>
      <c r="R3907" t="str">
        <f t="shared" ref="R3907:R3970" si="369">RIGHT($N3907,LEN(N3907)-FIND("/",$N3907))</f>
        <v>plays</v>
      </c>
      <c r="S3907" s="12">
        <f t="shared" ref="S3907:S3970" si="370">(((J3907/60/60/24)+(DATE(1970,1,1))))</f>
        <v>42124.623877314814</v>
      </c>
      <c r="T3907" s="12">
        <f t="shared" ref="T3907:T3970" si="371">(((I3907/60/60/24)+(DATE(1970,1,1))))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LEFT(N3971,FIND("/",$N3971)-1)</f>
        <v>theater</v>
      </c>
      <c r="R3971" t="str">
        <f t="shared" ref="R3971:R4034" si="375">RIGHT($N3971,LEN(N3971)-FIND("/",$N3971))</f>
        <v>plays</v>
      </c>
      <c r="S3971" s="12">
        <f t="shared" ref="S3971:S4034" si="376">(((J3971/60/60/24)+(DATE(1970,1,1))))</f>
        <v>42601.854699074072</v>
      </c>
      <c r="T3971" s="12">
        <f t="shared" ref="T3971:T4034" si="377">(((I3971/60/60/24)+(DATE(1970,1,1))))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LEFT(N4035,FIND("/",$N4035)-1)</f>
        <v>theater</v>
      </c>
      <c r="R4035" t="str">
        <f t="shared" ref="R4035:R4098" si="381">RIGHT($N4035,LEN(N4035)-FIND("/",$N4035))</f>
        <v>plays</v>
      </c>
      <c r="S4035" s="12">
        <f t="shared" ref="S4035:S4098" si="382">(((J4035/60/60/24)+(DATE(1970,1,1))))</f>
        <v>42614.268796296295</v>
      </c>
      <c r="T4035" s="12">
        <f t="shared" ref="T4035:T4098" si="383">(((I4035/60/60/24)+(DATE(1970,1,1))))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LEFT(N4099,FIND("/",$N4099)-1)</f>
        <v>theater</v>
      </c>
      <c r="R4099" t="str">
        <f t="shared" ref="R4099:R4115" si="387">RIGHT($N4099,LEN(N4099)-FIND("/",$N4099))</f>
        <v>plays</v>
      </c>
      <c r="S4099" s="12">
        <f t="shared" ref="S4099:S4115" si="388">(((J4099/60/60/24)+(DATE(1970,1,1))))</f>
        <v>42344.824502314819</v>
      </c>
      <c r="T4099" s="12">
        <f t="shared" ref="T4099:T4115" si="389">(((I4099/60/60/24)+(DATE(1970,1,1))))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Table- Sub Category</vt:lpstr>
      <vt:lpstr>Pivot Table- Category</vt:lpstr>
      <vt:lpstr>Pivot Table Launch Date</vt:lpstr>
      <vt:lpstr>Bonus</vt:lpstr>
      <vt:lpstr>Sheet6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Tim Samson</dc:creator>
  <cp:keywords/>
  <dc:description/>
  <cp:lastModifiedBy>Tim Samson</cp:lastModifiedBy>
  <dcterms:created xsi:type="dcterms:W3CDTF">2017-04-20T15:17:24Z</dcterms:created>
  <dcterms:modified xsi:type="dcterms:W3CDTF">2020-09-14T18:53:43Z</dcterms:modified>
  <cp:category/>
</cp:coreProperties>
</file>