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Bachelorarbeit\Auswertung\Results\"/>
    </mc:Choice>
  </mc:AlternateContent>
  <bookViews>
    <workbookView minimized="1" xWindow="0" yWindow="0" windowWidth="23040" windowHeight="8460" activeTab="1"/>
  </bookViews>
  <sheets>
    <sheet name="Gewichtung" sheetId="1" r:id="rId1"/>
    <sheet name="Bewertu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2" l="1"/>
  <c r="M37" i="2"/>
  <c r="P37" i="2"/>
  <c r="S37" i="2"/>
  <c r="G37" i="2"/>
  <c r="J33" i="2"/>
  <c r="M33" i="2"/>
  <c r="P33" i="2"/>
  <c r="S33" i="2"/>
  <c r="J34" i="2"/>
  <c r="M34" i="2"/>
  <c r="P34" i="2"/>
  <c r="S34" i="2"/>
  <c r="G34" i="2"/>
  <c r="G33" i="2"/>
  <c r="J32" i="2"/>
  <c r="M32" i="2"/>
  <c r="P32" i="2"/>
  <c r="S32" i="2"/>
  <c r="G32" i="2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2" i="2"/>
  <c r="G22" i="2" s="1"/>
  <c r="J19" i="2"/>
  <c r="M19" i="2"/>
  <c r="P19" i="2"/>
  <c r="S19" i="2"/>
  <c r="G19" i="2"/>
  <c r="S17" i="2"/>
  <c r="S16" i="2"/>
  <c r="S15" i="2"/>
  <c r="P17" i="2"/>
  <c r="P16" i="2"/>
  <c r="P15" i="2"/>
  <c r="M17" i="2"/>
  <c r="M16" i="2"/>
  <c r="M15" i="2"/>
  <c r="J17" i="2"/>
  <c r="J16" i="2"/>
  <c r="J15" i="2"/>
  <c r="G17" i="2"/>
  <c r="G16" i="2"/>
  <c r="G15" i="2"/>
  <c r="S6" i="2"/>
  <c r="S7" i="2"/>
  <c r="S8" i="2"/>
  <c r="S9" i="2"/>
  <c r="S10" i="2"/>
  <c r="S5" i="2"/>
  <c r="P6" i="2"/>
  <c r="P7" i="2"/>
  <c r="P8" i="2"/>
  <c r="P9" i="2"/>
  <c r="P10" i="2"/>
  <c r="P5" i="2"/>
  <c r="M6" i="2"/>
  <c r="M7" i="2"/>
  <c r="M8" i="2"/>
  <c r="M9" i="2"/>
  <c r="M10" i="2"/>
  <c r="M5" i="2"/>
  <c r="M12" i="2" s="1"/>
  <c r="J6" i="2"/>
  <c r="J7" i="2"/>
  <c r="J8" i="2"/>
  <c r="J9" i="2"/>
  <c r="J10" i="2"/>
  <c r="J5" i="2"/>
  <c r="J12" i="2" s="1"/>
  <c r="G6" i="2"/>
  <c r="G7" i="2"/>
  <c r="G8" i="2"/>
  <c r="G9" i="2"/>
  <c r="G10" i="2"/>
  <c r="G5" i="2"/>
  <c r="R17" i="2"/>
  <c r="R16" i="2"/>
  <c r="R15" i="2"/>
  <c r="O17" i="2"/>
  <c r="O16" i="2"/>
  <c r="O15" i="2"/>
  <c r="L17" i="2"/>
  <c r="L16" i="2"/>
  <c r="L15" i="2"/>
  <c r="I17" i="2"/>
  <c r="I16" i="2"/>
  <c r="I15" i="2"/>
  <c r="F15" i="2"/>
  <c r="F16" i="2"/>
  <c r="F17" i="2"/>
  <c r="R9" i="2"/>
  <c r="R10" i="2"/>
  <c r="O10" i="2"/>
  <c r="X6" i="2"/>
  <c r="X7" i="2"/>
  <c r="X8" i="2"/>
  <c r="X9" i="2"/>
  <c r="X10" i="2"/>
  <c r="X5" i="2"/>
  <c r="O6" i="2"/>
  <c r="O7" i="2"/>
  <c r="O8" i="2"/>
  <c r="O9" i="2"/>
  <c r="L6" i="2"/>
  <c r="L7" i="2"/>
  <c r="L8" i="2"/>
  <c r="L9" i="2"/>
  <c r="L10" i="2"/>
  <c r="O5" i="2"/>
  <c r="L5" i="2"/>
  <c r="I6" i="2"/>
  <c r="I7" i="2"/>
  <c r="I8" i="2"/>
  <c r="I9" i="2"/>
  <c r="I10" i="2"/>
  <c r="I5" i="2"/>
  <c r="F6" i="2"/>
  <c r="F7" i="2"/>
  <c r="F8" i="2"/>
  <c r="F9" i="2"/>
  <c r="F10" i="2"/>
  <c r="F5" i="2"/>
  <c r="R6" i="2"/>
  <c r="R7" i="2"/>
  <c r="R8" i="2"/>
  <c r="R5" i="2"/>
  <c r="R37" i="1"/>
  <c r="S37" i="1"/>
  <c r="R4" i="1"/>
  <c r="R5" i="1"/>
  <c r="R6" i="1"/>
  <c r="R7" i="1"/>
  <c r="R8" i="1"/>
  <c r="R9" i="1"/>
  <c r="R11" i="1"/>
  <c r="Q11" i="1"/>
  <c r="P30" i="2" l="1"/>
  <c r="G30" i="2"/>
  <c r="M30" i="2"/>
  <c r="S30" i="2"/>
  <c r="J30" i="2"/>
  <c r="P12" i="2"/>
  <c r="G12" i="2"/>
  <c r="S12" i="2"/>
  <c r="R15" i="1"/>
  <c r="R16" i="1"/>
  <c r="R14" i="1"/>
  <c r="S30" i="1"/>
  <c r="S31" i="1"/>
  <c r="S32" i="1"/>
  <c r="S33" i="1"/>
  <c r="S34" i="1"/>
  <c r="S35" i="1"/>
  <c r="S29" i="1"/>
  <c r="T25" i="1"/>
  <c r="Q30" i="1"/>
  <c r="Q31" i="1"/>
  <c r="Q32" i="1"/>
  <c r="Q33" i="1"/>
  <c r="Q34" i="1"/>
  <c r="Q35" i="1"/>
  <c r="Q29" i="1"/>
  <c r="P15" i="1"/>
  <c r="P16" i="1"/>
  <c r="P14" i="1"/>
  <c r="P5" i="1"/>
  <c r="P6" i="1"/>
  <c r="P7" i="1"/>
  <c r="P8" i="1"/>
  <c r="P9" i="1"/>
  <c r="P4" i="1"/>
</calcChain>
</file>

<file path=xl/sharedStrings.xml><?xml version="1.0" encoding="utf-8"?>
<sst xmlns="http://schemas.openxmlformats.org/spreadsheetml/2006/main" count="154" uniqueCount="40">
  <si>
    <t>-</t>
  </si>
  <si>
    <t>x</t>
  </si>
  <si>
    <t>Summe</t>
  </si>
  <si>
    <t>o</t>
  </si>
  <si>
    <t>Rang</t>
  </si>
  <si>
    <t>Leistung</t>
  </si>
  <si>
    <t>Sicherheit</t>
  </si>
  <si>
    <t>Benutzbarkeit</t>
  </si>
  <si>
    <t>Gewichtung</t>
  </si>
  <si>
    <t>Gewichtung [%]</t>
  </si>
  <si>
    <t>Gewichtung von einem Punkt</t>
  </si>
  <si>
    <t>Kriterium</t>
  </si>
  <si>
    <t>Zielertrag</t>
  </si>
  <si>
    <t>Zielwert</t>
  </si>
  <si>
    <t>Teilnutzen</t>
  </si>
  <si>
    <t>Docker</t>
  </si>
  <si>
    <t xml:space="preserve">Kata </t>
  </si>
  <si>
    <t>Kata FC</t>
  </si>
  <si>
    <t>gVisor</t>
  </si>
  <si>
    <t>Nabla</t>
  </si>
  <si>
    <t>max</t>
  </si>
  <si>
    <t>min</t>
  </si>
  <si>
    <t>Webserverleistung</t>
  </si>
  <si>
    <t>Arbeitsspeichernutzung</t>
  </si>
  <si>
    <t>Dauer des Startens eines Containers</t>
  </si>
  <si>
    <t>Dauer des Entfernes eines Containers</t>
  </si>
  <si>
    <t>Netzwerkbandbreite</t>
  </si>
  <si>
    <t>Prozessorleistung</t>
  </si>
  <si>
    <t>mittel</t>
  </si>
  <si>
    <t>Ausbruch über Fehlkonfiguration</t>
  </si>
  <si>
    <t>Ausbruch über einen Kernel Exploit</t>
  </si>
  <si>
    <t>Denial of Service Angriff</t>
  </si>
  <si>
    <t xml:space="preserve">Integration in Docker </t>
  </si>
  <si>
    <t>Integration in Kubernetes</t>
  </si>
  <si>
    <t>Installation</t>
  </si>
  <si>
    <t>Systemvoraussetzungen</t>
  </si>
  <si>
    <t>Image Kompatibilität</t>
  </si>
  <si>
    <t xml:space="preserve">Probleme mit Images </t>
  </si>
  <si>
    <t>Docker Funktionen</t>
  </si>
  <si>
    <t>Überblick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</si>
</sst>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0" applyNumberFormat="1"/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143533</xdr:colOff>
      <xdr:row>12</xdr:row>
      <xdr:rowOff>67003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15533" cy="23530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133350</xdr:rowOff>
    </xdr:from>
    <xdr:to>
      <xdr:col>6</xdr:col>
      <xdr:colOff>705587</xdr:colOff>
      <xdr:row>24</xdr:row>
      <xdr:rowOff>181274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09850"/>
          <a:ext cx="5277587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6</xdr:col>
      <xdr:colOff>238796</xdr:colOff>
      <xdr:row>42</xdr:row>
      <xdr:rowOff>105215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53000"/>
          <a:ext cx="4810796" cy="3153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43</xdr:row>
      <xdr:rowOff>180975</xdr:rowOff>
    </xdr:from>
    <xdr:to>
      <xdr:col>11</xdr:col>
      <xdr:colOff>391183</xdr:colOff>
      <xdr:row>56</xdr:row>
      <xdr:rowOff>57478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8372475"/>
          <a:ext cx="4715533" cy="2353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T37"/>
  <sheetViews>
    <sheetView topLeftCell="A10" workbookViewId="0">
      <selection activeCell="S29" sqref="S29:S35"/>
    </sheetView>
  </sheetViews>
  <sheetFormatPr baseColWidth="10" defaultRowHeight="15" x14ac:dyDescent="0.25"/>
  <cols>
    <col min="10" max="15" width="2.140625" bestFit="1" customWidth="1"/>
  </cols>
  <sheetData>
    <row r="3" spans="8:18" x14ac:dyDescent="0.25">
      <c r="H3" t="s">
        <v>5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 t="s">
        <v>2</v>
      </c>
      <c r="Q3" t="s">
        <v>4</v>
      </c>
      <c r="R3" t="s">
        <v>9</v>
      </c>
    </row>
    <row r="4" spans="8:18" x14ac:dyDescent="0.25">
      <c r="I4">
        <v>1</v>
      </c>
      <c r="J4" s="1" t="s">
        <v>3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>
        <f>COUNTIF(J4:O4, "x")</f>
        <v>5</v>
      </c>
      <c r="Q4">
        <v>1</v>
      </c>
      <c r="R4" s="3">
        <f>(P4+1)*100/21</f>
        <v>28.571428571428573</v>
      </c>
    </row>
    <row r="5" spans="8:18" x14ac:dyDescent="0.25">
      <c r="I5">
        <v>2</v>
      </c>
      <c r="J5" s="2" t="s">
        <v>0</v>
      </c>
      <c r="K5" s="2" t="s">
        <v>3</v>
      </c>
      <c r="L5" s="2" t="s">
        <v>0</v>
      </c>
      <c r="M5" s="2" t="s">
        <v>1</v>
      </c>
      <c r="N5" s="2" t="s">
        <v>0</v>
      </c>
      <c r="O5" s="2" t="s">
        <v>0</v>
      </c>
      <c r="P5">
        <f t="shared" ref="P5:P9" si="0">COUNTIF(J5:O5, "x")</f>
        <v>1</v>
      </c>
      <c r="Q5">
        <v>5</v>
      </c>
      <c r="R5" s="3">
        <f t="shared" ref="R5:R9" si="1">(P5+1)*100/21</f>
        <v>9.5238095238095237</v>
      </c>
    </row>
    <row r="6" spans="8:18" x14ac:dyDescent="0.25">
      <c r="I6">
        <v>3</v>
      </c>
      <c r="J6" s="2" t="s">
        <v>0</v>
      </c>
      <c r="K6" s="2" t="s">
        <v>1</v>
      </c>
      <c r="L6" s="2" t="s">
        <v>3</v>
      </c>
      <c r="M6" s="2" t="s">
        <v>1</v>
      </c>
      <c r="N6" s="2" t="s">
        <v>0</v>
      </c>
      <c r="O6" s="2" t="s">
        <v>0</v>
      </c>
      <c r="P6">
        <f t="shared" si="0"/>
        <v>2</v>
      </c>
      <c r="Q6">
        <v>4</v>
      </c>
      <c r="R6" s="3">
        <f t="shared" si="1"/>
        <v>14.285714285714286</v>
      </c>
    </row>
    <row r="7" spans="8:18" x14ac:dyDescent="0.25">
      <c r="I7">
        <v>4</v>
      </c>
      <c r="J7" s="2" t="s">
        <v>0</v>
      </c>
      <c r="K7" s="2" t="s">
        <v>0</v>
      </c>
      <c r="L7" s="2" t="s">
        <v>0</v>
      </c>
      <c r="M7" s="2" t="s">
        <v>3</v>
      </c>
      <c r="N7" s="2" t="s">
        <v>0</v>
      </c>
      <c r="O7" s="2" t="s">
        <v>0</v>
      </c>
      <c r="P7">
        <f t="shared" si="0"/>
        <v>0</v>
      </c>
      <c r="Q7">
        <v>6</v>
      </c>
      <c r="R7" s="3">
        <f t="shared" si="1"/>
        <v>4.7619047619047619</v>
      </c>
    </row>
    <row r="8" spans="8:18" x14ac:dyDescent="0.25">
      <c r="I8">
        <v>5</v>
      </c>
      <c r="J8" s="2" t="s">
        <v>0</v>
      </c>
      <c r="K8" s="2" t="s">
        <v>1</v>
      </c>
      <c r="L8" s="2" t="s">
        <v>1</v>
      </c>
      <c r="M8" s="2" t="s">
        <v>1</v>
      </c>
      <c r="N8" s="2" t="s">
        <v>3</v>
      </c>
      <c r="O8" s="2" t="s">
        <v>0</v>
      </c>
      <c r="P8">
        <f t="shared" si="0"/>
        <v>3</v>
      </c>
      <c r="Q8">
        <v>3</v>
      </c>
      <c r="R8" s="3">
        <f t="shared" si="1"/>
        <v>19.047619047619047</v>
      </c>
    </row>
    <row r="9" spans="8:18" x14ac:dyDescent="0.25">
      <c r="I9">
        <v>6</v>
      </c>
      <c r="J9" s="2" t="s">
        <v>0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3</v>
      </c>
      <c r="P9">
        <f t="shared" si="0"/>
        <v>4</v>
      </c>
      <c r="Q9">
        <v>2</v>
      </c>
      <c r="R9" s="3">
        <f t="shared" si="1"/>
        <v>23.80952380952381</v>
      </c>
    </row>
    <row r="10" spans="8:18" x14ac:dyDescent="0.25">
      <c r="J10" s="2"/>
      <c r="K10" s="2"/>
      <c r="L10" s="2"/>
      <c r="M10" s="2"/>
      <c r="N10" s="2"/>
      <c r="O10" s="2"/>
    </row>
    <row r="11" spans="8:18" x14ac:dyDescent="0.25">
      <c r="O11" s="2" t="s">
        <v>10</v>
      </c>
      <c r="P11" s="4">
        <v>100</v>
      </c>
      <c r="Q11">
        <f>SUM(Q4:Q9)</f>
        <v>21</v>
      </c>
      <c r="R11" s="3">
        <f>P11/Q11</f>
        <v>4.7619047619047619</v>
      </c>
    </row>
    <row r="13" spans="8:18" x14ac:dyDescent="0.25">
      <c r="J13">
        <v>1</v>
      </c>
      <c r="K13">
        <v>2</v>
      </c>
      <c r="L13">
        <v>3</v>
      </c>
    </row>
    <row r="14" spans="8:18" x14ac:dyDescent="0.25">
      <c r="H14" t="s">
        <v>6</v>
      </c>
      <c r="I14">
        <v>1</v>
      </c>
      <c r="J14" t="s">
        <v>3</v>
      </c>
      <c r="K14" t="s">
        <v>0</v>
      </c>
      <c r="L14" t="s">
        <v>1</v>
      </c>
      <c r="P14">
        <f t="shared" ref="P14:P16" si="2">COUNTIF(J14:O14, "x")</f>
        <v>1</v>
      </c>
      <c r="Q14">
        <v>2</v>
      </c>
      <c r="R14" s="3">
        <f>(P14+1)*100/6</f>
        <v>33.333333333333336</v>
      </c>
    </row>
    <row r="15" spans="8:18" x14ac:dyDescent="0.25">
      <c r="I15">
        <v>2</v>
      </c>
      <c r="J15" t="s">
        <v>1</v>
      </c>
      <c r="K15" t="s">
        <v>3</v>
      </c>
      <c r="L15" t="s">
        <v>1</v>
      </c>
      <c r="P15">
        <f t="shared" si="2"/>
        <v>2</v>
      </c>
      <c r="Q15">
        <v>1</v>
      </c>
      <c r="R15" s="3">
        <f t="shared" ref="R15:R16" si="3">(P15+1)*100/6</f>
        <v>50</v>
      </c>
    </row>
    <row r="16" spans="8:18" x14ac:dyDescent="0.25">
      <c r="I16">
        <v>3</v>
      </c>
      <c r="J16" t="s">
        <v>0</v>
      </c>
      <c r="K16" t="s">
        <v>0</v>
      </c>
      <c r="L16" t="s">
        <v>3</v>
      </c>
      <c r="P16">
        <f t="shared" si="2"/>
        <v>0</v>
      </c>
      <c r="Q16">
        <v>3</v>
      </c>
      <c r="R16" s="3">
        <f t="shared" si="3"/>
        <v>16.666666666666668</v>
      </c>
    </row>
    <row r="25" spans="8:20" x14ac:dyDescent="0.25">
      <c r="T25">
        <f>100/28</f>
        <v>3.5714285714285716</v>
      </c>
    </row>
    <row r="28" spans="8:20" x14ac:dyDescent="0.25">
      <c r="H28" t="s">
        <v>7</v>
      </c>
      <c r="J28">
        <v>1</v>
      </c>
      <c r="K28">
        <v>2</v>
      </c>
      <c r="L28">
        <v>3</v>
      </c>
      <c r="M28">
        <v>4</v>
      </c>
      <c r="N28">
        <v>5</v>
      </c>
      <c r="O28">
        <v>6</v>
      </c>
      <c r="P28">
        <v>7</v>
      </c>
      <c r="Q28" t="s">
        <v>2</v>
      </c>
      <c r="R28" t="s">
        <v>4</v>
      </c>
      <c r="S28" t="s">
        <v>8</v>
      </c>
    </row>
    <row r="29" spans="8:20" x14ac:dyDescent="0.25">
      <c r="I29">
        <v>1</v>
      </c>
      <c r="J29" s="1" t="s">
        <v>3</v>
      </c>
      <c r="K29" s="2" t="s">
        <v>1</v>
      </c>
      <c r="L29" s="2" t="s">
        <v>1</v>
      </c>
      <c r="M29" s="2" t="s">
        <v>1</v>
      </c>
      <c r="N29" s="2" t="s">
        <v>0</v>
      </c>
      <c r="O29" s="2" t="s">
        <v>0</v>
      </c>
      <c r="P29" s="2" t="s">
        <v>1</v>
      </c>
      <c r="Q29">
        <f>COUNTIF(J29:P29, "x")</f>
        <v>4</v>
      </c>
      <c r="R29">
        <v>3</v>
      </c>
      <c r="S29" s="3">
        <f>(Q29+1)*$T$25</f>
        <v>17.857142857142858</v>
      </c>
    </row>
    <row r="30" spans="8:20" x14ac:dyDescent="0.25">
      <c r="I30">
        <v>2</v>
      </c>
      <c r="J30" s="2" t="s">
        <v>0</v>
      </c>
      <c r="K30" s="2" t="s">
        <v>3</v>
      </c>
      <c r="L30" s="2" t="s">
        <v>1</v>
      </c>
      <c r="M30" s="2" t="s">
        <v>1</v>
      </c>
      <c r="N30" s="2" t="s">
        <v>0</v>
      </c>
      <c r="O30" s="2" t="s">
        <v>0</v>
      </c>
      <c r="P30" s="2" t="s">
        <v>1</v>
      </c>
      <c r="Q30">
        <f t="shared" ref="Q30:Q35" si="4">COUNTIF(J30:P30, "x")</f>
        <v>3</v>
      </c>
      <c r="R30">
        <v>4</v>
      </c>
      <c r="S30" s="3">
        <f t="shared" ref="S30:S35" si="5">(Q30+1)*$T$25</f>
        <v>14.285714285714286</v>
      </c>
    </row>
    <row r="31" spans="8:20" x14ac:dyDescent="0.25">
      <c r="I31">
        <v>3</v>
      </c>
      <c r="J31" s="2" t="s">
        <v>0</v>
      </c>
      <c r="K31" s="2" t="s">
        <v>0</v>
      </c>
      <c r="L31" s="2" t="s">
        <v>3</v>
      </c>
      <c r="M31" s="2" t="s">
        <v>0</v>
      </c>
      <c r="N31" s="2" t="s">
        <v>0</v>
      </c>
      <c r="O31" s="2" t="s">
        <v>0</v>
      </c>
      <c r="P31" s="2" t="s">
        <v>0</v>
      </c>
      <c r="Q31">
        <f t="shared" si="4"/>
        <v>0</v>
      </c>
      <c r="R31">
        <v>7</v>
      </c>
      <c r="S31" s="3">
        <f t="shared" si="5"/>
        <v>3.5714285714285716</v>
      </c>
    </row>
    <row r="32" spans="8:20" x14ac:dyDescent="0.25">
      <c r="I32">
        <v>4</v>
      </c>
      <c r="J32" s="2" t="s">
        <v>0</v>
      </c>
      <c r="K32" s="2" t="s">
        <v>0</v>
      </c>
      <c r="L32" s="2" t="s">
        <v>1</v>
      </c>
      <c r="M32" s="2" t="s">
        <v>3</v>
      </c>
      <c r="N32" s="2" t="s">
        <v>0</v>
      </c>
      <c r="O32" s="2" t="s">
        <v>0</v>
      </c>
      <c r="P32" s="2" t="s">
        <v>0</v>
      </c>
      <c r="Q32">
        <f t="shared" si="4"/>
        <v>1</v>
      </c>
      <c r="R32">
        <v>6</v>
      </c>
      <c r="S32" s="3">
        <f t="shared" si="5"/>
        <v>7.1428571428571432</v>
      </c>
    </row>
    <row r="33" spans="9:19" x14ac:dyDescent="0.25">
      <c r="I33">
        <v>5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3</v>
      </c>
      <c r="O33" s="2" t="s">
        <v>1</v>
      </c>
      <c r="P33" s="2" t="s">
        <v>1</v>
      </c>
      <c r="Q33">
        <f t="shared" si="4"/>
        <v>6</v>
      </c>
      <c r="R33">
        <v>1</v>
      </c>
      <c r="S33" s="3">
        <f t="shared" si="5"/>
        <v>25</v>
      </c>
    </row>
    <row r="34" spans="9:19" x14ac:dyDescent="0.25">
      <c r="I34">
        <v>6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0</v>
      </c>
      <c r="O34" s="2" t="s">
        <v>3</v>
      </c>
      <c r="P34" s="2" t="s">
        <v>1</v>
      </c>
      <c r="Q34">
        <f t="shared" si="4"/>
        <v>5</v>
      </c>
      <c r="R34">
        <v>2</v>
      </c>
      <c r="S34" s="3">
        <f t="shared" si="5"/>
        <v>21.428571428571431</v>
      </c>
    </row>
    <row r="35" spans="9:19" x14ac:dyDescent="0.25">
      <c r="I35">
        <v>7</v>
      </c>
      <c r="J35" s="2" t="s">
        <v>0</v>
      </c>
      <c r="K35" s="2" t="s">
        <v>0</v>
      </c>
      <c r="L35" s="2" t="s">
        <v>1</v>
      </c>
      <c r="M35" s="2" t="s">
        <v>1</v>
      </c>
      <c r="N35" s="2" t="s">
        <v>0</v>
      </c>
      <c r="O35" s="2" t="s">
        <v>0</v>
      </c>
      <c r="P35" t="s">
        <v>3</v>
      </c>
      <c r="Q35">
        <f t="shared" si="4"/>
        <v>2</v>
      </c>
      <c r="R35">
        <v>5</v>
      </c>
      <c r="S35" s="3">
        <f t="shared" si="5"/>
        <v>10.714285714285715</v>
      </c>
    </row>
    <row r="37" spans="9:19" x14ac:dyDescent="0.25">
      <c r="Q37" s="4">
        <v>100</v>
      </c>
      <c r="R37">
        <f>SUM(R29:R35)</f>
        <v>28</v>
      </c>
      <c r="S37" s="3">
        <f>Q37/R37</f>
        <v>3.5714285714285716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37"/>
  <sheetViews>
    <sheetView tabSelected="1" topLeftCell="A10" workbookViewId="0">
      <selection activeCell="G37" sqref="G37:S37"/>
    </sheetView>
  </sheetViews>
  <sheetFormatPr baseColWidth="10" defaultRowHeight="15" x14ac:dyDescent="0.25"/>
  <cols>
    <col min="3" max="3" width="34.7109375" bestFit="1" customWidth="1"/>
  </cols>
  <sheetData>
    <row r="3" spans="3:24" x14ac:dyDescent="0.25">
      <c r="E3" t="s">
        <v>15</v>
      </c>
      <c r="H3" t="s">
        <v>16</v>
      </c>
      <c r="K3" t="s">
        <v>17</v>
      </c>
      <c r="N3" t="s">
        <v>18</v>
      </c>
      <c r="Q3" t="s">
        <v>19</v>
      </c>
    </row>
    <row r="4" spans="3:24" x14ac:dyDescent="0.25">
      <c r="C4" t="s">
        <v>11</v>
      </c>
      <c r="D4" s="3" t="s">
        <v>8</v>
      </c>
      <c r="E4" s="3" t="s">
        <v>12</v>
      </c>
      <c r="F4" s="3" t="s">
        <v>13</v>
      </c>
      <c r="G4" s="3" t="s">
        <v>14</v>
      </c>
      <c r="H4" s="3" t="s">
        <v>12</v>
      </c>
      <c r="I4" s="3" t="s">
        <v>13</v>
      </c>
      <c r="J4" s="3" t="s">
        <v>14</v>
      </c>
      <c r="K4" s="3" t="s">
        <v>12</v>
      </c>
      <c r="L4" s="3" t="s">
        <v>13</v>
      </c>
      <c r="M4" s="3" t="s">
        <v>14</v>
      </c>
      <c r="N4" s="3" t="s">
        <v>12</v>
      </c>
      <c r="O4" s="3" t="s">
        <v>13</v>
      </c>
      <c r="P4" s="3" t="s">
        <v>14</v>
      </c>
      <c r="Q4" s="3" t="s">
        <v>12</v>
      </c>
      <c r="R4" s="3" t="s">
        <v>13</v>
      </c>
      <c r="S4" s="3" t="s">
        <v>14</v>
      </c>
      <c r="T4" s="3"/>
      <c r="U4" s="3"/>
      <c r="V4" s="3" t="s">
        <v>20</v>
      </c>
      <c r="W4" s="3" t="s">
        <v>21</v>
      </c>
      <c r="X4" s="3" t="s">
        <v>28</v>
      </c>
    </row>
    <row r="5" spans="3:24" x14ac:dyDescent="0.25">
      <c r="C5" t="s">
        <v>22</v>
      </c>
      <c r="D5" s="3">
        <v>28.571428571428573</v>
      </c>
      <c r="E5" s="3">
        <v>100</v>
      </c>
      <c r="F5" s="3">
        <f>1+((E5-$W5)/($V5-$W5))*9</f>
        <v>8.110382513661202</v>
      </c>
      <c r="G5" s="3">
        <f>$D5*F5</f>
        <v>231.72521467603437</v>
      </c>
      <c r="H5" s="3">
        <v>109.87</v>
      </c>
      <c r="I5" s="3">
        <f>1+((H5-$W5)/($V5-$W5))*9</f>
        <v>9.1890710382513667</v>
      </c>
      <c r="J5" s="3">
        <f>$D5*I5</f>
        <v>262.54488680718191</v>
      </c>
      <c r="K5" s="3">
        <v>60.83</v>
      </c>
      <c r="L5" s="3">
        <f>1+((K5-$W5)/($V5-$W5))*9</f>
        <v>3.8295081967213109</v>
      </c>
      <c r="M5" s="3">
        <f>$D5*L5</f>
        <v>109.41451990632318</v>
      </c>
      <c r="N5" s="3">
        <v>34.94</v>
      </c>
      <c r="O5" s="3">
        <f>1+((N5-$W5)/($V5-$W5))*9</f>
        <v>1</v>
      </c>
      <c r="P5" s="3">
        <f>$D5*O5</f>
        <v>28.571428571428573</v>
      </c>
      <c r="Q5" s="3">
        <v>117.29</v>
      </c>
      <c r="R5" s="3">
        <f>1+((Q5-$W5)/($V5-$W5))*9</f>
        <v>10</v>
      </c>
      <c r="S5" s="3">
        <f>$D5*R5</f>
        <v>285.71428571428572</v>
      </c>
      <c r="T5" s="3"/>
      <c r="U5" s="3"/>
      <c r="V5" s="3">
        <v>117.29</v>
      </c>
      <c r="W5" s="3">
        <v>34.94</v>
      </c>
      <c r="X5">
        <f>(V5+W5)/2</f>
        <v>76.115000000000009</v>
      </c>
    </row>
    <row r="6" spans="3:24" x14ac:dyDescent="0.25">
      <c r="C6" t="s">
        <v>23</v>
      </c>
      <c r="D6" s="3">
        <v>9.5238095238095237</v>
      </c>
      <c r="E6" s="3">
        <v>100</v>
      </c>
      <c r="F6" s="3">
        <f t="shared" ref="F6:F17" si="0">1+((E6-$W6)/($V6-$W6))*9</f>
        <v>8.1315488819977144</v>
      </c>
      <c r="G6" s="3">
        <f t="shared" ref="G6:G10" si="1">$D6*F6</f>
        <v>77.443322685692522</v>
      </c>
      <c r="H6" s="3">
        <v>197.1</v>
      </c>
      <c r="I6" s="3">
        <f t="shared" ref="I6:I10" si="2">1+((H6-$W6)/($V6-$W6))*9</f>
        <v>1</v>
      </c>
      <c r="J6" s="3">
        <f t="shared" ref="J6:J10" si="3">$D6*I6</f>
        <v>9.5238095238095237</v>
      </c>
      <c r="K6" s="3">
        <v>103.67</v>
      </c>
      <c r="L6" s="3">
        <f t="shared" ref="L6:L10" si="4">1+((K6-$W6)/($V6-$W6))*9</f>
        <v>7.862004243512323</v>
      </c>
      <c r="M6" s="3">
        <f t="shared" ref="M6:M10" si="5">$D6*L6</f>
        <v>74.876230890593547</v>
      </c>
      <c r="N6" s="3">
        <v>117.34</v>
      </c>
      <c r="O6" s="3">
        <f t="shared" ref="O6:O10" si="6">1+((N6-$W6)/($V6-$W6))*9</f>
        <v>6.8580055492084213</v>
      </c>
      <c r="P6" s="3">
        <f t="shared" ref="P6:P10" si="7">$D6*O6</f>
        <v>65.31433856388972</v>
      </c>
      <c r="Q6" s="3">
        <v>74.56</v>
      </c>
      <c r="R6" s="3">
        <f t="shared" ref="R6:R10" si="8">1+((Q6-$W6)/($V6-$W6))*9</f>
        <v>10</v>
      </c>
      <c r="S6" s="3">
        <f t="shared" ref="S6:S10" si="9">$D6*R6</f>
        <v>95.238095238095241</v>
      </c>
      <c r="T6" s="3"/>
      <c r="U6" s="3"/>
      <c r="V6" s="3">
        <v>74.56</v>
      </c>
      <c r="W6" s="3">
        <v>197.1</v>
      </c>
      <c r="X6">
        <f t="shared" ref="X6:X10" si="10">(V6+W6)/2</f>
        <v>135.82999999999998</v>
      </c>
    </row>
    <row r="7" spans="3:24" x14ac:dyDescent="0.25">
      <c r="C7" t="s">
        <v>24</v>
      </c>
      <c r="D7" s="3">
        <v>14.285714285714286</v>
      </c>
      <c r="E7" s="3">
        <v>100</v>
      </c>
      <c r="F7" s="3">
        <f t="shared" si="0"/>
        <v>10</v>
      </c>
      <c r="G7" s="3">
        <f t="shared" si="1"/>
        <v>142.85714285714286</v>
      </c>
      <c r="H7" s="3">
        <v>183.02</v>
      </c>
      <c r="I7" s="3">
        <f t="shared" si="2"/>
        <v>6.5457907632564369</v>
      </c>
      <c r="J7" s="3">
        <f t="shared" si="3"/>
        <v>93.5112966179491</v>
      </c>
      <c r="K7" s="3">
        <v>316.31</v>
      </c>
      <c r="L7" s="3">
        <f t="shared" si="4"/>
        <v>1</v>
      </c>
      <c r="M7" s="3">
        <f t="shared" si="5"/>
        <v>14.285714285714286</v>
      </c>
      <c r="N7" s="3">
        <v>104.99</v>
      </c>
      <c r="O7" s="3">
        <f t="shared" si="6"/>
        <v>9.7923813046091261</v>
      </c>
      <c r="P7" s="3">
        <f t="shared" si="7"/>
        <v>139.89116149441608</v>
      </c>
      <c r="Q7" s="3">
        <v>234.7</v>
      </c>
      <c r="R7" s="3">
        <f t="shared" si="8"/>
        <v>4.3955434330359218</v>
      </c>
      <c r="S7" s="3">
        <f t="shared" si="9"/>
        <v>62.793477614798888</v>
      </c>
      <c r="T7" s="3"/>
      <c r="U7" s="3"/>
      <c r="V7" s="3">
        <v>100</v>
      </c>
      <c r="W7" s="3">
        <v>316.31</v>
      </c>
      <c r="X7">
        <f t="shared" si="10"/>
        <v>208.155</v>
      </c>
    </row>
    <row r="8" spans="3:24" x14ac:dyDescent="0.25">
      <c r="C8" t="s">
        <v>25</v>
      </c>
      <c r="D8" s="3">
        <v>4.7619047619047619</v>
      </c>
      <c r="E8" s="3">
        <v>100</v>
      </c>
      <c r="F8" s="3">
        <f t="shared" si="0"/>
        <v>6.8902071734963961</v>
      </c>
      <c r="G8" s="3">
        <f t="shared" si="1"/>
        <v>32.810510349982842</v>
      </c>
      <c r="H8" s="3">
        <v>140.55000000000001</v>
      </c>
      <c r="I8" s="3">
        <f t="shared" si="2"/>
        <v>3.5594597061239384</v>
      </c>
      <c r="J8" s="3">
        <f t="shared" si="3"/>
        <v>16.949808124399706</v>
      </c>
      <c r="K8" s="3">
        <v>171.71</v>
      </c>
      <c r="L8" s="3">
        <f t="shared" si="4"/>
        <v>1</v>
      </c>
      <c r="M8" s="3">
        <f t="shared" si="5"/>
        <v>4.7619047619047619</v>
      </c>
      <c r="N8" s="3">
        <v>104.94</v>
      </c>
      <c r="O8" s="3">
        <f t="shared" si="6"/>
        <v>6.4844391713060148</v>
      </c>
      <c r="P8" s="3">
        <f t="shared" si="7"/>
        <v>30.87828176812388</v>
      </c>
      <c r="Q8" s="3">
        <v>62.14</v>
      </c>
      <c r="R8" s="3">
        <f t="shared" si="8"/>
        <v>10</v>
      </c>
      <c r="S8" s="3">
        <f t="shared" si="9"/>
        <v>47.61904761904762</v>
      </c>
      <c r="T8" s="3"/>
      <c r="U8" s="3"/>
      <c r="V8" s="3">
        <v>62.14</v>
      </c>
      <c r="W8" s="3">
        <v>171.71</v>
      </c>
      <c r="X8">
        <f t="shared" si="10"/>
        <v>116.92500000000001</v>
      </c>
    </row>
    <row r="9" spans="3:24" x14ac:dyDescent="0.25">
      <c r="C9" t="s">
        <v>26</v>
      </c>
      <c r="D9" s="3">
        <v>19.047619047619047</v>
      </c>
      <c r="E9" s="3">
        <v>100</v>
      </c>
      <c r="F9" s="3">
        <f t="shared" si="0"/>
        <v>10</v>
      </c>
      <c r="G9" s="3">
        <f t="shared" si="1"/>
        <v>190.47619047619048</v>
      </c>
      <c r="H9" s="3">
        <v>99.92</v>
      </c>
      <c r="I9" s="3">
        <f t="shared" si="2"/>
        <v>9.9657469077069472</v>
      </c>
      <c r="J9" s="3">
        <f t="shared" si="3"/>
        <v>189.82375062298948</v>
      </c>
      <c r="K9" s="3">
        <v>99.56</v>
      </c>
      <c r="L9" s="3">
        <f t="shared" si="4"/>
        <v>9.8116079923882022</v>
      </c>
      <c r="M9" s="3">
        <f t="shared" si="5"/>
        <v>186.88777128358481</v>
      </c>
      <c r="N9" s="3">
        <v>78.98</v>
      </c>
      <c r="O9" s="3">
        <f t="shared" si="6"/>
        <v>1</v>
      </c>
      <c r="P9" s="3">
        <f t="shared" si="7"/>
        <v>19.047619047619047</v>
      </c>
      <c r="Q9" s="5">
        <v>89.490000000000009</v>
      </c>
      <c r="R9" s="3">
        <f t="shared" si="8"/>
        <v>5.5000000000000027</v>
      </c>
      <c r="S9" s="3">
        <f t="shared" si="9"/>
        <v>104.76190476190482</v>
      </c>
      <c r="T9" s="3"/>
      <c r="U9" s="3"/>
      <c r="V9" s="3">
        <v>100</v>
      </c>
      <c r="W9" s="3">
        <v>78.98</v>
      </c>
      <c r="X9">
        <f t="shared" si="10"/>
        <v>89.490000000000009</v>
      </c>
    </row>
    <row r="10" spans="3:24" x14ac:dyDescent="0.25">
      <c r="C10" t="s">
        <v>27</v>
      </c>
      <c r="D10" s="3">
        <v>23.80952380952381</v>
      </c>
      <c r="E10" s="3">
        <v>100</v>
      </c>
      <c r="F10" s="3">
        <f t="shared" si="0"/>
        <v>1</v>
      </c>
      <c r="G10" s="3">
        <f t="shared" si="1"/>
        <v>23.80952380952381</v>
      </c>
      <c r="H10" s="3">
        <v>155.78</v>
      </c>
      <c r="I10" s="3">
        <f t="shared" si="2"/>
        <v>9.4146832048273552</v>
      </c>
      <c r="J10" s="3">
        <f t="shared" si="3"/>
        <v>224.15912392446086</v>
      </c>
      <c r="K10" s="3">
        <v>159.66</v>
      </c>
      <c r="L10" s="3">
        <f t="shared" si="4"/>
        <v>10</v>
      </c>
      <c r="M10" s="3">
        <f t="shared" si="5"/>
        <v>238.0952380952381</v>
      </c>
      <c r="N10" s="5">
        <v>129.82999999999998</v>
      </c>
      <c r="O10" s="3">
        <f t="shared" si="6"/>
        <v>5.4999999999999982</v>
      </c>
      <c r="P10" s="3">
        <f t="shared" si="7"/>
        <v>130.95238095238091</v>
      </c>
      <c r="Q10" s="5">
        <v>129.82999999999998</v>
      </c>
      <c r="R10" s="3">
        <f t="shared" si="8"/>
        <v>5.4999999999999982</v>
      </c>
      <c r="S10" s="3">
        <f t="shared" si="9"/>
        <v>130.95238095238091</v>
      </c>
      <c r="T10" s="3"/>
      <c r="U10" s="3"/>
      <c r="V10" s="3">
        <v>159.66</v>
      </c>
      <c r="W10" s="3">
        <v>100</v>
      </c>
      <c r="X10">
        <f t="shared" si="10"/>
        <v>129.82999999999998</v>
      </c>
    </row>
    <row r="11" spans="3:24" x14ac:dyDescent="0.25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3:24" x14ac:dyDescent="0.25">
      <c r="C12" t="s">
        <v>2</v>
      </c>
      <c r="D12" s="3"/>
      <c r="E12" s="3"/>
      <c r="F12" s="3"/>
      <c r="G12" s="3">
        <f>SUM(G5:G10)</f>
        <v>699.12190485456699</v>
      </c>
      <c r="H12" s="3"/>
      <c r="I12" s="3"/>
      <c r="J12" s="3">
        <f>SUM(J5:J10)</f>
        <v>796.51267562079056</v>
      </c>
      <c r="K12" s="3"/>
      <c r="L12" s="3"/>
      <c r="M12" s="3">
        <f>SUM(M5:M10)</f>
        <v>628.32137922335869</v>
      </c>
      <c r="N12" s="3"/>
      <c r="O12" s="3"/>
      <c r="P12" s="3">
        <f>SUM(P5:P10)</f>
        <v>414.65521039785818</v>
      </c>
      <c r="Q12" s="3"/>
      <c r="R12" s="3"/>
      <c r="S12" s="3">
        <f>SUM(S5:S10)</f>
        <v>727.07919190051325</v>
      </c>
      <c r="T12" s="3"/>
      <c r="U12" s="3"/>
      <c r="V12" s="3"/>
      <c r="W12" s="3"/>
    </row>
    <row r="13" spans="3:24" x14ac:dyDescent="0.25">
      <c r="F13" s="3"/>
    </row>
    <row r="14" spans="3:24" x14ac:dyDescent="0.25">
      <c r="C14" t="s">
        <v>11</v>
      </c>
      <c r="F14" s="3"/>
    </row>
    <row r="15" spans="3:24" x14ac:dyDescent="0.25">
      <c r="C15" t="s">
        <v>29</v>
      </c>
      <c r="D15" s="3">
        <v>33.333333333333336</v>
      </c>
      <c r="E15" s="3">
        <v>3</v>
      </c>
      <c r="F15" s="3">
        <f t="shared" si="0"/>
        <v>1</v>
      </c>
      <c r="G15" s="3">
        <f>$D15*F15</f>
        <v>33.333333333333336</v>
      </c>
      <c r="H15" s="3">
        <v>4.5</v>
      </c>
      <c r="I15" s="3">
        <f t="shared" ref="I15:I17" si="11">1+((H15-$W15)/($V15-$W15))*9</f>
        <v>7.75</v>
      </c>
      <c r="J15" s="3">
        <f>$D15*I15</f>
        <v>258.33333333333337</v>
      </c>
      <c r="K15" s="3">
        <v>4.5</v>
      </c>
      <c r="L15" s="3">
        <f t="shared" ref="L15:L17" si="12">1+((K15-$W15)/($V15-$W15))*9</f>
        <v>7.75</v>
      </c>
      <c r="M15" s="3">
        <f t="shared" ref="M15:M17" si="13">$D15*L15</f>
        <v>258.33333333333337</v>
      </c>
      <c r="N15" s="3">
        <v>4.5</v>
      </c>
      <c r="O15" s="3">
        <f t="shared" ref="O15:O17" si="14">1+((N15-$W15)/($V15-$W15))*9</f>
        <v>7.75</v>
      </c>
      <c r="P15" s="3">
        <f t="shared" ref="P15:P17" si="15">$D15*O15</f>
        <v>258.33333333333337</v>
      </c>
      <c r="Q15" s="3">
        <v>5</v>
      </c>
      <c r="R15" s="3">
        <f t="shared" ref="R15:R17" si="16">1+((Q15-$W15)/($V15-$W15))*9</f>
        <v>10</v>
      </c>
      <c r="S15" s="3">
        <f t="shared" ref="S15:S17" si="17">$D15*R15</f>
        <v>333.33333333333337</v>
      </c>
      <c r="V15">
        <v>5</v>
      </c>
      <c r="W15">
        <v>3</v>
      </c>
    </row>
    <row r="16" spans="3:24" x14ac:dyDescent="0.25">
      <c r="C16" t="s">
        <v>30</v>
      </c>
      <c r="D16" s="3">
        <v>50</v>
      </c>
      <c r="E16" s="3">
        <v>3</v>
      </c>
      <c r="F16" s="3">
        <f t="shared" si="0"/>
        <v>1</v>
      </c>
      <c r="G16" s="3">
        <f>$D16*F16</f>
        <v>50</v>
      </c>
      <c r="H16" s="3">
        <v>4</v>
      </c>
      <c r="I16" s="3">
        <f t="shared" si="11"/>
        <v>5.5</v>
      </c>
      <c r="J16" s="3">
        <f>$D16*I16</f>
        <v>275</v>
      </c>
      <c r="K16" s="3">
        <v>5</v>
      </c>
      <c r="L16" s="3">
        <f t="shared" si="12"/>
        <v>10</v>
      </c>
      <c r="M16" s="3">
        <f t="shared" si="13"/>
        <v>500</v>
      </c>
      <c r="N16" s="3">
        <v>4</v>
      </c>
      <c r="O16" s="3">
        <f t="shared" si="14"/>
        <v>5.5</v>
      </c>
      <c r="P16" s="3">
        <f t="shared" si="15"/>
        <v>275</v>
      </c>
      <c r="Q16" s="3">
        <v>5</v>
      </c>
      <c r="R16" s="3">
        <f t="shared" si="16"/>
        <v>10</v>
      </c>
      <c r="S16" s="3">
        <f t="shared" si="17"/>
        <v>500</v>
      </c>
      <c r="V16">
        <v>5</v>
      </c>
      <c r="W16">
        <v>3</v>
      </c>
    </row>
    <row r="17" spans="3:23" x14ac:dyDescent="0.25">
      <c r="C17" t="s">
        <v>31</v>
      </c>
      <c r="D17" s="3">
        <v>16.666666666666668</v>
      </c>
      <c r="E17" s="3">
        <v>3</v>
      </c>
      <c r="F17" s="3">
        <f t="shared" si="0"/>
        <v>10</v>
      </c>
      <c r="G17" s="3">
        <f>$D17*F17</f>
        <v>166.66666666666669</v>
      </c>
      <c r="H17" s="3">
        <v>3</v>
      </c>
      <c r="I17" s="3">
        <f t="shared" si="11"/>
        <v>10</v>
      </c>
      <c r="J17" s="3">
        <f>$D17*I17</f>
        <v>166.66666666666669</v>
      </c>
      <c r="K17" s="3">
        <v>2</v>
      </c>
      <c r="L17" s="3">
        <f t="shared" si="12"/>
        <v>5.5</v>
      </c>
      <c r="M17" s="3">
        <f t="shared" si="13"/>
        <v>91.666666666666671</v>
      </c>
      <c r="N17" s="3">
        <v>3</v>
      </c>
      <c r="O17" s="3">
        <f t="shared" si="14"/>
        <v>10</v>
      </c>
      <c r="P17" s="3">
        <f t="shared" si="15"/>
        <v>166.66666666666669</v>
      </c>
      <c r="Q17" s="3">
        <v>1</v>
      </c>
      <c r="R17" s="3">
        <f t="shared" si="16"/>
        <v>1</v>
      </c>
      <c r="S17" s="3">
        <f t="shared" si="17"/>
        <v>16.666666666666668</v>
      </c>
      <c r="V17">
        <v>3</v>
      </c>
      <c r="W17">
        <v>1</v>
      </c>
    </row>
    <row r="18" spans="3:23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3:23" x14ac:dyDescent="0.25">
      <c r="C19" t="s">
        <v>2</v>
      </c>
      <c r="D19" s="3"/>
      <c r="E19" s="3"/>
      <c r="F19" s="3"/>
      <c r="G19" s="3">
        <f>SUM(G15:G17)</f>
        <v>250.00000000000003</v>
      </c>
      <c r="H19" s="3"/>
      <c r="I19" s="3"/>
      <c r="J19" s="3">
        <f t="shared" ref="H19:S19" si="18">SUM(J15:J17)</f>
        <v>700</v>
      </c>
      <c r="K19" s="3"/>
      <c r="L19" s="3"/>
      <c r="M19" s="3">
        <f t="shared" si="18"/>
        <v>850</v>
      </c>
      <c r="N19" s="3"/>
      <c r="O19" s="3"/>
      <c r="P19" s="3">
        <f t="shared" si="18"/>
        <v>700</v>
      </c>
      <c r="Q19" s="3"/>
      <c r="R19" s="3"/>
      <c r="S19" s="3">
        <f t="shared" si="18"/>
        <v>850</v>
      </c>
    </row>
    <row r="21" spans="3:23" x14ac:dyDescent="0.25">
      <c r="C21" t="s">
        <v>11</v>
      </c>
    </row>
    <row r="22" spans="3:23" x14ac:dyDescent="0.25">
      <c r="C22" t="s">
        <v>32</v>
      </c>
      <c r="D22" s="3">
        <v>17.857142857142858</v>
      </c>
      <c r="E22" s="3">
        <v>3</v>
      </c>
      <c r="F22" s="3">
        <f t="shared" ref="F22:F28" si="19">1+((E22-$W22)/($V22-$W22))*9</f>
        <v>10</v>
      </c>
      <c r="G22" s="3">
        <f>$D22*F22</f>
        <v>178.57142857142858</v>
      </c>
      <c r="H22">
        <v>3</v>
      </c>
      <c r="I22" s="3">
        <f t="shared" ref="I22:I28" si="20">1+((H22-$W22)/($V22-$W22))*9</f>
        <v>10</v>
      </c>
      <c r="J22" s="3">
        <f>$D22*I22</f>
        <v>178.57142857142858</v>
      </c>
      <c r="K22">
        <v>2</v>
      </c>
      <c r="L22" s="3">
        <f t="shared" ref="L22:L28" si="21">1+((K22-$W22)/($V22-$W22))*9</f>
        <v>1</v>
      </c>
      <c r="M22" s="3">
        <f>$D22*L22</f>
        <v>17.857142857142858</v>
      </c>
      <c r="N22">
        <v>3</v>
      </c>
      <c r="O22" s="3">
        <f t="shared" ref="O22:O28" si="22">1+((N22-$W22)/($V22-$W22))*9</f>
        <v>10</v>
      </c>
      <c r="P22" s="3">
        <f>$D22*O22</f>
        <v>178.57142857142858</v>
      </c>
      <c r="Q22">
        <v>3</v>
      </c>
      <c r="R22" s="3">
        <f t="shared" ref="R22:R28" si="23">1+((Q22-$W22)/($V22-$W22))*9</f>
        <v>10</v>
      </c>
      <c r="S22" s="3">
        <f>$D22*R22</f>
        <v>178.57142857142858</v>
      </c>
      <c r="V22">
        <v>3</v>
      </c>
      <c r="W22">
        <v>2</v>
      </c>
    </row>
    <row r="23" spans="3:23" x14ac:dyDescent="0.25">
      <c r="C23" t="s">
        <v>33</v>
      </c>
      <c r="D23" s="3">
        <v>14.285714285714286</v>
      </c>
      <c r="E23" s="3">
        <v>3</v>
      </c>
      <c r="F23" s="3">
        <f t="shared" si="19"/>
        <v>10</v>
      </c>
      <c r="G23" s="3">
        <f t="shared" ref="G23:G28" si="24">$D23*F23</f>
        <v>142.85714285714286</v>
      </c>
      <c r="H23">
        <v>3</v>
      </c>
      <c r="I23" s="3">
        <f t="shared" si="20"/>
        <v>10</v>
      </c>
      <c r="J23" s="3">
        <f t="shared" ref="J23:J28" si="25">$D23*I23</f>
        <v>142.85714285714286</v>
      </c>
      <c r="K23">
        <v>3</v>
      </c>
      <c r="L23" s="3">
        <f t="shared" si="21"/>
        <v>10</v>
      </c>
      <c r="M23" s="3">
        <f t="shared" ref="M23:M28" si="26">$D23*L23</f>
        <v>142.85714285714286</v>
      </c>
      <c r="N23">
        <v>3</v>
      </c>
      <c r="O23" s="3">
        <f t="shared" si="22"/>
        <v>10</v>
      </c>
      <c r="P23" s="3">
        <f t="shared" ref="P23:P28" si="27">$D23*O23</f>
        <v>142.85714285714286</v>
      </c>
      <c r="Q23">
        <v>2</v>
      </c>
      <c r="R23" s="3">
        <f t="shared" si="23"/>
        <v>1</v>
      </c>
      <c r="S23" s="3">
        <f t="shared" ref="S23:S28" si="28">$D23*R23</f>
        <v>14.285714285714286</v>
      </c>
      <c r="V23">
        <v>3</v>
      </c>
      <c r="W23">
        <v>2</v>
      </c>
    </row>
    <row r="24" spans="3:23" x14ac:dyDescent="0.25">
      <c r="C24" t="s">
        <v>34</v>
      </c>
      <c r="D24" s="3">
        <v>3.5714285714285716</v>
      </c>
      <c r="E24" s="3">
        <v>3</v>
      </c>
      <c r="F24" s="3">
        <f t="shared" si="19"/>
        <v>10</v>
      </c>
      <c r="G24" s="3">
        <f t="shared" si="24"/>
        <v>35.714285714285715</v>
      </c>
      <c r="H24">
        <v>3</v>
      </c>
      <c r="I24" s="3">
        <f t="shared" si="20"/>
        <v>10</v>
      </c>
      <c r="J24" s="3">
        <f t="shared" si="25"/>
        <v>35.714285714285715</v>
      </c>
      <c r="K24">
        <v>3</v>
      </c>
      <c r="L24" s="3">
        <f t="shared" si="21"/>
        <v>10</v>
      </c>
      <c r="M24" s="3">
        <f t="shared" si="26"/>
        <v>35.714285714285715</v>
      </c>
      <c r="N24">
        <v>3</v>
      </c>
      <c r="O24" s="3">
        <f t="shared" si="22"/>
        <v>10</v>
      </c>
      <c r="P24" s="3">
        <f t="shared" si="27"/>
        <v>35.714285714285715</v>
      </c>
      <c r="Q24">
        <v>2</v>
      </c>
      <c r="R24" s="3">
        <f t="shared" si="23"/>
        <v>1</v>
      </c>
      <c r="S24" s="3">
        <f t="shared" si="28"/>
        <v>3.5714285714285716</v>
      </c>
      <c r="V24">
        <v>3</v>
      </c>
      <c r="W24">
        <v>2</v>
      </c>
    </row>
    <row r="25" spans="3:23" x14ac:dyDescent="0.25">
      <c r="C25" t="s">
        <v>35</v>
      </c>
      <c r="D25" s="3">
        <v>7.1428571428571432</v>
      </c>
      <c r="E25" s="3">
        <v>3</v>
      </c>
      <c r="F25" s="3">
        <f t="shared" si="19"/>
        <v>10</v>
      </c>
      <c r="G25" s="3">
        <f t="shared" si="24"/>
        <v>71.428571428571431</v>
      </c>
      <c r="H25">
        <v>1</v>
      </c>
      <c r="I25" s="3">
        <f t="shared" si="20"/>
        <v>1</v>
      </c>
      <c r="J25" s="3">
        <f t="shared" si="25"/>
        <v>7.1428571428571432</v>
      </c>
      <c r="K25">
        <v>1</v>
      </c>
      <c r="L25" s="3">
        <f t="shared" si="21"/>
        <v>1</v>
      </c>
      <c r="M25" s="3">
        <f t="shared" si="26"/>
        <v>7.1428571428571432</v>
      </c>
      <c r="N25">
        <v>3</v>
      </c>
      <c r="O25" s="3">
        <f t="shared" si="22"/>
        <v>10</v>
      </c>
      <c r="P25" s="3">
        <f t="shared" si="27"/>
        <v>71.428571428571431</v>
      </c>
      <c r="Q25">
        <v>3</v>
      </c>
      <c r="R25" s="3">
        <f t="shared" si="23"/>
        <v>10</v>
      </c>
      <c r="S25" s="3">
        <f t="shared" si="28"/>
        <v>71.428571428571431</v>
      </c>
      <c r="V25">
        <v>3</v>
      </c>
      <c r="W25">
        <v>1</v>
      </c>
    </row>
    <row r="26" spans="3:23" x14ac:dyDescent="0.25">
      <c r="C26" t="s">
        <v>36</v>
      </c>
      <c r="D26" s="3">
        <v>25</v>
      </c>
      <c r="E26" s="3">
        <v>3</v>
      </c>
      <c r="F26" s="3">
        <f t="shared" si="19"/>
        <v>10</v>
      </c>
      <c r="G26" s="3">
        <f t="shared" si="24"/>
        <v>250</v>
      </c>
      <c r="H26">
        <v>3</v>
      </c>
      <c r="I26" s="3">
        <f t="shared" si="20"/>
        <v>10</v>
      </c>
      <c r="J26" s="3">
        <f t="shared" si="25"/>
        <v>250</v>
      </c>
      <c r="K26">
        <v>3</v>
      </c>
      <c r="L26" s="3">
        <f t="shared" si="21"/>
        <v>10</v>
      </c>
      <c r="M26" s="3">
        <f t="shared" si="26"/>
        <v>250</v>
      </c>
      <c r="N26">
        <v>3</v>
      </c>
      <c r="O26" s="3">
        <f t="shared" si="22"/>
        <v>10</v>
      </c>
      <c r="P26" s="3">
        <f t="shared" si="27"/>
        <v>250</v>
      </c>
      <c r="Q26">
        <v>1</v>
      </c>
      <c r="R26" s="3">
        <f t="shared" si="23"/>
        <v>1</v>
      </c>
      <c r="S26" s="3">
        <f t="shared" si="28"/>
        <v>25</v>
      </c>
      <c r="V26">
        <v>3</v>
      </c>
      <c r="W26">
        <v>1</v>
      </c>
    </row>
    <row r="27" spans="3:23" x14ac:dyDescent="0.25">
      <c r="C27" t="s">
        <v>37</v>
      </c>
      <c r="D27" s="3">
        <v>21.428571428571431</v>
      </c>
      <c r="E27" s="3">
        <v>3</v>
      </c>
      <c r="F27" s="3">
        <f t="shared" si="19"/>
        <v>10</v>
      </c>
      <c r="G27" s="3">
        <f t="shared" si="24"/>
        <v>214.28571428571431</v>
      </c>
      <c r="H27">
        <v>3</v>
      </c>
      <c r="I27" s="3">
        <f t="shared" si="20"/>
        <v>10</v>
      </c>
      <c r="J27" s="3">
        <f t="shared" si="25"/>
        <v>214.28571428571431</v>
      </c>
      <c r="K27">
        <v>2</v>
      </c>
      <c r="L27" s="3">
        <f t="shared" si="21"/>
        <v>5.5</v>
      </c>
      <c r="M27" s="3">
        <f t="shared" si="26"/>
        <v>117.85714285714286</v>
      </c>
      <c r="N27">
        <v>1</v>
      </c>
      <c r="O27" s="3">
        <f t="shared" si="22"/>
        <v>1</v>
      </c>
      <c r="P27" s="3">
        <f t="shared" si="27"/>
        <v>21.428571428571431</v>
      </c>
      <c r="Q27">
        <v>1</v>
      </c>
      <c r="R27" s="3">
        <f t="shared" si="23"/>
        <v>1</v>
      </c>
      <c r="S27" s="3">
        <f t="shared" si="28"/>
        <v>21.428571428571431</v>
      </c>
      <c r="V27">
        <v>3</v>
      </c>
      <c r="W27">
        <v>1</v>
      </c>
    </row>
    <row r="28" spans="3:23" x14ac:dyDescent="0.25">
      <c r="C28" t="s">
        <v>38</v>
      </c>
      <c r="D28" s="3">
        <v>10.714285714285715</v>
      </c>
      <c r="E28" s="3">
        <v>3</v>
      </c>
      <c r="F28" s="3">
        <f t="shared" si="19"/>
        <v>10</v>
      </c>
      <c r="G28" s="3">
        <f t="shared" si="24"/>
        <v>107.14285714285715</v>
      </c>
      <c r="H28">
        <v>2</v>
      </c>
      <c r="I28" s="3">
        <f t="shared" si="20"/>
        <v>5.5</v>
      </c>
      <c r="J28" s="3">
        <f t="shared" si="25"/>
        <v>58.928571428571431</v>
      </c>
      <c r="K28">
        <v>1</v>
      </c>
      <c r="L28" s="3">
        <f t="shared" si="21"/>
        <v>1</v>
      </c>
      <c r="M28" s="3">
        <f t="shared" si="26"/>
        <v>10.714285714285715</v>
      </c>
      <c r="N28">
        <v>3</v>
      </c>
      <c r="O28" s="3">
        <f t="shared" si="22"/>
        <v>10</v>
      </c>
      <c r="P28" s="3">
        <f t="shared" si="27"/>
        <v>107.14285714285715</v>
      </c>
      <c r="Q28">
        <v>1</v>
      </c>
      <c r="R28" s="3">
        <f t="shared" si="23"/>
        <v>1</v>
      </c>
      <c r="S28" s="3">
        <f t="shared" si="28"/>
        <v>10.714285714285715</v>
      </c>
      <c r="V28">
        <v>3</v>
      </c>
      <c r="W28">
        <v>1</v>
      </c>
    </row>
    <row r="30" spans="3:23" x14ac:dyDescent="0.25">
      <c r="G30" s="3">
        <f>SUM(G22:G28)</f>
        <v>1000.0000000000001</v>
      </c>
      <c r="H30" s="3"/>
      <c r="I30" s="3"/>
      <c r="J30" s="3">
        <f t="shared" ref="H30:S30" si="29">SUM(J22:J28)</f>
        <v>887.50000000000011</v>
      </c>
      <c r="K30" s="3"/>
      <c r="L30" s="3"/>
      <c r="M30" s="3">
        <f t="shared" si="29"/>
        <v>582.14285714285711</v>
      </c>
      <c r="N30" s="3"/>
      <c r="O30" s="3"/>
      <c r="P30" s="3">
        <f t="shared" si="29"/>
        <v>807.14285714285722</v>
      </c>
      <c r="Q30" s="3"/>
      <c r="R30" s="3"/>
      <c r="S30" s="3">
        <f t="shared" si="29"/>
        <v>325.00000000000006</v>
      </c>
    </row>
    <row r="32" spans="3:23" x14ac:dyDescent="0.25">
      <c r="C32" t="s">
        <v>39</v>
      </c>
      <c r="G32" s="3">
        <f>G12</f>
        <v>699.12190485456699</v>
      </c>
      <c r="H32" s="3"/>
      <c r="I32" s="3"/>
      <c r="J32" s="3">
        <f t="shared" ref="H32:S32" si="30">J12</f>
        <v>796.51267562079056</v>
      </c>
      <c r="K32" s="3"/>
      <c r="L32" s="3"/>
      <c r="M32" s="3">
        <f t="shared" si="30"/>
        <v>628.32137922335869</v>
      </c>
      <c r="N32" s="3"/>
      <c r="O32" s="3"/>
      <c r="P32" s="3">
        <f t="shared" si="30"/>
        <v>414.65521039785818</v>
      </c>
      <c r="Q32" s="3"/>
      <c r="R32" s="3"/>
      <c r="S32" s="3">
        <f t="shared" si="30"/>
        <v>727.07919190051325</v>
      </c>
    </row>
    <row r="33" spans="3:19" x14ac:dyDescent="0.25">
      <c r="C33" t="s">
        <v>5</v>
      </c>
      <c r="G33" s="3">
        <f>G19</f>
        <v>250.00000000000003</v>
      </c>
      <c r="H33" s="3"/>
      <c r="I33" s="3"/>
      <c r="J33" s="3">
        <f t="shared" ref="H33:S33" si="31">J19</f>
        <v>700</v>
      </c>
      <c r="K33" s="3"/>
      <c r="L33" s="3"/>
      <c r="M33" s="3">
        <f t="shared" si="31"/>
        <v>850</v>
      </c>
      <c r="N33" s="3"/>
      <c r="O33" s="3"/>
      <c r="P33" s="3">
        <f t="shared" si="31"/>
        <v>700</v>
      </c>
      <c r="Q33" s="3"/>
      <c r="R33" s="3"/>
      <c r="S33" s="3">
        <f t="shared" si="31"/>
        <v>850</v>
      </c>
    </row>
    <row r="34" spans="3:19" x14ac:dyDescent="0.25">
      <c r="C34" t="s">
        <v>6</v>
      </c>
      <c r="G34" s="3">
        <f>G30</f>
        <v>1000.0000000000001</v>
      </c>
      <c r="H34" s="3"/>
      <c r="I34" s="3"/>
      <c r="J34" s="3">
        <f t="shared" ref="H34:S34" si="32">J30</f>
        <v>887.50000000000011</v>
      </c>
      <c r="K34" s="3"/>
      <c r="L34" s="3"/>
      <c r="M34" s="3">
        <f t="shared" si="32"/>
        <v>582.14285714285711</v>
      </c>
      <c r="N34" s="3"/>
      <c r="O34" s="3"/>
      <c r="P34" s="3">
        <f t="shared" si="32"/>
        <v>807.14285714285722</v>
      </c>
      <c r="Q34" s="3"/>
      <c r="R34" s="3"/>
      <c r="S34" s="3">
        <f t="shared" si="32"/>
        <v>325.00000000000006</v>
      </c>
    </row>
    <row r="35" spans="3:19" x14ac:dyDescent="0.25">
      <c r="C35" t="s">
        <v>7</v>
      </c>
    </row>
    <row r="37" spans="3:19" x14ac:dyDescent="0.25">
      <c r="C37" t="s">
        <v>2</v>
      </c>
      <c r="G37" s="3">
        <f>2*G32+2*G33+G34</f>
        <v>2898.243809709134</v>
      </c>
      <c r="H37" s="3"/>
      <c r="I37" s="3"/>
      <c r="J37" s="3">
        <f t="shared" ref="H37:S37" si="33">2*J32+2*J33+J34</f>
        <v>3880.5253512415811</v>
      </c>
      <c r="K37" s="3"/>
      <c r="L37" s="3"/>
      <c r="M37" s="3">
        <f t="shared" si="33"/>
        <v>3538.7856155895743</v>
      </c>
      <c r="N37" s="3"/>
      <c r="O37" s="3"/>
      <c r="P37" s="3">
        <f t="shared" si="33"/>
        <v>3036.4532779385736</v>
      </c>
      <c r="Q37" s="3"/>
      <c r="R37" s="3"/>
      <c r="S37" s="3">
        <f t="shared" si="33"/>
        <v>3479.1583838010265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</vt:lpstr>
      <vt:lpstr>Bewertung</vt:lpstr>
    </vt:vector>
  </TitlesOfParts>
  <Company>:em engineering-methods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Stoffel</dc:creator>
  <cp:lastModifiedBy>Tim Stoffel</cp:lastModifiedBy>
  <dcterms:created xsi:type="dcterms:W3CDTF">2020-02-23T17:41:09Z</dcterms:created>
  <dcterms:modified xsi:type="dcterms:W3CDTF">2020-02-25T18:32:55Z</dcterms:modified>
</cp:coreProperties>
</file>