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tim_vanderzee_ucalgary_ca/Documents/TimTrack_on_Drazan/Data/Drazan/for_manual_estimation/"/>
    </mc:Choice>
  </mc:AlternateContent>
  <xr:revisionPtr revIDLastSave="1750" documentId="8_{E5CC1238-6EA2-1E4A-9C0B-76ED67836EA2}" xr6:coauthVersionLast="47" xr6:coauthVersionMax="47" xr10:uidLastSave="{F6566B9C-9C15-4AC8-9F7F-65B7E91FE02D}"/>
  <bookViews>
    <workbookView xWindow="-108" yWindow="-108" windowWidth="23256" windowHeight="12576" tabRatio="832" firstSheet="3" activeTab="3" xr2:uid="{035DD71A-E289-F84F-8F70-88A52F1E6A67}"/>
  </bookViews>
  <sheets>
    <sheet name="p6_isokinetic030_01" sheetId="11" r:id="rId1"/>
    <sheet name="p6_isokinetic120_01" sheetId="13" r:id="rId2"/>
    <sheet name="p6_isokinetic210_01" sheetId="14" r:id="rId3"/>
    <sheet name="p6_isokinetic500_01" sheetId="15" r:id="rId4"/>
    <sheet name="p6_isometric_max_01" sheetId="16" r:id="rId5"/>
    <sheet name="p6_passive_ROM_01" sheetId="1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7" l="1"/>
  <c r="D21" i="17"/>
  <c r="D20" i="17"/>
  <c r="D19" i="17"/>
  <c r="D18" i="17"/>
  <c r="D17" i="17"/>
  <c r="D16" i="17"/>
  <c r="D15" i="17"/>
  <c r="D14" i="17"/>
  <c r="D13" i="17"/>
  <c r="D22" i="16"/>
  <c r="D21" i="16"/>
  <c r="D20" i="16"/>
  <c r="D19" i="16"/>
  <c r="D18" i="16"/>
  <c r="D17" i="16"/>
  <c r="D16" i="16"/>
  <c r="D15" i="16"/>
  <c r="D14" i="16"/>
  <c r="D13" i="16"/>
  <c r="D22" i="15"/>
  <c r="D21" i="15"/>
  <c r="D20" i="15"/>
  <c r="D19" i="15"/>
  <c r="D18" i="15"/>
  <c r="D17" i="15"/>
  <c r="D16" i="15"/>
  <c r="D15" i="15"/>
  <c r="D14" i="15"/>
  <c r="D13" i="15"/>
  <c r="D22" i="14"/>
  <c r="D21" i="14"/>
  <c r="D20" i="14"/>
  <c r="D19" i="14"/>
  <c r="D18" i="14"/>
  <c r="D17" i="14"/>
  <c r="D16" i="14"/>
  <c r="D15" i="14"/>
  <c r="D14" i="14"/>
  <c r="D13" i="14"/>
  <c r="D22" i="13"/>
  <c r="D21" i="13"/>
  <c r="C21" i="13"/>
  <c r="D20" i="13"/>
  <c r="D19" i="13"/>
  <c r="D18" i="13"/>
  <c r="D17" i="13"/>
  <c r="D16" i="13"/>
  <c r="D15" i="13"/>
  <c r="D14" i="13"/>
  <c r="D13" i="13"/>
  <c r="D22" i="11"/>
  <c r="D21" i="11"/>
  <c r="D20" i="11"/>
  <c r="D19" i="11"/>
  <c r="D18" i="11"/>
  <c r="D17" i="11"/>
  <c r="D16" i="11"/>
  <c r="D15" i="11"/>
  <c r="D14" i="11"/>
  <c r="D13" i="11"/>
  <c r="D11" i="17"/>
  <c r="D10" i="17"/>
  <c r="D9" i="17"/>
  <c r="D8" i="17"/>
  <c r="D7" i="17"/>
  <c r="D6" i="17"/>
  <c r="D5" i="17"/>
  <c r="D4" i="17"/>
  <c r="D3" i="17"/>
  <c r="D2" i="17"/>
  <c r="D8" i="16"/>
  <c r="D11" i="16"/>
  <c r="D10" i="16"/>
  <c r="D9" i="16"/>
  <c r="D7" i="16"/>
  <c r="D6" i="16"/>
  <c r="D5" i="16"/>
  <c r="D4" i="16"/>
  <c r="D3" i="16"/>
  <c r="D2" i="16"/>
  <c r="D10" i="15"/>
  <c r="D11" i="15"/>
  <c r="D9" i="15"/>
  <c r="D8" i="15"/>
  <c r="D7" i="15"/>
  <c r="D6" i="15"/>
  <c r="D5" i="15"/>
  <c r="D4" i="15"/>
  <c r="D3" i="15"/>
  <c r="D2" i="15"/>
  <c r="D11" i="14"/>
  <c r="D10" i="14"/>
  <c r="D9" i="14"/>
  <c r="D8" i="14"/>
  <c r="D7" i="14"/>
  <c r="D6" i="14"/>
  <c r="D5" i="14"/>
  <c r="D4" i="14"/>
  <c r="D3" i="14"/>
  <c r="D2" i="14"/>
  <c r="D11" i="13"/>
  <c r="D10" i="13"/>
  <c r="D9" i="13"/>
  <c r="D8" i="13"/>
  <c r="D7" i="13"/>
  <c r="D6" i="13"/>
  <c r="D5" i="13"/>
  <c r="D4" i="13"/>
  <c r="D3" i="13"/>
  <c r="D2" i="13"/>
  <c r="D11" i="11"/>
  <c r="D10" i="11"/>
  <c r="D9" i="11"/>
  <c r="D8" i="11"/>
  <c r="D7" i="11"/>
  <c r="D6" i="11"/>
  <c r="D5" i="11"/>
  <c r="D4" i="11"/>
  <c r="D3" i="11"/>
  <c r="D2" i="11"/>
</calcChain>
</file>

<file path=xl/sharedStrings.xml><?xml version="1.0" encoding="utf-8"?>
<sst xmlns="http://schemas.openxmlformats.org/spreadsheetml/2006/main" count="151" uniqueCount="102">
  <si>
    <t>Name</t>
  </si>
  <si>
    <t>Alpha (deg)</t>
  </si>
  <si>
    <t>Beta (deg)</t>
  </si>
  <si>
    <t>Height (pixels)</t>
  </si>
  <si>
    <t>Gamma (deg)</t>
  </si>
  <si>
    <t>Remarks (optional)</t>
  </si>
  <si>
    <t>push_01_10</t>
  </si>
  <si>
    <t>push_01_23</t>
  </si>
  <si>
    <t>push_01_35</t>
  </si>
  <si>
    <t>push_01_48</t>
  </si>
  <si>
    <t>push_01_60</t>
  </si>
  <si>
    <t>push_01_73</t>
  </si>
  <si>
    <t>push_01_85</t>
  </si>
  <si>
    <t>push_01_98</t>
  </si>
  <si>
    <t>push_01_110</t>
  </si>
  <si>
    <t>push_01_123</t>
  </si>
  <si>
    <t>push_02_10</t>
  </si>
  <si>
    <t>push_02_24</t>
  </si>
  <si>
    <t>push_02_38</t>
  </si>
  <si>
    <t>push_02_53</t>
  </si>
  <si>
    <t>push_02_67</t>
  </si>
  <si>
    <t>push_02_81</t>
  </si>
  <si>
    <t>push_02_95</t>
  </si>
  <si>
    <t>push_02_110</t>
  </si>
  <si>
    <t>push_02_124</t>
  </si>
  <si>
    <t>push_02_138</t>
  </si>
  <si>
    <t xml:space="preserve"> </t>
  </si>
  <si>
    <t>push_01_17</t>
  </si>
  <si>
    <t>push_01_30</t>
  </si>
  <si>
    <t>push_01_36</t>
  </si>
  <si>
    <t>push_01_43</t>
  </si>
  <si>
    <t>push_01_49</t>
  </si>
  <si>
    <t>push_01_56</t>
  </si>
  <si>
    <t>push_01_62</t>
  </si>
  <si>
    <t>push_01_69</t>
  </si>
  <si>
    <t>push_02_15</t>
  </si>
  <si>
    <t>push_02_21</t>
  </si>
  <si>
    <t>push_02_26</t>
  </si>
  <si>
    <t>push_02_31</t>
  </si>
  <si>
    <t>push_02_37</t>
  </si>
  <si>
    <t>push_02_42</t>
  </si>
  <si>
    <t>push_02_47</t>
  </si>
  <si>
    <t>push_02_58</t>
  </si>
  <si>
    <t>push_01_18</t>
  </si>
  <si>
    <t>push_01_26</t>
  </si>
  <si>
    <t>push_01_34</t>
  </si>
  <si>
    <t>push_01_42</t>
  </si>
  <si>
    <t>push_01_50</t>
  </si>
  <si>
    <t>push_01_58</t>
  </si>
  <si>
    <t>push_01_66</t>
  </si>
  <si>
    <t>push_01_74</t>
  </si>
  <si>
    <t>push_01_82</t>
  </si>
  <si>
    <t>push_02_18</t>
  </si>
  <si>
    <t>push_02_34</t>
  </si>
  <si>
    <t>push_02_49</t>
  </si>
  <si>
    <t>push_02_57</t>
  </si>
  <si>
    <t>push_02_65</t>
  </si>
  <si>
    <t>push_02_73</t>
  </si>
  <si>
    <t>push_01_14</t>
  </si>
  <si>
    <t>push_01_19</t>
  </si>
  <si>
    <t>push_01_27</t>
  </si>
  <si>
    <t>push_01_32</t>
  </si>
  <si>
    <t>push_01_40</t>
  </si>
  <si>
    <t>push_01_45</t>
  </si>
  <si>
    <t>push_02_16</t>
  </si>
  <si>
    <t>push_02_27</t>
  </si>
  <si>
    <t>push_02_32</t>
  </si>
  <si>
    <t>push_02_43</t>
  </si>
  <si>
    <t>push_02_54</t>
  </si>
  <si>
    <t>push_02_60</t>
  </si>
  <si>
    <t>push_01_89</t>
  </si>
  <si>
    <t>push_01_108</t>
  </si>
  <si>
    <t>push_01_128</t>
  </si>
  <si>
    <t>push_01_148</t>
  </si>
  <si>
    <t>push_01_167</t>
  </si>
  <si>
    <t>push_01_187</t>
  </si>
  <si>
    <t>push_02_29</t>
  </si>
  <si>
    <t>push_02_68</t>
  </si>
  <si>
    <t>push_02_88</t>
  </si>
  <si>
    <t>push_02_107</t>
  </si>
  <si>
    <t>push_02_127</t>
  </si>
  <si>
    <t>push_02_146</t>
  </si>
  <si>
    <t>push_02_166</t>
  </si>
  <si>
    <t>push_02_185</t>
  </si>
  <si>
    <t>push_01_52</t>
  </si>
  <si>
    <t>push_01_93</t>
  </si>
  <si>
    <t>push_01_135</t>
  </si>
  <si>
    <t>push_01_176</t>
  </si>
  <si>
    <t>push_01_218</t>
  </si>
  <si>
    <t>push_01_259</t>
  </si>
  <si>
    <t>push_01_301</t>
  </si>
  <si>
    <t>push_01_342</t>
  </si>
  <si>
    <t>push_01_384</t>
  </si>
  <si>
    <t>push_02_52</t>
  </si>
  <si>
    <t>push_02_94</t>
  </si>
  <si>
    <t>push_02_136</t>
  </si>
  <si>
    <t>push_02_178</t>
  </si>
  <si>
    <t>push_02_219</t>
  </si>
  <si>
    <t>push_02_261</t>
  </si>
  <si>
    <t>push_02_303</t>
  </si>
  <si>
    <t>push_02_345</t>
  </si>
  <si>
    <t>push_02_387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</si>
</sst>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5270-30DB-424A-B5DD-E8E2A2F1CDA1}">
  <dimension ref="A1:F22"/>
  <sheetViews>
    <sheetView workbookViewId="0">
      <selection activeCell="A13" sqref="A13"/>
    </sheetView>
  </sheetViews>
  <sheetFormatPr defaultColWidth="11.25" defaultRowHeight="15.6"/>
  <cols>
    <col min="1" max="1" width="29.125" customWidth="1"/>
    <col min="4" max="4" width="18.875" customWidth="1"/>
    <col min="5" max="5" width="23.5" customWidth="1"/>
    <col min="6" max="6" width="80.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17.8</v>
      </c>
      <c r="C2">
        <v>-2.8</v>
      </c>
      <c r="D2">
        <f>408-140</f>
        <v>268</v>
      </c>
    </row>
    <row r="3" spans="1:6">
      <c r="A3" t="s">
        <v>7</v>
      </c>
      <c r="B3">
        <v>27.1</v>
      </c>
      <c r="C3">
        <v>-2.2999999999999998</v>
      </c>
      <c r="D3">
        <f>394-146</f>
        <v>248</v>
      </c>
    </row>
    <row r="4" spans="1:6">
      <c r="A4" t="s">
        <v>8</v>
      </c>
      <c r="B4">
        <v>32.200000000000003</v>
      </c>
      <c r="C4">
        <v>-2.1</v>
      </c>
      <c r="D4">
        <f>388-136</f>
        <v>252</v>
      </c>
    </row>
    <row r="5" spans="1:6">
      <c r="A5" t="s">
        <v>9</v>
      </c>
      <c r="B5">
        <v>41.4</v>
      </c>
      <c r="C5">
        <v>-2.2999999999999998</v>
      </c>
      <c r="D5">
        <f>376-136</f>
        <v>240</v>
      </c>
    </row>
    <row r="6" spans="1:6">
      <c r="A6" t="s">
        <v>10</v>
      </c>
      <c r="B6">
        <v>45.2</v>
      </c>
      <c r="C6">
        <v>-1.9</v>
      </c>
      <c r="D6">
        <f>378-138</f>
        <v>240</v>
      </c>
    </row>
    <row r="7" spans="1:6">
      <c r="A7" t="s">
        <v>11</v>
      </c>
      <c r="B7">
        <v>46.9</v>
      </c>
      <c r="C7">
        <v>-1.8</v>
      </c>
      <c r="D7">
        <f>376-136</f>
        <v>240</v>
      </c>
    </row>
    <row r="8" spans="1:6">
      <c r="A8" t="s">
        <v>12</v>
      </c>
      <c r="B8">
        <v>48.2</v>
      </c>
      <c r="C8">
        <v>-1.8</v>
      </c>
      <c r="D8">
        <f>378-132</f>
        <v>246</v>
      </c>
    </row>
    <row r="9" spans="1:6">
      <c r="A9" t="s">
        <v>13</v>
      </c>
      <c r="B9">
        <v>48.9</v>
      </c>
      <c r="C9">
        <v>-2</v>
      </c>
      <c r="D9">
        <f>380-138</f>
        <v>242</v>
      </c>
    </row>
    <row r="10" spans="1:6">
      <c r="A10" t="s">
        <v>14</v>
      </c>
      <c r="B10">
        <v>50.5</v>
      </c>
      <c r="C10">
        <v>-1.8</v>
      </c>
      <c r="D10">
        <f>378-134</f>
        <v>244</v>
      </c>
    </row>
    <row r="11" spans="1:6">
      <c r="A11" t="s">
        <v>15</v>
      </c>
      <c r="B11">
        <v>50.9</v>
      </c>
      <c r="C11">
        <v>-1.9</v>
      </c>
      <c r="D11">
        <f>376-134</f>
        <v>242</v>
      </c>
    </row>
    <row r="13" spans="1:6">
      <c r="A13" t="s">
        <v>16</v>
      </c>
      <c r="B13">
        <v>15.2</v>
      </c>
      <c r="C13">
        <v>-2.6</v>
      </c>
      <c r="D13">
        <f>406-140</f>
        <v>266</v>
      </c>
    </row>
    <row r="14" spans="1:6">
      <c r="A14" t="s">
        <v>17</v>
      </c>
      <c r="B14">
        <v>15.2</v>
      </c>
      <c r="C14">
        <v>-2.8</v>
      </c>
      <c r="D14">
        <f>408-136</f>
        <v>272</v>
      </c>
    </row>
    <row r="15" spans="1:6">
      <c r="A15" t="s">
        <v>18</v>
      </c>
      <c r="B15">
        <v>22.5</v>
      </c>
      <c r="C15">
        <v>-2.7</v>
      </c>
      <c r="D15">
        <f>396-138</f>
        <v>258</v>
      </c>
    </row>
    <row r="16" spans="1:6">
      <c r="A16" t="s">
        <v>19</v>
      </c>
      <c r="B16">
        <v>32.5</v>
      </c>
      <c r="C16">
        <v>-2.7</v>
      </c>
      <c r="D16">
        <f>386-136</f>
        <v>250</v>
      </c>
    </row>
    <row r="17" spans="1:4">
      <c r="A17" t="s">
        <v>20</v>
      </c>
      <c r="B17">
        <v>38.9</v>
      </c>
      <c r="C17">
        <v>-2.2999999999999998</v>
      </c>
      <c r="D17">
        <f>378-142</f>
        <v>236</v>
      </c>
    </row>
    <row r="18" spans="1:4">
      <c r="A18" t="s">
        <v>21</v>
      </c>
      <c r="B18">
        <v>41.8</v>
      </c>
      <c r="C18">
        <v>-2.1</v>
      </c>
      <c r="D18">
        <f>370-140</f>
        <v>230</v>
      </c>
    </row>
    <row r="19" spans="1:4">
      <c r="A19" t="s">
        <v>22</v>
      </c>
      <c r="B19">
        <v>48</v>
      </c>
      <c r="C19">
        <v>-1.8</v>
      </c>
      <c r="D19">
        <f>376-138</f>
        <v>238</v>
      </c>
    </row>
    <row r="20" spans="1:4">
      <c r="A20" t="s">
        <v>23</v>
      </c>
      <c r="B20">
        <v>47.5</v>
      </c>
      <c r="C20">
        <v>-1.9</v>
      </c>
      <c r="D20">
        <f>378-136</f>
        <v>242</v>
      </c>
    </row>
    <row r="21" spans="1:4">
      <c r="A21" t="s">
        <v>24</v>
      </c>
      <c r="B21">
        <v>49.3</v>
      </c>
      <c r="C21">
        <v>-1.3</v>
      </c>
      <c r="D21">
        <f>378-132</f>
        <v>246</v>
      </c>
    </row>
    <row r="22" spans="1:4">
      <c r="A22" t="s">
        <v>25</v>
      </c>
      <c r="B22">
        <v>48.9</v>
      </c>
      <c r="C22">
        <v>-1.8</v>
      </c>
      <c r="D22">
        <f>378-134</f>
        <v>244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5A7D-DBB6-4D64-BFEA-4833F70579DA}">
  <dimension ref="A1:E22"/>
  <sheetViews>
    <sheetView topLeftCell="A7" workbookViewId="0">
      <selection activeCell="B26" sqref="B26"/>
    </sheetView>
  </sheetViews>
  <sheetFormatPr defaultColWidth="11.25" defaultRowHeight="15.6"/>
  <cols>
    <col min="1" max="1" width="29.125" customWidth="1"/>
    <col min="4" max="4" width="15" customWidth="1"/>
    <col min="5" max="5" width="86.75" customWidth="1"/>
  </cols>
  <sheetData>
    <row r="1" spans="1:5">
      <c r="A1" s="1" t="s">
        <v>26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t="s">
        <v>6</v>
      </c>
      <c r="B2">
        <v>16.2</v>
      </c>
      <c r="C2">
        <v>-3</v>
      </c>
      <c r="D2">
        <f>410-142</f>
        <v>268</v>
      </c>
    </row>
    <row r="3" spans="1:5">
      <c r="A3" t="s">
        <v>27</v>
      </c>
      <c r="B3">
        <v>16</v>
      </c>
      <c r="C3">
        <v>-2.6</v>
      </c>
      <c r="D3">
        <f>410-138</f>
        <v>272</v>
      </c>
    </row>
    <row r="4" spans="1:5">
      <c r="A4" t="s">
        <v>7</v>
      </c>
      <c r="B4">
        <v>15.5</v>
      </c>
      <c r="C4">
        <v>-3</v>
      </c>
      <c r="D4">
        <f>408-134</f>
        <v>274</v>
      </c>
    </row>
    <row r="5" spans="1:5">
      <c r="A5" t="s">
        <v>28</v>
      </c>
      <c r="B5">
        <v>25.4</v>
      </c>
      <c r="C5">
        <v>-2.8</v>
      </c>
      <c r="D5">
        <f>402-136</f>
        <v>266</v>
      </c>
    </row>
    <row r="6" spans="1:5">
      <c r="A6" t="s">
        <v>29</v>
      </c>
      <c r="B6">
        <v>31.6</v>
      </c>
      <c r="C6">
        <v>-2.4</v>
      </c>
      <c r="D6">
        <f>390-136</f>
        <v>254</v>
      </c>
    </row>
    <row r="7" spans="1:5">
      <c r="A7" t="s">
        <v>30</v>
      </c>
      <c r="B7">
        <v>40.9</v>
      </c>
      <c r="C7">
        <v>-1.8</v>
      </c>
      <c r="D7">
        <f>376-136</f>
        <v>240</v>
      </c>
    </row>
    <row r="8" spans="1:5">
      <c r="A8" t="s">
        <v>31</v>
      </c>
      <c r="B8">
        <v>48.8</v>
      </c>
      <c r="C8">
        <v>-1.7</v>
      </c>
      <c r="D8">
        <f>378-140</f>
        <v>238</v>
      </c>
    </row>
    <row r="9" spans="1:5">
      <c r="A9" t="s">
        <v>32</v>
      </c>
      <c r="B9">
        <v>50.7</v>
      </c>
      <c r="C9">
        <v>-1.7</v>
      </c>
      <c r="D9">
        <f>380-140</f>
        <v>240</v>
      </c>
    </row>
    <row r="10" spans="1:5">
      <c r="A10" t="s">
        <v>33</v>
      </c>
      <c r="B10">
        <v>51.5</v>
      </c>
      <c r="C10">
        <v>-1.6</v>
      </c>
      <c r="D10">
        <f>376-138</f>
        <v>238</v>
      </c>
    </row>
    <row r="11" spans="1:5">
      <c r="A11" t="s">
        <v>34</v>
      </c>
      <c r="B11">
        <v>52.1</v>
      </c>
      <c r="C11">
        <v>-1.5</v>
      </c>
      <c r="D11">
        <f>378-136</f>
        <v>242</v>
      </c>
    </row>
    <row r="13" spans="1:5">
      <c r="A13" t="s">
        <v>16</v>
      </c>
      <c r="B13">
        <v>14.7</v>
      </c>
      <c r="C13">
        <v>-2.9</v>
      </c>
      <c r="D13">
        <f>408-136</f>
        <v>272</v>
      </c>
    </row>
    <row r="14" spans="1:5">
      <c r="A14" t="s">
        <v>35</v>
      </c>
      <c r="B14">
        <v>15.9</v>
      </c>
      <c r="C14">
        <v>-3.1</v>
      </c>
      <c r="D14">
        <f>414-138</f>
        <v>276</v>
      </c>
    </row>
    <row r="15" spans="1:5">
      <c r="A15" t="s">
        <v>36</v>
      </c>
      <c r="B15">
        <v>16.899999999999999</v>
      </c>
      <c r="C15">
        <v>-2.7</v>
      </c>
      <c r="D15">
        <f>408-134</f>
        <v>274</v>
      </c>
    </row>
    <row r="16" spans="1:5">
      <c r="A16" t="s">
        <v>37</v>
      </c>
      <c r="B16">
        <v>21.8</v>
      </c>
      <c r="C16">
        <v>-2.5</v>
      </c>
      <c r="D16">
        <f>390-136</f>
        <v>254</v>
      </c>
    </row>
    <row r="17" spans="1:4">
      <c r="A17" t="s">
        <v>38</v>
      </c>
      <c r="B17">
        <v>33.1</v>
      </c>
      <c r="C17">
        <v>-2.4</v>
      </c>
      <c r="D17">
        <f>392-142</f>
        <v>250</v>
      </c>
    </row>
    <row r="18" spans="1:4">
      <c r="A18" t="s">
        <v>39</v>
      </c>
      <c r="B18">
        <v>41.3</v>
      </c>
      <c r="C18">
        <v>-2.4</v>
      </c>
      <c r="D18">
        <f>388-136</f>
        <v>252</v>
      </c>
    </row>
    <row r="19" spans="1:4">
      <c r="A19" t="s">
        <v>40</v>
      </c>
      <c r="B19">
        <v>47.1</v>
      </c>
      <c r="C19">
        <v>-1.9</v>
      </c>
      <c r="D19">
        <f>384-138</f>
        <v>246</v>
      </c>
    </row>
    <row r="20" spans="1:4">
      <c r="A20" t="s">
        <v>41</v>
      </c>
      <c r="B20">
        <v>48.8</v>
      </c>
      <c r="C20">
        <v>-1.9</v>
      </c>
      <c r="D20">
        <f>376-132</f>
        <v>244</v>
      </c>
    </row>
    <row r="21" spans="1:4">
      <c r="A21" t="s">
        <v>19</v>
      </c>
      <c r="B21">
        <v>51.9</v>
      </c>
      <c r="C21">
        <f>-1.7</f>
        <v>-1.7</v>
      </c>
      <c r="D21">
        <f>378-134</f>
        <v>244</v>
      </c>
    </row>
    <row r="22" spans="1:4">
      <c r="A22" t="s">
        <v>42</v>
      </c>
      <c r="B22">
        <v>49.2</v>
      </c>
      <c r="C22">
        <v>-1.1000000000000001</v>
      </c>
      <c r="D22">
        <f>382-138</f>
        <v>244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63D1-4D00-4F8C-9168-980BD18BE126}">
  <dimension ref="A1:E22"/>
  <sheetViews>
    <sheetView workbookViewId="0">
      <selection activeCell="A23" sqref="A23"/>
    </sheetView>
  </sheetViews>
  <sheetFormatPr defaultColWidth="11.25" defaultRowHeight="15.6"/>
  <cols>
    <col min="1" max="1" width="29.125" customWidth="1"/>
    <col min="4" max="4" width="15" customWidth="1"/>
    <col min="5" max="5" width="86.75" customWidth="1"/>
  </cols>
  <sheetData>
    <row r="1" spans="1:5">
      <c r="A1" s="1" t="s">
        <v>26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t="s">
        <v>6</v>
      </c>
      <c r="B2">
        <v>15.5</v>
      </c>
      <c r="C2">
        <v>-2.8</v>
      </c>
      <c r="D2">
        <f>408-138</f>
        <v>270</v>
      </c>
    </row>
    <row r="3" spans="1:5">
      <c r="A3" t="s">
        <v>43</v>
      </c>
      <c r="B3">
        <v>15.3</v>
      </c>
      <c r="C3">
        <v>-2.7</v>
      </c>
      <c r="D3">
        <f>410-140</f>
        <v>270</v>
      </c>
    </row>
    <row r="4" spans="1:5">
      <c r="A4" t="s">
        <v>44</v>
      </c>
      <c r="B4">
        <v>15.5</v>
      </c>
      <c r="C4">
        <v>-3.4</v>
      </c>
      <c r="D4">
        <f>406-140</f>
        <v>266</v>
      </c>
    </row>
    <row r="5" spans="1:5">
      <c r="A5" t="s">
        <v>45</v>
      </c>
      <c r="B5">
        <v>15.1</v>
      </c>
      <c r="C5">
        <v>-2.9</v>
      </c>
      <c r="D5">
        <f>408-138</f>
        <v>270</v>
      </c>
    </row>
    <row r="6" spans="1:5">
      <c r="A6" t="s">
        <v>46</v>
      </c>
      <c r="B6">
        <v>15.9</v>
      </c>
      <c r="C6">
        <v>-2.9</v>
      </c>
      <c r="D6">
        <f>406-138</f>
        <v>268</v>
      </c>
    </row>
    <row r="7" spans="1:5">
      <c r="A7" t="s">
        <v>47</v>
      </c>
      <c r="B7">
        <v>21.1</v>
      </c>
      <c r="C7">
        <v>-2.2999999999999998</v>
      </c>
      <c r="D7">
        <f>396-136</f>
        <v>260</v>
      </c>
    </row>
    <row r="8" spans="1:5">
      <c r="A8" t="s">
        <v>48</v>
      </c>
      <c r="B8">
        <v>37.6</v>
      </c>
      <c r="C8">
        <v>-2.2000000000000002</v>
      </c>
      <c r="D8">
        <f>382-138</f>
        <v>244</v>
      </c>
    </row>
    <row r="9" spans="1:5">
      <c r="A9" t="s">
        <v>49</v>
      </c>
      <c r="B9">
        <v>51.2</v>
      </c>
      <c r="C9">
        <v>-2</v>
      </c>
      <c r="D9">
        <f>380-138</f>
        <v>242</v>
      </c>
    </row>
    <row r="10" spans="1:5">
      <c r="A10" t="s">
        <v>50</v>
      </c>
      <c r="B10">
        <v>49.9</v>
      </c>
      <c r="C10">
        <v>-2</v>
      </c>
      <c r="D10">
        <f>376-142</f>
        <v>234</v>
      </c>
    </row>
    <row r="11" spans="1:5">
      <c r="A11" t="s">
        <v>51</v>
      </c>
      <c r="B11">
        <v>49.1</v>
      </c>
      <c r="C11">
        <v>-2.2999999999999998</v>
      </c>
      <c r="D11">
        <f>380-138</f>
        <v>242</v>
      </c>
    </row>
    <row r="13" spans="1:5">
      <c r="A13" t="s">
        <v>16</v>
      </c>
      <c r="B13">
        <v>14.8</v>
      </c>
      <c r="C13">
        <v>-3</v>
      </c>
      <c r="D13">
        <f>404-136</f>
        <v>268</v>
      </c>
    </row>
    <row r="14" spans="1:5">
      <c r="A14" t="s">
        <v>52</v>
      </c>
      <c r="B14">
        <v>15.2</v>
      </c>
      <c r="C14">
        <v>-2.6</v>
      </c>
      <c r="D14">
        <f>406-136</f>
        <v>270</v>
      </c>
    </row>
    <row r="15" spans="1:5">
      <c r="A15" t="s">
        <v>37</v>
      </c>
      <c r="B15">
        <v>15.6</v>
      </c>
      <c r="C15">
        <v>-2.6</v>
      </c>
      <c r="D15">
        <f>408-138</f>
        <v>270</v>
      </c>
    </row>
    <row r="16" spans="1:5">
      <c r="A16" t="s">
        <v>53</v>
      </c>
      <c r="B16">
        <v>15.6</v>
      </c>
      <c r="C16">
        <v>-2.9</v>
      </c>
      <c r="D16">
        <f>406-140</f>
        <v>266</v>
      </c>
    </row>
    <row r="17" spans="1:4">
      <c r="A17" t="s">
        <v>40</v>
      </c>
      <c r="B17">
        <v>16.2</v>
      </c>
      <c r="C17">
        <v>-3.1</v>
      </c>
      <c r="D17">
        <f>404-142</f>
        <v>262</v>
      </c>
    </row>
    <row r="18" spans="1:4">
      <c r="A18" t="s">
        <v>54</v>
      </c>
      <c r="B18">
        <v>23.3</v>
      </c>
      <c r="C18">
        <v>-3.1</v>
      </c>
      <c r="D18">
        <f>400-140</f>
        <v>260</v>
      </c>
    </row>
    <row r="19" spans="1:4">
      <c r="A19" t="s">
        <v>55</v>
      </c>
      <c r="B19">
        <v>39.200000000000003</v>
      </c>
      <c r="C19">
        <v>-1.9</v>
      </c>
      <c r="D19">
        <f>386-136</f>
        <v>250</v>
      </c>
    </row>
    <row r="20" spans="1:4">
      <c r="A20" t="s">
        <v>56</v>
      </c>
      <c r="B20">
        <v>49.2</v>
      </c>
      <c r="C20">
        <v>-2</v>
      </c>
      <c r="D20">
        <f>372-138</f>
        <v>234</v>
      </c>
    </row>
    <row r="21" spans="1:4">
      <c r="A21" t="s">
        <v>57</v>
      </c>
      <c r="B21">
        <v>49.7</v>
      </c>
      <c r="C21">
        <v>-1.8</v>
      </c>
      <c r="D21">
        <f>378-132</f>
        <v>246</v>
      </c>
    </row>
    <row r="22" spans="1:4">
      <c r="A22" t="s">
        <v>21</v>
      </c>
      <c r="B22">
        <v>49.6</v>
      </c>
      <c r="C22">
        <v>-1.6</v>
      </c>
      <c r="D22">
        <f>378-136</f>
        <v>242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1F9E-7F72-4AFB-AFF9-7352A740B914}">
  <dimension ref="A1:E22"/>
  <sheetViews>
    <sheetView tabSelected="1" workbookViewId="0">
      <selection activeCell="E18" sqref="E18"/>
    </sheetView>
  </sheetViews>
  <sheetFormatPr defaultColWidth="11.25" defaultRowHeight="15.6"/>
  <cols>
    <col min="1" max="1" width="29.125" customWidth="1"/>
    <col min="4" max="4" width="15" customWidth="1"/>
    <col min="5" max="5" width="86.75" customWidth="1"/>
  </cols>
  <sheetData>
    <row r="1" spans="1:5">
      <c r="A1" s="1" t="s">
        <v>26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t="s">
        <v>6</v>
      </c>
      <c r="B2">
        <v>15.2</v>
      </c>
      <c r="C2">
        <v>-2.7</v>
      </c>
      <c r="D2">
        <f>410-138</f>
        <v>272</v>
      </c>
    </row>
    <row r="3" spans="1:5">
      <c r="A3" t="s">
        <v>58</v>
      </c>
      <c r="B3">
        <v>16.3</v>
      </c>
      <c r="C3">
        <v>-3.3</v>
      </c>
      <c r="D3">
        <f>406-136</f>
        <v>270</v>
      </c>
    </row>
    <row r="4" spans="1:5">
      <c r="A4" t="s">
        <v>59</v>
      </c>
      <c r="B4">
        <v>23.5</v>
      </c>
      <c r="C4">
        <v>-2.8</v>
      </c>
      <c r="D4">
        <f>396-138</f>
        <v>258</v>
      </c>
    </row>
    <row r="5" spans="1:5">
      <c r="A5" t="s">
        <v>7</v>
      </c>
      <c r="B5">
        <v>34.4</v>
      </c>
      <c r="C5">
        <v>-2.2000000000000002</v>
      </c>
      <c r="D5">
        <f>388-138</f>
        <v>250</v>
      </c>
    </row>
    <row r="6" spans="1:5">
      <c r="A6" t="s">
        <v>60</v>
      </c>
      <c r="B6">
        <v>41.7</v>
      </c>
      <c r="C6">
        <v>-2.2000000000000002</v>
      </c>
      <c r="D6">
        <f>386-138</f>
        <v>248</v>
      </c>
    </row>
    <row r="7" spans="1:5">
      <c r="A7" t="s">
        <v>61</v>
      </c>
      <c r="B7">
        <v>47.7</v>
      </c>
      <c r="C7">
        <v>-1.6</v>
      </c>
      <c r="D7">
        <f>378-140</f>
        <v>238</v>
      </c>
    </row>
    <row r="8" spans="1:5">
      <c r="A8" t="s">
        <v>29</v>
      </c>
      <c r="B8">
        <v>50.7</v>
      </c>
      <c r="C8">
        <v>-1.9</v>
      </c>
      <c r="D8">
        <f>378-138</f>
        <v>240</v>
      </c>
    </row>
    <row r="9" spans="1:5">
      <c r="A9" t="s">
        <v>62</v>
      </c>
      <c r="B9">
        <v>52.5</v>
      </c>
      <c r="C9">
        <v>-2</v>
      </c>
      <c r="D9">
        <f>378-140</f>
        <v>238</v>
      </c>
    </row>
    <row r="10" spans="1:5">
      <c r="A10" t="s">
        <v>63</v>
      </c>
      <c r="B10">
        <v>51.6</v>
      </c>
      <c r="C10">
        <v>-1.7</v>
      </c>
      <c r="D10">
        <f>382-138</f>
        <v>244</v>
      </c>
    </row>
    <row r="11" spans="1:5">
      <c r="A11" t="s">
        <v>31</v>
      </c>
      <c r="B11">
        <v>49.7</v>
      </c>
      <c r="C11">
        <v>-1.6</v>
      </c>
      <c r="D11">
        <f>378-140</f>
        <v>238</v>
      </c>
    </row>
    <row r="13" spans="1:5">
      <c r="A13" t="s">
        <v>16</v>
      </c>
      <c r="B13">
        <v>16</v>
      </c>
      <c r="C13">
        <v>-2.6</v>
      </c>
      <c r="D13">
        <f>408-138</f>
        <v>270</v>
      </c>
    </row>
    <row r="14" spans="1:5">
      <c r="A14" t="s">
        <v>64</v>
      </c>
      <c r="B14">
        <v>16.399999999999999</v>
      </c>
      <c r="C14">
        <v>-2.6</v>
      </c>
      <c r="D14">
        <f>410-136</f>
        <v>274</v>
      </c>
    </row>
    <row r="15" spans="1:5">
      <c r="A15" t="s">
        <v>36</v>
      </c>
      <c r="B15">
        <v>17.3</v>
      </c>
      <c r="C15">
        <v>-3.3</v>
      </c>
      <c r="D15">
        <f>404-134</f>
        <v>270</v>
      </c>
    </row>
    <row r="16" spans="1:5">
      <c r="A16" t="s">
        <v>65</v>
      </c>
      <c r="B16">
        <v>21.3</v>
      </c>
      <c r="C16">
        <v>-2.8</v>
      </c>
      <c r="D16">
        <f>392-140</f>
        <v>252</v>
      </c>
    </row>
    <row r="17" spans="1:4">
      <c r="A17" t="s">
        <v>66</v>
      </c>
      <c r="B17">
        <v>36.700000000000003</v>
      </c>
      <c r="C17">
        <v>-1.9</v>
      </c>
      <c r="D17">
        <f>392-134</f>
        <v>258</v>
      </c>
    </row>
    <row r="18" spans="1:4">
      <c r="A18" t="s">
        <v>18</v>
      </c>
      <c r="B18">
        <v>46.3</v>
      </c>
      <c r="C18">
        <v>-2.2000000000000002</v>
      </c>
      <c r="D18">
        <f>380-138</f>
        <v>242</v>
      </c>
    </row>
    <row r="19" spans="1:4">
      <c r="A19" t="s">
        <v>67</v>
      </c>
      <c r="B19">
        <v>51.3</v>
      </c>
      <c r="C19">
        <v>-2.4</v>
      </c>
      <c r="D19">
        <f>376-140</f>
        <v>236</v>
      </c>
    </row>
    <row r="20" spans="1:4">
      <c r="A20" t="s">
        <v>54</v>
      </c>
      <c r="B20">
        <v>51.7</v>
      </c>
      <c r="C20">
        <v>-1.6</v>
      </c>
      <c r="D20">
        <f>376-136</f>
        <v>240</v>
      </c>
    </row>
    <row r="21" spans="1:4">
      <c r="A21" t="s">
        <v>68</v>
      </c>
      <c r="B21">
        <v>51.1</v>
      </c>
      <c r="C21">
        <v>-1.5</v>
      </c>
      <c r="D21">
        <f>376-136</f>
        <v>240</v>
      </c>
    </row>
    <row r="22" spans="1:4">
      <c r="A22" t="s">
        <v>69</v>
      </c>
      <c r="B22">
        <v>52.6</v>
      </c>
      <c r="C22">
        <v>-1.7</v>
      </c>
      <c r="D22">
        <f>376-134</f>
        <v>242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9158-4D3E-4E82-9434-4B52E4579184}">
  <dimension ref="A1:E22"/>
  <sheetViews>
    <sheetView workbookViewId="0">
      <selection activeCell="A23" sqref="A23"/>
    </sheetView>
  </sheetViews>
  <sheetFormatPr defaultColWidth="11.25" defaultRowHeight="15.6"/>
  <cols>
    <col min="1" max="1" width="29.125" customWidth="1"/>
    <col min="4" max="4" width="15" customWidth="1"/>
    <col min="5" max="5" width="86.75" customWidth="1"/>
  </cols>
  <sheetData>
    <row r="1" spans="1:5">
      <c r="A1" s="1" t="s">
        <v>26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t="s">
        <v>6</v>
      </c>
      <c r="B2">
        <v>34.5</v>
      </c>
      <c r="C2">
        <v>-2.5</v>
      </c>
      <c r="D2">
        <f>386-140</f>
        <v>246</v>
      </c>
    </row>
    <row r="3" spans="1:5">
      <c r="A3" t="s">
        <v>28</v>
      </c>
      <c r="B3">
        <v>46.4</v>
      </c>
      <c r="C3">
        <v>-2.1</v>
      </c>
      <c r="D3">
        <f>376-140</f>
        <v>236</v>
      </c>
    </row>
    <row r="4" spans="1:5">
      <c r="A4" t="s">
        <v>31</v>
      </c>
      <c r="B4">
        <v>47.5</v>
      </c>
      <c r="C4">
        <v>-2.2000000000000002</v>
      </c>
      <c r="D4">
        <f>368-140</f>
        <v>228</v>
      </c>
    </row>
    <row r="5" spans="1:5">
      <c r="A5" t="s">
        <v>34</v>
      </c>
      <c r="B5">
        <v>45.9</v>
      </c>
      <c r="C5">
        <v>-2.1</v>
      </c>
      <c r="D5">
        <f>374-138</f>
        <v>236</v>
      </c>
    </row>
    <row r="6" spans="1:5">
      <c r="A6" t="s">
        <v>70</v>
      </c>
      <c r="B6">
        <v>45.9</v>
      </c>
      <c r="C6">
        <v>-2</v>
      </c>
      <c r="D6">
        <f>370-136</f>
        <v>234</v>
      </c>
    </row>
    <row r="7" spans="1:5">
      <c r="A7" t="s">
        <v>71</v>
      </c>
      <c r="B7">
        <v>46.8</v>
      </c>
      <c r="C7">
        <v>-2.2999999999999998</v>
      </c>
      <c r="D7">
        <f>370-138</f>
        <v>232</v>
      </c>
    </row>
    <row r="8" spans="1:5">
      <c r="A8" t="s">
        <v>72</v>
      </c>
      <c r="B8">
        <v>45.4</v>
      </c>
      <c r="C8">
        <v>-2.6</v>
      </c>
      <c r="D8">
        <f>372-138</f>
        <v>234</v>
      </c>
    </row>
    <row r="9" spans="1:5">
      <c r="A9" t="s">
        <v>73</v>
      </c>
      <c r="B9">
        <v>20.100000000000001</v>
      </c>
      <c r="C9">
        <v>-2.4</v>
      </c>
      <c r="D9">
        <f>398-142</f>
        <v>256</v>
      </c>
    </row>
    <row r="10" spans="1:5">
      <c r="A10" t="s">
        <v>74</v>
      </c>
      <c r="B10">
        <v>20.399999999999999</v>
      </c>
      <c r="C10">
        <v>-1.6</v>
      </c>
      <c r="D10">
        <f>400-142</f>
        <v>258</v>
      </c>
    </row>
    <row r="11" spans="1:5">
      <c r="A11" t="s">
        <v>75</v>
      </c>
      <c r="B11">
        <v>18.8</v>
      </c>
      <c r="C11">
        <v>-1.9</v>
      </c>
      <c r="D11">
        <f>404-140</f>
        <v>264</v>
      </c>
    </row>
    <row r="13" spans="1:5">
      <c r="A13" t="s">
        <v>16</v>
      </c>
      <c r="B13">
        <v>22.9</v>
      </c>
      <c r="C13">
        <v>-2.1</v>
      </c>
      <c r="D13">
        <f>400-134</f>
        <v>266</v>
      </c>
    </row>
    <row r="14" spans="1:5">
      <c r="A14" t="s">
        <v>76</v>
      </c>
      <c r="B14">
        <v>23</v>
      </c>
      <c r="C14">
        <v>-2.7</v>
      </c>
      <c r="D14">
        <f>394-134</f>
        <v>260</v>
      </c>
    </row>
    <row r="15" spans="1:5">
      <c r="A15" t="s">
        <v>54</v>
      </c>
      <c r="B15">
        <v>42.9</v>
      </c>
      <c r="C15">
        <v>-2.1</v>
      </c>
      <c r="D15">
        <f>380-138</f>
        <v>242</v>
      </c>
    </row>
    <row r="16" spans="1:5">
      <c r="A16" t="s">
        <v>77</v>
      </c>
      <c r="B16">
        <v>45.9</v>
      </c>
      <c r="C16">
        <v>-2.1</v>
      </c>
      <c r="D16">
        <f>382-138</f>
        <v>244</v>
      </c>
    </row>
    <row r="17" spans="1:4">
      <c r="A17" t="s">
        <v>78</v>
      </c>
      <c r="B17">
        <v>44.4</v>
      </c>
      <c r="C17">
        <v>-1.9</v>
      </c>
      <c r="D17">
        <f>380-138</f>
        <v>242</v>
      </c>
    </row>
    <row r="18" spans="1:4">
      <c r="A18" t="s">
        <v>79</v>
      </c>
      <c r="B18">
        <v>42.8</v>
      </c>
      <c r="C18">
        <v>-2.2000000000000002</v>
      </c>
      <c r="D18">
        <f>382-140</f>
        <v>242</v>
      </c>
    </row>
    <row r="19" spans="1:4">
      <c r="A19" t="s">
        <v>80</v>
      </c>
      <c r="B19">
        <v>42.2</v>
      </c>
      <c r="C19">
        <v>-2.4</v>
      </c>
      <c r="D19">
        <f>378-136</f>
        <v>242</v>
      </c>
    </row>
    <row r="20" spans="1:4">
      <c r="A20" t="s">
        <v>81</v>
      </c>
      <c r="B20">
        <v>23.5</v>
      </c>
      <c r="C20">
        <v>-2.2999999999999998</v>
      </c>
      <c r="D20">
        <f>396-134</f>
        <v>262</v>
      </c>
    </row>
    <row r="21" spans="1:4">
      <c r="A21" t="s">
        <v>82</v>
      </c>
      <c r="B21">
        <v>22.1</v>
      </c>
      <c r="C21">
        <v>-2.7</v>
      </c>
      <c r="D21">
        <f>404-138</f>
        <v>266</v>
      </c>
    </row>
    <row r="22" spans="1:4">
      <c r="A22" t="s">
        <v>83</v>
      </c>
      <c r="B22">
        <v>20.100000000000001</v>
      </c>
      <c r="C22">
        <v>-2.2999999999999998</v>
      </c>
      <c r="D22">
        <f>397-137</f>
        <v>260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1BE3-5608-4D9A-A0F4-A9F534B11169}">
  <dimension ref="A1:E22"/>
  <sheetViews>
    <sheetView workbookViewId="0">
      <selection activeCell="D1" sqref="D1"/>
    </sheetView>
  </sheetViews>
  <sheetFormatPr defaultColWidth="11.25" defaultRowHeight="15.6"/>
  <cols>
    <col min="1" max="1" width="29.125" customWidth="1"/>
    <col min="4" max="4" width="15" customWidth="1"/>
    <col min="5" max="5" width="86.75" customWidth="1"/>
  </cols>
  <sheetData>
    <row r="1" spans="1:5">
      <c r="A1" s="1" t="s">
        <v>26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t="s">
        <v>6</v>
      </c>
      <c r="B2">
        <v>29.8</v>
      </c>
      <c r="C2">
        <v>-1.6</v>
      </c>
      <c r="D2">
        <f>408-142</f>
        <v>266</v>
      </c>
    </row>
    <row r="3" spans="1:5">
      <c r="A3" t="s">
        <v>84</v>
      </c>
      <c r="B3">
        <v>30.1</v>
      </c>
      <c r="C3">
        <v>-1.2</v>
      </c>
      <c r="D3">
        <f>406-146</f>
        <v>260</v>
      </c>
    </row>
    <row r="4" spans="1:5">
      <c r="A4" t="s">
        <v>85</v>
      </c>
      <c r="B4">
        <v>25.7</v>
      </c>
      <c r="C4">
        <v>-1.6</v>
      </c>
      <c r="D4">
        <f>404-148</f>
        <v>256</v>
      </c>
    </row>
    <row r="5" spans="1:5">
      <c r="A5" t="s">
        <v>86</v>
      </c>
      <c r="B5">
        <v>23.9</v>
      </c>
      <c r="C5">
        <v>-1.3</v>
      </c>
      <c r="D5">
        <f>400-150</f>
        <v>250</v>
      </c>
    </row>
    <row r="6" spans="1:5">
      <c r="A6" t="s">
        <v>87</v>
      </c>
      <c r="B6">
        <v>22.7</v>
      </c>
      <c r="C6">
        <v>-1.3</v>
      </c>
      <c r="D6">
        <f>402-148</f>
        <v>254</v>
      </c>
    </row>
    <row r="7" spans="1:5">
      <c r="A7" t="s">
        <v>88</v>
      </c>
      <c r="B7">
        <v>19.399999999999999</v>
      </c>
      <c r="C7">
        <v>-1.7</v>
      </c>
      <c r="D7">
        <f>402-142</f>
        <v>260</v>
      </c>
    </row>
    <row r="8" spans="1:5">
      <c r="A8" t="s">
        <v>89</v>
      </c>
      <c r="B8">
        <v>17.899999999999999</v>
      </c>
      <c r="C8">
        <v>-2.4</v>
      </c>
      <c r="D8">
        <f>406-144</f>
        <v>262</v>
      </c>
    </row>
    <row r="9" spans="1:5">
      <c r="A9" t="s">
        <v>90</v>
      </c>
      <c r="B9">
        <v>16.399999999999999</v>
      </c>
      <c r="C9">
        <v>-2.6</v>
      </c>
      <c r="D9">
        <f>402-142</f>
        <v>260</v>
      </c>
    </row>
    <row r="10" spans="1:5">
      <c r="A10" t="s">
        <v>91</v>
      </c>
      <c r="B10">
        <v>14.8</v>
      </c>
      <c r="C10">
        <v>-2.5</v>
      </c>
      <c r="D10">
        <f>404-142</f>
        <v>262</v>
      </c>
    </row>
    <row r="11" spans="1:5">
      <c r="A11" t="s">
        <v>92</v>
      </c>
      <c r="B11">
        <v>14</v>
      </c>
      <c r="C11">
        <v>-3.3</v>
      </c>
      <c r="D11">
        <f>406-148</f>
        <v>258</v>
      </c>
    </row>
    <row r="13" spans="1:5">
      <c r="A13" t="s">
        <v>16</v>
      </c>
      <c r="B13">
        <v>15.3</v>
      </c>
      <c r="C13">
        <v>-2.8</v>
      </c>
      <c r="D13">
        <f>409-141</f>
        <v>268</v>
      </c>
    </row>
    <row r="14" spans="1:5">
      <c r="A14" t="s">
        <v>93</v>
      </c>
      <c r="B14">
        <v>15.2</v>
      </c>
      <c r="C14">
        <v>-2.6</v>
      </c>
      <c r="D14">
        <f>409-143</f>
        <v>266</v>
      </c>
    </row>
    <row r="15" spans="1:5">
      <c r="A15" t="s">
        <v>94</v>
      </c>
      <c r="B15">
        <v>17.2</v>
      </c>
      <c r="C15">
        <v>-2.6</v>
      </c>
      <c r="D15">
        <f>401-143</f>
        <v>258</v>
      </c>
    </row>
    <row r="16" spans="1:5">
      <c r="A16" t="s">
        <v>95</v>
      </c>
      <c r="B16">
        <v>18.899999999999999</v>
      </c>
      <c r="C16">
        <v>-1.8</v>
      </c>
      <c r="D16">
        <f>409-149</f>
        <v>260</v>
      </c>
    </row>
    <row r="17" spans="1:4">
      <c r="A17" t="s">
        <v>96</v>
      </c>
      <c r="B17">
        <v>19.7</v>
      </c>
      <c r="C17">
        <v>-2.1</v>
      </c>
      <c r="D17">
        <f>403-145</f>
        <v>258</v>
      </c>
    </row>
    <row r="18" spans="1:4">
      <c r="A18" t="s">
        <v>97</v>
      </c>
      <c r="B18">
        <v>21.6</v>
      </c>
      <c r="C18">
        <v>-1.6</v>
      </c>
      <c r="D18">
        <f>399-143</f>
        <v>256</v>
      </c>
    </row>
    <row r="19" spans="1:4">
      <c r="A19" t="s">
        <v>98</v>
      </c>
      <c r="B19">
        <v>24.1</v>
      </c>
      <c r="C19">
        <v>-1.7</v>
      </c>
      <c r="D19">
        <f>407-143</f>
        <v>264</v>
      </c>
    </row>
    <row r="20" spans="1:4">
      <c r="A20" t="s">
        <v>99</v>
      </c>
      <c r="B20">
        <v>25.6</v>
      </c>
      <c r="C20">
        <v>-1.5</v>
      </c>
      <c r="D20">
        <f>409-145</f>
        <v>264</v>
      </c>
    </row>
    <row r="21" spans="1:4">
      <c r="A21" t="s">
        <v>100</v>
      </c>
      <c r="B21">
        <v>29</v>
      </c>
      <c r="C21">
        <v>-1.3</v>
      </c>
      <c r="D21">
        <f>397-145</f>
        <v>252</v>
      </c>
    </row>
    <row r="22" spans="1:4">
      <c r="A22" t="s">
        <v>101</v>
      </c>
      <c r="B22">
        <v>29</v>
      </c>
      <c r="C22">
        <v>-1.3</v>
      </c>
      <c r="D22">
        <f>403-141</f>
        <v>262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Billy Herspiegel</dc:creator>
  <cp:keywords/>
  <dc:description/>
  <cp:lastModifiedBy>Tim van der Zee</cp:lastModifiedBy>
  <cp:revision/>
  <dcterms:created xsi:type="dcterms:W3CDTF">2021-08-17T23:00:42Z</dcterms:created>
  <dcterms:modified xsi:type="dcterms:W3CDTF">2021-12-23T15:46:58Z</dcterms:modified>
  <cp:category/>
  <cp:contentStatus/>
</cp:coreProperties>
</file>