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d.docs.live.net/6ed6d6d8e3b8cbe0/Desktop/ipcc/"/>
    </mc:Choice>
  </mc:AlternateContent>
  <xr:revisionPtr revIDLastSave="0" documentId="8_{63890161-F5FC-4574-B6AB-695DFAA84D93}" xr6:coauthVersionLast="47" xr6:coauthVersionMax="47" xr10:uidLastSave="{00000000-0000-0000-0000-000000000000}"/>
  <bookViews>
    <workbookView xWindow="-108" yWindow="-108" windowWidth="23256" windowHeight="12576" xr2:uid="{0E1D8F39-B88E-4875-A571-B7B4C627133C}"/>
  </bookViews>
  <sheets>
    <sheet name="Costing (Conventional VS Regene" sheetId="1" r:id="rId1"/>
    <sheet name="Plant Harves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3" l="1"/>
  <c r="I4" i="3"/>
  <c r="J33" i="3"/>
  <c r="J32" i="3"/>
  <c r="J31" i="3"/>
  <c r="J30" i="3"/>
  <c r="J29" i="3"/>
  <c r="J28" i="3"/>
  <c r="J22" i="3"/>
  <c r="J23" i="3"/>
  <c r="J24" i="3"/>
  <c r="J25" i="3"/>
  <c r="J26" i="3"/>
  <c r="K26" i="3" s="1"/>
  <c r="J21" i="3"/>
  <c r="I22" i="3"/>
  <c r="I23" i="3"/>
  <c r="I24" i="3"/>
  <c r="I25" i="3"/>
  <c r="I26" i="3"/>
  <c r="I28" i="3"/>
  <c r="I29" i="3"/>
  <c r="I30" i="3"/>
  <c r="I31" i="3"/>
  <c r="I32" i="3"/>
  <c r="I33" i="3"/>
  <c r="K33" i="3" s="1"/>
  <c r="I21" i="3"/>
  <c r="J12" i="3"/>
  <c r="J13" i="3"/>
  <c r="J14" i="3"/>
  <c r="J15" i="3"/>
  <c r="J16" i="3"/>
  <c r="J11" i="3"/>
  <c r="J5" i="3"/>
  <c r="J6" i="3"/>
  <c r="J7" i="3"/>
  <c r="J8" i="3"/>
  <c r="J9" i="3"/>
  <c r="I5" i="3"/>
  <c r="I6" i="3"/>
  <c r="I7" i="3"/>
  <c r="I8" i="3"/>
  <c r="I9" i="3"/>
  <c r="I11" i="3"/>
  <c r="K11" i="3" s="1"/>
  <c r="I12" i="3"/>
  <c r="I13" i="3"/>
  <c r="K13" i="3" s="1"/>
  <c r="L13" i="3" s="1"/>
  <c r="I14" i="3"/>
  <c r="I15" i="3"/>
  <c r="I16" i="3"/>
  <c r="D36" i="1"/>
  <c r="N10" i="3" a="1"/>
  <c r="N10" i="3" s="1"/>
  <c r="F11" i="3"/>
  <c r="K8" i="3" l="1"/>
  <c r="K31" i="3"/>
  <c r="K32" i="3"/>
  <c r="K22" i="3"/>
  <c r="K7" i="3"/>
  <c r="K25" i="3"/>
  <c r="L25" i="3" s="1"/>
  <c r="K24" i="3"/>
  <c r="L24" i="3" s="1"/>
  <c r="K30" i="3"/>
  <c r="K15" i="3"/>
  <c r="L15" i="3" s="1"/>
  <c r="K23" i="3"/>
  <c r="K28" i="3"/>
  <c r="L28" i="3" s="1"/>
  <c r="L11" i="3"/>
  <c r="K6" i="3"/>
  <c r="K16" i="3"/>
  <c r="L16" i="3" s="1"/>
  <c r="K12" i="3"/>
  <c r="L12" i="3" s="1"/>
  <c r="K14" i="3"/>
  <c r="L14" i="3" s="1"/>
  <c r="K9" i="3"/>
  <c r="K5" i="3"/>
  <c r="K4" i="3"/>
  <c r="L4" i="3" s="1"/>
  <c r="K29" i="3"/>
  <c r="K21" i="3"/>
  <c r="K27" i="3" l="1"/>
  <c r="P5" i="3" s="1"/>
  <c r="K10" i="3"/>
  <c r="O5" i="3" s="1"/>
  <c r="K17" i="3"/>
  <c r="O6" i="3" s="1"/>
  <c r="L29" i="3"/>
  <c r="K34" i="3"/>
  <c r="P6" i="3" s="1"/>
  <c r="E35" i="3"/>
  <c r="F5" i="3"/>
  <c r="F6" i="3"/>
  <c r="F7" i="3"/>
  <c r="F8" i="3"/>
  <c r="F9" i="3"/>
  <c r="F12" i="3"/>
  <c r="F13" i="3"/>
  <c r="F14" i="3"/>
  <c r="F15" i="3"/>
  <c r="F16" i="3"/>
  <c r="F21" i="3"/>
  <c r="F22" i="3"/>
  <c r="F23" i="3"/>
  <c r="F24" i="3"/>
  <c r="F25" i="3"/>
  <c r="F26" i="3"/>
  <c r="F28" i="3"/>
  <c r="G34" i="3" s="1"/>
  <c r="F29" i="3"/>
  <c r="F30" i="3"/>
  <c r="F31" i="3"/>
  <c r="F32" i="3"/>
  <c r="F33" i="3"/>
  <c r="F4" i="3"/>
  <c r="D17" i="3"/>
  <c r="G10" i="3" l="1"/>
  <c r="G17" i="3"/>
  <c r="G27" i="3"/>
  <c r="D52" i="1"/>
  <c r="D49" i="1"/>
  <c r="D45" i="1"/>
  <c r="C27" i="3"/>
  <c r="F3" i="1"/>
  <c r="F2" i="1"/>
  <c r="D34" i="3"/>
  <c r="F34" i="3" s="1"/>
  <c r="C34" i="3"/>
  <c r="D27" i="3"/>
  <c r="F27" i="3" s="1"/>
  <c r="C17" i="3"/>
  <c r="D10" i="3"/>
  <c r="D18" i="3" s="1"/>
  <c r="C10" i="3"/>
  <c r="I24" i="1"/>
  <c r="I21" i="1"/>
  <c r="I18" i="1"/>
  <c r="I15" i="1"/>
  <c r="I12" i="1"/>
  <c r="I9" i="1"/>
  <c r="I6" i="1"/>
  <c r="E10" i="3" l="1"/>
  <c r="L33" i="3"/>
  <c r="L8" i="3"/>
  <c r="L9" i="3"/>
  <c r="L23" i="3"/>
  <c r="L6" i="3"/>
  <c r="L31" i="3"/>
  <c r="L30" i="3"/>
  <c r="L5" i="3"/>
  <c r="L22" i="3"/>
  <c r="L32" i="3"/>
  <c r="L7" i="3"/>
  <c r="G3" i="1"/>
  <c r="L21" i="3"/>
  <c r="F10" i="3"/>
  <c r="C35" i="3"/>
  <c r="D35" i="3"/>
  <c r="C18" i="3"/>
  <c r="E17" i="3"/>
  <c r="O10" i="3" l="1" a="1"/>
  <c r="P10" i="3" a="1"/>
  <c r="P10" i="3" s="1"/>
  <c r="L27" i="3"/>
  <c r="E18" i="3"/>
  <c r="F17" i="3"/>
  <c r="O10" i="3" l="1"/>
  <c r="Q10" i="3" s="1"/>
  <c r="Q14" i="3"/>
  <c r="Q16" i="3"/>
  <c r="Q15" i="3"/>
  <c r="Q18" i="3"/>
  <c r="Q11" i="3"/>
  <c r="Q19" i="3"/>
  <c r="Q12" i="3"/>
  <c r="Q20" i="3"/>
  <c r="Q13" i="3"/>
  <c r="Q21" i="3"/>
  <c r="Q1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tc={BAF3BF02-684A-40D7-BDF1-5247788769E9}</author>
    <author>tc={A7479F15-9FBB-49FF-A885-F39DD1B37E9F}</author>
    <author>Guest User</author>
    <author>tc={A0C4B64B-9970-46E5-BF5B-4C8A7E4C6A77}</author>
  </authors>
  <commentList>
    <comment ref="I3" authorId="0" shapeId="0" xr:uid="{BAF3BF02-684A-40D7-BDF1-5247788769E9}">
      <text>
        <t>[Threaded comment]
Your version of Excel allows you to read this threaded comment; however, any edits to it will get removed if the file is opened in a newer version of Excel. Learn more: https://go.microsoft.com/fwlink/?linkid=870924
Comment:
    https://manamurah.com/barang/limau_kasturi-1928</t>
      </text>
    </comment>
    <comment ref="F11" authorId="1" shapeId="0" xr:uid="{A7479F15-9FBB-49FF-A885-F39DD1B37E9F}">
      <text>
        <t>[Threaded comment]
Your version of Excel allows you to read this threaded comment; however, any edits to it will get removed if the file is opened in a newer version of Excel. Learn more: https://go.microsoft.com/fwlink/?linkid=870924
Comment:
    Possible reasons for higher proportion of low grade fruits compared to limau kasturi
- Longer time needed to adapt to good conditions
- Limau nipis tree require more space in between. Assuming all trees are planted with the same spacing, limau nipis with have poorer growth conditions
- Less pesticide applied (conv thrice vs regen twice)</t>
      </text>
    </comment>
    <comment ref="D17" authorId="2" shapeId="0" xr:uid="{E77D9758-527A-4762-8EB0-F2BA1A787567}">
      <text>
        <r>
          <rPr>
            <sz val="11"/>
            <color theme="1"/>
            <rFont val="Calibri"/>
            <family val="2"/>
            <scheme val="minor"/>
          </rPr>
          <t xml:space="preserve">Unknown User:
A huge  jump after regenerative 
We notice something here
why ? 
How to improve ? 
</t>
        </r>
      </text>
    </comment>
    <comment ref="I20" authorId="3" shapeId="0" xr:uid="{A0C4B64B-9970-46E5-BF5B-4C8A7E4C6A77}">
      <text>
        <t>[Threaded comment]
Your version of Excel allows you to read this threaded comment; however, any edits to it will get removed if the file is opened in a newer version of Excel. Learn more: https://go.microsoft.com/fwlink/?linkid=870924
Comment:
    https://manamurah.com/barang/limau_nipis-1132</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<sst xmlns="http://schemas.openxmlformats.org/spreadsheetml/2006/main" count="237" uniqueCount="105">
  <si>
    <t>Limau Nipis</t>
  </si>
  <si>
    <t xml:space="preserve">all year round </t>
  </si>
  <si>
    <t>Farming Method</t>
  </si>
  <si>
    <t>Month</t>
  </si>
  <si>
    <t>Grade A (kg)</t>
  </si>
  <si>
    <t>Grade B (kg)</t>
  </si>
  <si>
    <t>Total Harvest (kg)</t>
  </si>
  <si>
    <t>Low Grade Product Percentage (%)</t>
  </si>
  <si>
    <t>Monthly average of LGPP</t>
  </si>
  <si>
    <t>Revenue A,  rm8.21/kg</t>
  </si>
  <si>
    <t>Revenue B ,  rm7.14/kg</t>
  </si>
  <si>
    <t>Revenue</t>
  </si>
  <si>
    <t>Revenue/Fertiliser Cost Margin</t>
  </si>
  <si>
    <t>LN</t>
  </si>
  <si>
    <t>LK</t>
  </si>
  <si>
    <t>Harvest from 9 sites Conventional Farming</t>
  </si>
  <si>
    <t>Fert Cost</t>
  </si>
  <si>
    <t xml:space="preserve">Conv </t>
  </si>
  <si>
    <t>Regen</t>
  </si>
  <si>
    <t>TOTAL</t>
  </si>
  <si>
    <t>total</t>
  </si>
  <si>
    <t>Harvest from 1 site Regenerative Farming + 8 sites Conventional Farming</t>
  </si>
  <si>
    <t xml:space="preserve">total </t>
  </si>
  <si>
    <t>Limau Kasturi</t>
  </si>
  <si>
    <t>Low Grade Product</t>
  </si>
  <si>
    <t>Revenue A, rm7.57/kg</t>
  </si>
  <si>
    <t>Revenue B, rm6.85/kg</t>
  </si>
  <si>
    <t>Revenue to Fertiliser Cost Margin</t>
  </si>
  <si>
    <t>Total</t>
  </si>
  <si>
    <t>Sale price</t>
  </si>
  <si>
    <t>A</t>
  </si>
  <si>
    <t>B</t>
  </si>
  <si>
    <t>Nipis</t>
  </si>
  <si>
    <t>Kasturi</t>
  </si>
  <si>
    <t>Per Month Conventional Cost</t>
  </si>
  <si>
    <t>Day No in Month</t>
  </si>
  <si>
    <t>Category</t>
  </si>
  <si>
    <t>Cost (RM)</t>
  </si>
  <si>
    <t>Pesticide + Foliar Agrochemicals</t>
  </si>
  <si>
    <t>Fertilizer</t>
  </si>
  <si>
    <t>Per Month Regenerative Farming Cost</t>
  </si>
  <si>
    <t>1st month (Sep 24)</t>
  </si>
  <si>
    <t>Soil Regenerative Agent</t>
  </si>
  <si>
    <t>1st month</t>
  </si>
  <si>
    <t>Pesticides</t>
  </si>
  <si>
    <t>Date</t>
  </si>
  <si>
    <t>Monthly Cost:</t>
  </si>
  <si>
    <t>Conventional Farming Costing VS Regenerative Farming Costing</t>
  </si>
  <si>
    <t>Conv</t>
  </si>
  <si>
    <t>Cost save</t>
  </si>
  <si>
    <t>*for one site A(3ares)</t>
  </si>
  <si>
    <t>Conventional Farming in 6 months (before september of 2024)</t>
  </si>
  <si>
    <t>Regenerative Farming in 6 months (starting september of 2024)</t>
  </si>
  <si>
    <t>Items</t>
  </si>
  <si>
    <t>10th of 1st Month</t>
  </si>
  <si>
    <t xml:space="preserve">Dilute solution 1000ml water(3 types of Pesticide (mix and matched from list) - Total 2 Liter) + 2 types Foliar (1litre + 500gm)) </t>
  </si>
  <si>
    <t>6000L of Microalgae water</t>
  </si>
  <si>
    <t>14th of 1st Month</t>
  </si>
  <si>
    <t>DEEBAJ SUPERGRO NPK x 2unit + Agroharta 2kg</t>
  </si>
  <si>
    <t>20th of 1st Month</t>
  </si>
  <si>
    <t>Dilute solution 1000ml water(3 types of Pesticide (mix and matched from list) - Total 2 Liter) + 2 types Foliar (1litre + 500gm))</t>
  </si>
  <si>
    <t>24th of 1st Month</t>
  </si>
  <si>
    <t>Organic Fertiliser Guang Fong 25KG x 5unit</t>
  </si>
  <si>
    <t>2nd month (Oct 24)</t>
  </si>
  <si>
    <t>30th of 1st Month</t>
  </si>
  <si>
    <t>2nd month</t>
  </si>
  <si>
    <t>10th of 2nd Month</t>
  </si>
  <si>
    <t>14th of 2nd Month</t>
  </si>
  <si>
    <t>3rd month (Nov 24)</t>
  </si>
  <si>
    <t>20th of 2nd Month</t>
  </si>
  <si>
    <t>3rd month</t>
  </si>
  <si>
    <t>24th of 2nd Month</t>
  </si>
  <si>
    <t>30th of 2nd Month</t>
  </si>
  <si>
    <t>Agrochemicals</t>
  </si>
  <si>
    <t>4th month (Dec 24)</t>
  </si>
  <si>
    <t>10th of 3rd Month</t>
  </si>
  <si>
    <t>4th month</t>
  </si>
  <si>
    <t>14th of 3rd Month</t>
  </si>
  <si>
    <t xml:space="preserve">                                                                                           </t>
  </si>
  <si>
    <t>20th of 3rd Month</t>
  </si>
  <si>
    <t>5th month</t>
  </si>
  <si>
    <t>24th of 3rd Month</t>
  </si>
  <si>
    <t>30th of 3rd Month</t>
  </si>
  <si>
    <t>10th of 4th Month</t>
  </si>
  <si>
    <t>6th month</t>
  </si>
  <si>
    <t>14th of 4th Month</t>
  </si>
  <si>
    <t>20th of 4th Month</t>
  </si>
  <si>
    <t>24th of 4th Month</t>
  </si>
  <si>
    <t>Total Amount</t>
  </si>
  <si>
    <t>30th of 4th Month</t>
  </si>
  <si>
    <t>10th of 5th Month</t>
  </si>
  <si>
    <t>14th of 5th Month</t>
  </si>
  <si>
    <t>20th of 5th Month</t>
  </si>
  <si>
    <t>24th of 5th Month</t>
  </si>
  <si>
    <t>30th of 5th Month</t>
  </si>
  <si>
    <t>10th of 6th Month</t>
  </si>
  <si>
    <t>14th of 6th Month</t>
  </si>
  <si>
    <t>20th of 6th Month</t>
  </si>
  <si>
    <t>24th of 6th Month</t>
  </si>
  <si>
    <t>30th of 6th Month</t>
  </si>
  <si>
    <r>
      <t>Market Price:</t>
    </r>
    <r>
      <rPr>
        <sz val="11"/>
        <color theme="1"/>
        <rFont val="Google Sans Text"/>
      </rPr>
      <t xml:space="preserve"> Current market prices are sourced from Malaysian agricultural authorities and online retailers. Average prices for Limau Nipis range from approximately RM 6.55 to RM 8.23 per kg, while Limau Kasturi averages around RM 7.59 per kg.</t>
    </r>
    <r>
      <rPr>
        <vertAlign val="superscript"/>
        <sz val="12"/>
        <color theme="1"/>
        <rFont val="Google Sans Text"/>
      </rPr>
      <t>47</t>
    </r>
    <r>
      <rPr>
        <sz val="11"/>
        <color theme="1"/>
        <rFont val="Google Sans Text"/>
      </rPr>
      <t xml:space="preserve"> </t>
    </r>
  </si>
  <si>
    <t>1.     RM7.59/1kg LIMAU KASTURI. Harga Purata Seluruh Negara Minggu 18 Ogos 2025, accessed on August 22, 2025, https://manamurah.com/barang/limau_kasturi-1928</t>
  </si>
  <si>
    <t>2.     RM8.23/1kg LIMAU NIPIS. Harga Purata Seluruh Negara Minggu 18 Ogos 2025, accessed on August 22, 2025, https://manamurah.com/barang/limau_nipis-1132</t>
  </si>
  <si>
    <t>3.     Fresh Lime / Limau Nipis 1kg - Kiwano, accessed on August 22, 2025, https://kiwano.com.my/product/rvgor</t>
  </si>
  <si>
    <t>Dilute solution 1000ml water(3 types of Pesticide (mix and matched from list) - Total 2L)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</si>
</sst>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20">
    <font>
      <sz val="11"/>
      <color theme="1"/>
      <name val="Calibri"/>
      <family val="2"/>
      <scheme val="minor"/>
    </font>
    <font>
      <sz val="12"/>
      <color theme="1"/>
      <name val="Times New Roman"/>
      <family val="1"/>
    </font>
    <font>
      <sz val="12"/>
      <color rgb="FF434343"/>
      <name val="Times New Roman"/>
      <family val="1"/>
    </font>
    <font>
      <b/>
      <sz val="10"/>
      <color theme="1"/>
      <name val="Arial"/>
      <family val="2"/>
    </font>
    <font>
      <sz val="10"/>
      <color theme="1"/>
      <name val="Arial"/>
      <family val="2"/>
    </font>
    <font>
      <u/>
      <sz val="11"/>
      <color theme="10"/>
      <name val="Calibri"/>
      <family val="2"/>
      <scheme val="minor"/>
    </font>
    <font>
      <sz val="11"/>
      <color rgb="FF005CC5"/>
      <name val="Arial"/>
      <family val="2"/>
    </font>
    <font>
      <sz val="12"/>
      <name val="Times New Roman"/>
      <family val="1"/>
    </font>
    <font>
      <b/>
      <sz val="12"/>
      <name val="Times New Roman"/>
      <family val="1"/>
    </font>
    <font>
      <b/>
      <sz val="12"/>
      <color theme="4"/>
      <name val="Times New Roman"/>
      <family val="1"/>
    </font>
    <font>
      <b/>
      <sz val="12"/>
      <color theme="1"/>
      <name val="Arial Black"/>
      <family val="2"/>
    </font>
    <font>
      <b/>
      <sz val="12"/>
      <color rgb="FF0070C0"/>
      <name val="Times New Roman"/>
      <family val="1"/>
    </font>
    <font>
      <sz val="11"/>
      <color theme="1"/>
      <name val="Calibri"/>
      <family val="2"/>
      <scheme val="minor"/>
    </font>
    <font>
      <sz val="12"/>
      <color rgb="FF000000"/>
      <name val="Times New Roman"/>
      <family val="1"/>
      <charset val="1"/>
    </font>
    <font>
      <b/>
      <sz val="12"/>
      <color rgb="FF4472C4"/>
      <name val="Times New Roman"/>
      <family val="1"/>
      <charset val="1"/>
    </font>
    <font>
      <b/>
      <sz val="12"/>
      <color rgb="FF0070C0"/>
      <name val="Times New Roman"/>
      <family val="1"/>
      <charset val="1"/>
    </font>
    <font>
      <b/>
      <sz val="11"/>
      <color theme="1"/>
      <name val="Google Sans Text"/>
    </font>
    <font>
      <sz val="11"/>
      <color theme="1"/>
      <name val="Google Sans Text"/>
    </font>
    <font>
      <vertAlign val="superscript"/>
      <sz val="12"/>
      <color theme="1"/>
      <name val="Google Sans Text"/>
    </font>
    <font>
      <sz val="14"/>
      <color rgb="FF595959"/>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9" fontId="12" fillId="0" borderId="0" applyFont="0" applyFill="0" applyBorder="0" applyAlignment="0" applyProtection="0"/>
  </cellStyleXfs>
  <cellXfs count="88">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vertical="top"/>
    </xf>
    <xf numFmtId="0" fontId="1" fillId="0" borderId="1" xfId="0" applyFont="1" applyBorder="1" applyAlignment="1">
      <alignment vertical="top"/>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vertical="top" wrapText="1"/>
    </xf>
    <xf numFmtId="0" fontId="1" fillId="5" borderId="1" xfId="0" applyFont="1" applyFill="1" applyBorder="1" applyAlignment="1">
      <alignment horizontal="center" vertical="top" wrapText="1"/>
    </xf>
    <xf numFmtId="0" fontId="1"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vertical="top" wrapText="1"/>
    </xf>
    <xf numFmtId="0" fontId="1" fillId="8"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applyAlignment="1">
      <alignment vertical="top" wrapText="1"/>
    </xf>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2" fontId="1" fillId="0" borderId="0" xfId="0" applyNumberFormat="1" applyFont="1" applyAlignment="1">
      <alignment vertical="top"/>
    </xf>
    <xf numFmtId="14" fontId="2" fillId="3" borderId="1" xfId="0" applyNumberFormat="1" applyFont="1" applyFill="1" applyBorder="1" applyAlignment="1">
      <alignment horizontal="right"/>
    </xf>
    <xf numFmtId="0" fontId="1" fillId="3" borderId="1" xfId="0" applyFont="1" applyFill="1" applyBorder="1" applyAlignment="1">
      <alignment horizontal="right" wrapText="1"/>
    </xf>
    <xf numFmtId="14" fontId="2" fillId="4" borderId="1" xfId="0" applyNumberFormat="1" applyFont="1" applyFill="1" applyBorder="1" applyAlignment="1">
      <alignment horizontal="right"/>
    </xf>
    <xf numFmtId="0" fontId="1" fillId="4" borderId="1" xfId="0" applyFont="1" applyFill="1" applyBorder="1" applyAlignment="1">
      <alignment horizontal="right" wrapText="1"/>
    </xf>
    <xf numFmtId="14" fontId="2" fillId="5" borderId="1" xfId="0" applyNumberFormat="1" applyFont="1" applyFill="1" applyBorder="1" applyAlignment="1">
      <alignment horizontal="right"/>
    </xf>
    <xf numFmtId="0" fontId="1" fillId="5" borderId="1" xfId="0" applyFont="1" applyFill="1" applyBorder="1" applyAlignment="1">
      <alignment wrapText="1"/>
    </xf>
    <xf numFmtId="0" fontId="1" fillId="5" borderId="1" xfId="0" applyFont="1" applyFill="1" applyBorder="1" applyAlignment="1">
      <alignment horizontal="right" wrapText="1"/>
    </xf>
    <xf numFmtId="14" fontId="2" fillId="6" borderId="1" xfId="0" applyNumberFormat="1" applyFont="1" applyFill="1" applyBorder="1" applyAlignment="1">
      <alignment horizontal="right"/>
    </xf>
    <xf numFmtId="0" fontId="1" fillId="6" borderId="1" xfId="0" applyFont="1" applyFill="1" applyBorder="1" applyAlignment="1">
      <alignment wrapText="1"/>
    </xf>
    <xf numFmtId="0" fontId="1" fillId="6" borderId="1" xfId="0" applyFont="1" applyFill="1" applyBorder="1" applyAlignment="1">
      <alignment horizontal="right" wrapText="1"/>
    </xf>
    <xf numFmtId="14" fontId="2" fillId="7" borderId="1" xfId="0" applyNumberFormat="1" applyFont="1" applyFill="1" applyBorder="1" applyAlignment="1">
      <alignment horizontal="right"/>
    </xf>
    <xf numFmtId="0" fontId="1" fillId="7" borderId="1" xfId="0" applyFont="1" applyFill="1" applyBorder="1" applyAlignment="1">
      <alignment wrapText="1"/>
    </xf>
    <xf numFmtId="0" fontId="1" fillId="7" borderId="1" xfId="0" applyFont="1" applyFill="1" applyBorder="1" applyAlignment="1">
      <alignment horizontal="right" wrapText="1"/>
    </xf>
    <xf numFmtId="14" fontId="2" fillId="8" borderId="1" xfId="0" applyNumberFormat="1" applyFont="1" applyFill="1" applyBorder="1" applyAlignment="1">
      <alignment horizontal="right"/>
    </xf>
    <xf numFmtId="0" fontId="1" fillId="8" borderId="1" xfId="0" applyFont="1" applyFill="1" applyBorder="1" applyAlignment="1">
      <alignment wrapText="1"/>
    </xf>
    <xf numFmtId="0" fontId="1" fillId="8" borderId="1" xfId="0" applyFont="1" applyFill="1" applyBorder="1" applyAlignment="1">
      <alignment horizontal="right" wrapText="1"/>
    </xf>
    <xf numFmtId="0" fontId="1" fillId="0" borderId="0" xfId="0" applyFont="1" applyAlignment="1">
      <alignment horizontal="right" vertical="top"/>
    </xf>
    <xf numFmtId="0" fontId="1" fillId="0" borderId="1" xfId="0" applyFont="1" applyBorder="1" applyAlignment="1">
      <alignment horizontal="right"/>
    </xf>
    <xf numFmtId="14" fontId="2" fillId="3" borderId="1" xfId="0" applyNumberFormat="1" applyFont="1" applyFill="1" applyBorder="1" applyAlignment="1">
      <alignment horizontal="right" wrapText="1"/>
    </xf>
    <xf numFmtId="14" fontId="2" fillId="4" borderId="1" xfId="0" applyNumberFormat="1" applyFont="1" applyFill="1" applyBorder="1" applyAlignment="1">
      <alignment horizontal="right" wrapText="1"/>
    </xf>
    <xf numFmtId="14" fontId="2" fillId="5" borderId="1" xfId="0" applyNumberFormat="1" applyFont="1" applyFill="1" applyBorder="1" applyAlignment="1">
      <alignment horizontal="right" wrapText="1"/>
    </xf>
    <xf numFmtId="0" fontId="4" fillId="0" borderId="0" xfId="0" applyFont="1" applyAlignment="1">
      <alignment wrapText="1"/>
    </xf>
    <xf numFmtId="0" fontId="4" fillId="0" borderId="0" xfId="0" applyFont="1" applyAlignment="1">
      <alignment horizontal="right" wrapText="1"/>
    </xf>
    <xf numFmtId="0" fontId="0" fillId="0" borderId="0" xfId="0" applyAlignment="1">
      <alignment horizontal="left"/>
    </xf>
    <xf numFmtId="17" fontId="7" fillId="2" borderId="1" xfId="0" applyNumberFormat="1" applyFont="1" applyFill="1" applyBorder="1" applyAlignment="1">
      <alignment horizontal="left" wrapText="1"/>
    </xf>
    <xf numFmtId="0" fontId="7" fillId="0" borderId="1" xfId="0" applyFont="1" applyBorder="1" applyAlignment="1">
      <alignment horizontal="right" wrapText="1"/>
    </xf>
    <xf numFmtId="0" fontId="4" fillId="0" borderId="0" xfId="0" applyFont="1" applyAlignment="1">
      <alignment vertical="top" wrapText="1"/>
    </xf>
    <xf numFmtId="17" fontId="7" fillId="0" borderId="1" xfId="0" applyNumberFormat="1" applyFont="1" applyBorder="1" applyAlignment="1">
      <alignment horizontal="left"/>
    </xf>
    <xf numFmtId="0" fontId="8" fillId="0" borderId="1" xfId="0" applyFont="1" applyBorder="1" applyAlignment="1">
      <alignment vertical="top"/>
    </xf>
    <xf numFmtId="0" fontId="8" fillId="2" borderId="1" xfId="0" applyFont="1" applyFill="1" applyBorder="1" applyAlignment="1">
      <alignment horizontal="left" vertical="top" wrapText="1"/>
    </xf>
    <xf numFmtId="0" fontId="8" fillId="0" borderId="1" xfId="0" applyFont="1" applyBorder="1" applyAlignment="1">
      <alignment vertical="top" wrapText="1"/>
    </xf>
    <xf numFmtId="17" fontId="1" fillId="0" borderId="1" xfId="0" applyNumberFormat="1" applyFont="1" applyBorder="1" applyAlignment="1">
      <alignment horizontal="left"/>
    </xf>
    <xf numFmtId="0" fontId="1" fillId="0" borderId="1" xfId="0" applyFont="1" applyBorder="1" applyAlignment="1">
      <alignment horizontal="right" wrapText="1"/>
    </xf>
    <xf numFmtId="17" fontId="9" fillId="2" borderId="1" xfId="0" applyNumberFormat="1" applyFont="1" applyFill="1" applyBorder="1" applyAlignment="1">
      <alignment horizontal="left" wrapText="1"/>
    </xf>
    <xf numFmtId="0" fontId="9" fillId="0" borderId="1" xfId="0" applyFont="1" applyBorder="1" applyAlignment="1">
      <alignment horizontal="right" wrapText="1"/>
    </xf>
    <xf numFmtId="0" fontId="10" fillId="0" borderId="0" xfId="0" applyFont="1" applyAlignment="1">
      <alignment horizontal="left"/>
    </xf>
    <xf numFmtId="0" fontId="11" fillId="2" borderId="1" xfId="0" applyFont="1" applyFill="1" applyBorder="1" applyAlignment="1">
      <alignment horizontal="left" wrapText="1"/>
    </xf>
    <xf numFmtId="0" fontId="11" fillId="0" borderId="1" xfId="0" applyFont="1" applyBorder="1" applyAlignment="1">
      <alignment horizontal="right" wrapText="1"/>
    </xf>
    <xf numFmtId="0" fontId="0" fillId="0" borderId="0" xfId="0" applyAlignment="1">
      <alignment horizontal="center" vertical="center"/>
    </xf>
    <xf numFmtId="2" fontId="1" fillId="0" borderId="0" xfId="0" applyNumberFormat="1" applyFont="1" applyAlignment="1">
      <alignment horizontal="center" vertical="center"/>
    </xf>
    <xf numFmtId="0" fontId="1" fillId="0" borderId="0" xfId="0" applyFont="1" applyAlignment="1">
      <alignment horizontal="center" vertical="center"/>
    </xf>
    <xf numFmtId="0" fontId="6" fillId="0" borderId="0" xfId="0" applyFont="1" applyAlignment="1">
      <alignment wrapText="1"/>
    </xf>
    <xf numFmtId="9" fontId="1" fillId="0" borderId="0" xfId="2" applyFont="1" applyAlignment="1">
      <alignment wrapText="1"/>
    </xf>
    <xf numFmtId="0" fontId="13" fillId="0" borderId="0" xfId="0" applyFont="1" applyAlignment="1">
      <alignment wrapText="1"/>
    </xf>
    <xf numFmtId="0" fontId="14" fillId="0" borderId="1" xfId="0" applyFont="1" applyBorder="1" applyAlignment="1">
      <alignment wrapText="1"/>
    </xf>
    <xf numFmtId="0" fontId="15" fillId="0" borderId="1" xfId="0" applyFont="1" applyBorder="1" applyAlignment="1">
      <alignment wrapText="1"/>
    </xf>
    <xf numFmtId="9" fontId="4" fillId="0" borderId="0" xfId="0" applyNumberFormat="1" applyFont="1" applyAlignment="1">
      <alignment horizontal="center" wrapText="1"/>
    </xf>
    <xf numFmtId="9" fontId="0" fillId="0" borderId="0" xfId="0" applyNumberFormat="1"/>
    <xf numFmtId="1" fontId="0" fillId="0" borderId="0" xfId="0" applyNumberFormat="1"/>
    <xf numFmtId="165" fontId="0" fillId="0" borderId="0" xfId="0" applyNumberFormat="1"/>
    <xf numFmtId="0" fontId="1" fillId="0" borderId="0" xfId="0" applyFont="1" applyAlignment="1">
      <alignment horizontal="center" wrapText="1"/>
    </xf>
    <xf numFmtId="0" fontId="16" fillId="0" borderId="0" xfId="0" applyFont="1"/>
    <xf numFmtId="0" fontId="5" fillId="0" borderId="0" xfId="1" applyAlignment="1">
      <alignment horizontal="left" vertical="center" indent="4"/>
    </xf>
    <xf numFmtId="2" fontId="4" fillId="0" borderId="0" xfId="0" applyNumberFormat="1" applyFont="1" applyAlignment="1">
      <alignment horizontal="center" wrapText="1"/>
    </xf>
    <xf numFmtId="165" fontId="4" fillId="0" borderId="0" xfId="0" applyNumberFormat="1" applyFont="1" applyAlignment="1">
      <alignment horizontal="center" wrapText="1"/>
    </xf>
    <xf numFmtId="2" fontId="3" fillId="0" borderId="0" xfId="0" applyNumberFormat="1" applyFont="1" applyAlignment="1">
      <alignment horizontal="center" wrapText="1"/>
    </xf>
    <xf numFmtId="9" fontId="3" fillId="0" borderId="0" xfId="0" applyNumberFormat="1" applyFont="1" applyAlignment="1">
      <alignment horizontal="center" wrapText="1"/>
    </xf>
    <xf numFmtId="1" fontId="4" fillId="0" borderId="0" xfId="0" applyNumberFormat="1" applyFont="1" applyAlignment="1">
      <alignment horizontal="center"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19" fillId="0" borderId="0" xfId="0" applyFont="1" applyAlignment="1">
      <alignment horizontal="center" vertical="center" readingOrder="1"/>
    </xf>
  </cellXfs>
  <cellStyles count="3">
    <cellStyle name="Hyperlink" xfId="1"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yan Soh" id="{5520A0FB-639E-4E7A-8080-BE18F755909D}" userId="6ed6d6d8e3b8cbe0"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5-08-23T01:45:55.09" personId="{5520A0FB-639E-4E7A-8080-BE18F755909D}" id="{BAF3BF02-684A-40D7-BDF1-5247788769E9}">
    <text>https://manamurah.com/barang/limau_kasturi-1928</text>
    <extLst>
      <x:ext xmlns:xltc2="http://schemas.microsoft.com/office/spreadsheetml/2020/threadedcomments2" uri="{F7C98A9C-CBB3-438F-8F68-D28B6AF4A901}">
        <xltc2:checksum>1272641799</xltc2:checksum>
        <xltc2:hyperlink startIndex="0" length="47" url="https://manamurah.com/barang/limau_kasturi-1928"/>
      </x:ext>
    </extLst>
  </threadedComment>
  <threadedComment ref="F11" dT="2025-08-22T03:14:34.05" personId="{5520A0FB-639E-4E7A-8080-BE18F755909D}" id="{A7479F15-9FBB-49FF-A885-F39DD1B37E9F}">
    <text>Possible reasons for higher proportion of low grade fruits compared to limau kasturi
- Longer time needed to adapt to good conditions
- Limau nipis tree require more space in between. Assuming all trees are planted with the same spacing, limau nipis with have poorer growth conditions
- Less pesticide applied (conv thrice vs regen twice)</text>
  </threadedComment>
  <threadedComment ref="I20" dT="2025-08-23T01:45:55.09" personId="{5520A0FB-639E-4E7A-8080-BE18F755909D}" id="{A0C4B64B-9970-46E5-BF5B-4C8A7E4C6A77}">
    <text>https://manamurah.com/barang/limau_nipis-1132</text>
    <extLst>
      <x:ext xmlns:xltc2="http://schemas.microsoft.com/office/spreadsheetml/2020/threadedcomments2" uri="{F7C98A9C-CBB3-438F-8F68-D28B6AF4A901}">
        <xltc2:checksum>2234632743</xltc2:checksum>
        <xltc2:hyperlink startIndex="0" length="45" url="https://manamurah.com/barang/limau_nipis-1132"/>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kiwano.com.my/product/rvgor" TargetMode="External"/><Relationship Id="rId2" Type="http://schemas.openxmlformats.org/officeDocument/2006/relationships/hyperlink" Target="https://manamurah.com/barang/limau_nipis-1132" TargetMode="External"/><Relationship Id="rId1" Type="http://schemas.openxmlformats.org/officeDocument/2006/relationships/hyperlink" Target="https://manamurah.com/barang/limau_kasturi-1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CE86-08A2-44B3-A824-1591677138EF}">
  <sheetPr codeName="Sheet5">
    <tabColor theme="9" tint="0.59999389629810485"/>
  </sheetPr>
  <dimension ref="A1:J69"/>
  <sheetViews>
    <sheetView tabSelected="1" zoomScale="72" zoomScaleNormal="69" workbookViewId="0">
      <selection activeCell="H27" sqref="H27"/>
    </sheetView>
  </sheetViews>
  <sheetFormatPr defaultRowHeight="14.4"/>
  <cols>
    <col min="1" max="1" width="22" style="3" customWidth="1"/>
    <col min="2" max="2" width="19.44140625" style="20" customWidth="1"/>
    <col min="3" max="3" width="63.109375" style="6" bestFit="1" customWidth="1"/>
    <col min="4" max="4" width="9.6640625" style="6" bestFit="1" customWidth="1"/>
    <col min="6" max="6" width="19.33203125" customWidth="1"/>
    <col min="7" max="7" width="23.88671875" style="3" customWidth="1"/>
    <col min="8" max="8" width="45.33203125" bestFit="1" customWidth="1"/>
    <col min="9" max="9" width="12.6640625" customWidth="1"/>
    <col min="13" max="13" width="20.33203125" bestFit="1" customWidth="1"/>
  </cols>
  <sheetData>
    <row r="1" spans="1:10" ht="15.6">
      <c r="A1" s="23"/>
      <c r="B1" s="24"/>
      <c r="C1" s="25"/>
      <c r="D1" s="25"/>
      <c r="E1" s="22"/>
      <c r="F1" s="22" t="s">
        <v>46</v>
      </c>
      <c r="G1" s="23"/>
      <c r="H1" s="22"/>
      <c r="I1" s="22"/>
      <c r="J1" s="22"/>
    </row>
    <row r="2" spans="1:10" ht="15.6">
      <c r="B2" s="25" t="s">
        <v>47</v>
      </c>
      <c r="D2" s="25"/>
      <c r="E2" s="65" t="s">
        <v>48</v>
      </c>
      <c r="F2" s="66">
        <f>D36/6</f>
        <v>888.30000000000007</v>
      </c>
      <c r="G2" s="77" t="s">
        <v>49</v>
      </c>
      <c r="H2" s="22"/>
      <c r="I2" s="22"/>
      <c r="J2" s="22"/>
    </row>
    <row r="3" spans="1:10" ht="31.2">
      <c r="A3" s="23"/>
      <c r="B3" s="24" t="s">
        <v>50</v>
      </c>
      <c r="C3" s="25"/>
      <c r="D3" s="25"/>
      <c r="E3" s="65" t="s">
        <v>18</v>
      </c>
      <c r="F3" s="67">
        <f>SUM(I6:I8)</f>
        <v>710</v>
      </c>
      <c r="G3" s="69">
        <f>(F2-F3)/F2</f>
        <v>0.20072047731622206</v>
      </c>
      <c r="H3" s="22"/>
      <c r="I3" s="22"/>
      <c r="J3" s="22"/>
    </row>
    <row r="4" spans="1:10" ht="46.8">
      <c r="A4" s="24" t="s">
        <v>51</v>
      </c>
      <c r="B4" s="24"/>
      <c r="C4" s="25"/>
      <c r="D4" s="25"/>
      <c r="E4" s="22"/>
      <c r="F4" s="25" t="s">
        <v>52</v>
      </c>
      <c r="G4" s="23"/>
      <c r="H4" s="22"/>
      <c r="I4" s="22"/>
      <c r="J4" s="22"/>
    </row>
    <row r="5" spans="1:10" ht="15.6">
      <c r="A5" s="21" t="s">
        <v>45</v>
      </c>
      <c r="B5" s="21" t="s">
        <v>36</v>
      </c>
      <c r="C5" s="7" t="s">
        <v>53</v>
      </c>
      <c r="D5" s="7" t="s">
        <v>37</v>
      </c>
      <c r="E5" s="22"/>
      <c r="F5" s="1" t="s">
        <v>45</v>
      </c>
      <c r="G5" s="2" t="s">
        <v>36</v>
      </c>
      <c r="H5" s="1" t="s">
        <v>53</v>
      </c>
      <c r="I5" s="1" t="s">
        <v>37</v>
      </c>
      <c r="J5" s="22"/>
    </row>
    <row r="6" spans="1:10" ht="31.2">
      <c r="A6" s="8" t="s">
        <v>54</v>
      </c>
      <c r="B6" s="8" t="s">
        <v>38</v>
      </c>
      <c r="C6" s="8" t="s">
        <v>55</v>
      </c>
      <c r="D6" s="10">
        <v>171</v>
      </c>
      <c r="E6" s="22"/>
      <c r="F6" s="45" t="s">
        <v>41</v>
      </c>
      <c r="G6" s="4" t="s">
        <v>42</v>
      </c>
      <c r="H6" s="4" t="s">
        <v>56</v>
      </c>
      <c r="I6" s="28">
        <f>6000*0.1</f>
        <v>600</v>
      </c>
      <c r="J6" s="22"/>
    </row>
    <row r="7" spans="1:10" ht="31.2">
      <c r="A7" s="8" t="s">
        <v>57</v>
      </c>
      <c r="B7" s="8" t="s">
        <v>39</v>
      </c>
      <c r="C7" s="8" t="s">
        <v>58</v>
      </c>
      <c r="D7" s="10">
        <v>217.8</v>
      </c>
      <c r="E7" s="22"/>
      <c r="F7" s="27" t="s">
        <v>43</v>
      </c>
      <c r="G7" s="4" t="s">
        <v>44</v>
      </c>
      <c r="H7" s="4" t="s">
        <v>104</v>
      </c>
      <c r="I7" s="28">
        <v>55</v>
      </c>
      <c r="J7" s="22"/>
    </row>
    <row r="8" spans="1:10" ht="49.5" customHeight="1">
      <c r="A8" s="8" t="s">
        <v>59</v>
      </c>
      <c r="B8" s="8" t="s">
        <v>38</v>
      </c>
      <c r="C8" s="8" t="s">
        <v>60</v>
      </c>
      <c r="D8" s="10">
        <v>171</v>
      </c>
      <c r="E8" s="22"/>
      <c r="F8" s="27" t="s">
        <v>43</v>
      </c>
      <c r="G8" s="4" t="s">
        <v>44</v>
      </c>
      <c r="H8" s="4" t="s">
        <v>104</v>
      </c>
      <c r="I8" s="28">
        <v>55</v>
      </c>
      <c r="J8" s="22"/>
    </row>
    <row r="9" spans="1:10" ht="46.5" customHeight="1">
      <c r="A9" s="8" t="s">
        <v>61</v>
      </c>
      <c r="B9" s="8" t="s">
        <v>39</v>
      </c>
      <c r="C9" s="8" t="s">
        <v>62</v>
      </c>
      <c r="D9" s="10">
        <v>157.5</v>
      </c>
      <c r="E9" s="22"/>
      <c r="F9" s="46" t="s">
        <v>63</v>
      </c>
      <c r="G9" s="5" t="s">
        <v>42</v>
      </c>
      <c r="H9" s="5" t="s">
        <v>56</v>
      </c>
      <c r="I9" s="30">
        <f>6000*0.1</f>
        <v>600</v>
      </c>
      <c r="J9" s="22"/>
    </row>
    <row r="10" spans="1:10" ht="31.2">
      <c r="A10" s="8" t="s">
        <v>64</v>
      </c>
      <c r="B10" s="8" t="s">
        <v>38</v>
      </c>
      <c r="C10" s="8" t="s">
        <v>60</v>
      </c>
      <c r="D10" s="10">
        <v>171</v>
      </c>
      <c r="E10" s="22"/>
      <c r="F10" s="29" t="s">
        <v>65</v>
      </c>
      <c r="G10" s="5" t="s">
        <v>44</v>
      </c>
      <c r="H10" s="5" t="s">
        <v>104</v>
      </c>
      <c r="I10" s="30">
        <v>55</v>
      </c>
      <c r="J10" s="22"/>
    </row>
    <row r="11" spans="1:10" ht="46.2" customHeight="1">
      <c r="A11" s="9" t="s">
        <v>66</v>
      </c>
      <c r="B11" s="9" t="s">
        <v>38</v>
      </c>
      <c r="C11" s="9" t="s">
        <v>60</v>
      </c>
      <c r="D11" s="11">
        <v>171</v>
      </c>
      <c r="E11" s="22"/>
      <c r="F11" s="29" t="s">
        <v>65</v>
      </c>
      <c r="G11" s="5" t="s">
        <v>44</v>
      </c>
      <c r="H11" s="5" t="s">
        <v>104</v>
      </c>
      <c r="I11" s="30">
        <v>55</v>
      </c>
      <c r="J11" s="22"/>
    </row>
    <row r="12" spans="1:10" ht="15.6">
      <c r="A12" s="9" t="s">
        <v>67</v>
      </c>
      <c r="B12" s="9" t="s">
        <v>39</v>
      </c>
      <c r="C12" s="9" t="s">
        <v>58</v>
      </c>
      <c r="D12" s="11">
        <v>217.8</v>
      </c>
      <c r="E12" s="22"/>
      <c r="F12" s="47" t="s">
        <v>68</v>
      </c>
      <c r="G12" s="32" t="s">
        <v>42</v>
      </c>
      <c r="H12" s="32" t="s">
        <v>56</v>
      </c>
      <c r="I12" s="33">
        <f>6000*0.1</f>
        <v>600</v>
      </c>
      <c r="J12" s="22"/>
    </row>
    <row r="13" spans="1:10" ht="45.45" customHeight="1">
      <c r="A13" s="9" t="s">
        <v>69</v>
      </c>
      <c r="B13" s="9" t="s">
        <v>38</v>
      </c>
      <c r="C13" s="9" t="s">
        <v>60</v>
      </c>
      <c r="D13" s="11">
        <v>171</v>
      </c>
      <c r="E13" s="22"/>
      <c r="F13" s="31" t="s">
        <v>70</v>
      </c>
      <c r="G13" s="32" t="s">
        <v>44</v>
      </c>
      <c r="H13" s="32" t="s">
        <v>104</v>
      </c>
      <c r="I13" s="33">
        <v>55</v>
      </c>
      <c r="J13" s="22"/>
    </row>
    <row r="14" spans="1:10" ht="31.2">
      <c r="A14" s="9" t="s">
        <v>71</v>
      </c>
      <c r="B14" s="9" t="s">
        <v>39</v>
      </c>
      <c r="C14" s="9" t="s">
        <v>62</v>
      </c>
      <c r="D14" s="11">
        <v>157.5</v>
      </c>
      <c r="E14" s="22"/>
      <c r="F14" s="31" t="s">
        <v>70</v>
      </c>
      <c r="G14" s="32" t="s">
        <v>44</v>
      </c>
      <c r="H14" s="32" t="s">
        <v>104</v>
      </c>
      <c r="I14" s="33">
        <v>55</v>
      </c>
      <c r="J14" s="22"/>
    </row>
    <row r="15" spans="1:10" ht="51" customHeight="1">
      <c r="A15" s="9" t="s">
        <v>72</v>
      </c>
      <c r="B15" s="9" t="s">
        <v>73</v>
      </c>
      <c r="C15" s="9" t="s">
        <v>60</v>
      </c>
      <c r="D15" s="11">
        <v>171</v>
      </c>
      <c r="E15" s="22"/>
      <c r="F15" s="34" t="s">
        <v>74</v>
      </c>
      <c r="G15" s="35" t="s">
        <v>42</v>
      </c>
      <c r="H15" s="35" t="s">
        <v>56</v>
      </c>
      <c r="I15" s="36">
        <f>6000*0.1</f>
        <v>600</v>
      </c>
      <c r="J15" s="22"/>
    </row>
    <row r="16" spans="1:10" ht="31.2">
      <c r="A16" s="12" t="s">
        <v>75</v>
      </c>
      <c r="B16" s="12" t="s">
        <v>73</v>
      </c>
      <c r="C16" s="12" t="s">
        <v>60</v>
      </c>
      <c r="D16" s="13">
        <v>171</v>
      </c>
      <c r="E16" s="22"/>
      <c r="F16" s="34" t="s">
        <v>76</v>
      </c>
      <c r="G16" s="35" t="s">
        <v>44</v>
      </c>
      <c r="H16" s="35" t="s">
        <v>104</v>
      </c>
      <c r="I16" s="36">
        <v>55</v>
      </c>
      <c r="J16" s="22"/>
    </row>
    <row r="17" spans="1:10" ht="34.200000000000003" customHeight="1">
      <c r="A17" s="12" t="s">
        <v>77</v>
      </c>
      <c r="B17" s="12" t="s">
        <v>39</v>
      </c>
      <c r="C17" s="12" t="s">
        <v>58</v>
      </c>
      <c r="D17" s="13">
        <v>217.8</v>
      </c>
      <c r="E17" s="22"/>
      <c r="F17" s="34" t="s">
        <v>76</v>
      </c>
      <c r="G17" s="35" t="s">
        <v>44</v>
      </c>
      <c r="H17" s="35" t="s">
        <v>104</v>
      </c>
      <c r="I17" s="36">
        <v>55</v>
      </c>
      <c r="J17" s="22" t="s">
        <v>78</v>
      </c>
    </row>
    <row r="18" spans="1:10" ht="31.2">
      <c r="A18" s="12" t="s">
        <v>79</v>
      </c>
      <c r="B18" s="12" t="s">
        <v>73</v>
      </c>
      <c r="C18" s="12" t="s">
        <v>60</v>
      </c>
      <c r="D18" s="13">
        <v>171</v>
      </c>
      <c r="E18" s="22"/>
      <c r="F18" s="37" t="s">
        <v>80</v>
      </c>
      <c r="G18" s="38" t="s">
        <v>42</v>
      </c>
      <c r="H18" s="38" t="s">
        <v>56</v>
      </c>
      <c r="I18" s="39">
        <f>6000*0.1</f>
        <v>600</v>
      </c>
      <c r="J18" s="22"/>
    </row>
    <row r="19" spans="1:10" ht="31.2">
      <c r="A19" s="12" t="s">
        <v>81</v>
      </c>
      <c r="B19" s="12" t="s">
        <v>39</v>
      </c>
      <c r="C19" s="12" t="s">
        <v>62</v>
      </c>
      <c r="D19" s="13">
        <v>157.5</v>
      </c>
      <c r="E19" s="22"/>
      <c r="F19" s="37" t="s">
        <v>80</v>
      </c>
      <c r="G19" s="38" t="s">
        <v>44</v>
      </c>
      <c r="H19" s="38" t="s">
        <v>104</v>
      </c>
      <c r="I19" s="39">
        <v>55</v>
      </c>
      <c r="J19" s="22"/>
    </row>
    <row r="20" spans="1:10" ht="31.2">
      <c r="A20" s="12" t="s">
        <v>82</v>
      </c>
      <c r="B20" s="12" t="s">
        <v>73</v>
      </c>
      <c r="C20" s="12" t="s">
        <v>60</v>
      </c>
      <c r="D20" s="13">
        <v>171</v>
      </c>
      <c r="E20" s="22"/>
      <c r="F20" s="37" t="s">
        <v>80</v>
      </c>
      <c r="G20" s="38" t="s">
        <v>44</v>
      </c>
      <c r="H20" s="38" t="s">
        <v>104</v>
      </c>
      <c r="I20" s="39">
        <v>55</v>
      </c>
      <c r="J20" s="22"/>
    </row>
    <row r="21" spans="1:10" ht="31.2">
      <c r="A21" s="14" t="s">
        <v>83</v>
      </c>
      <c r="B21" s="14" t="s">
        <v>73</v>
      </c>
      <c r="C21" s="14" t="s">
        <v>60</v>
      </c>
      <c r="D21" s="15">
        <v>171</v>
      </c>
      <c r="E21" s="22"/>
      <c r="F21" s="40" t="s">
        <v>84</v>
      </c>
      <c r="G21" s="41" t="s">
        <v>42</v>
      </c>
      <c r="H21" s="41" t="s">
        <v>56</v>
      </c>
      <c r="I21" s="42">
        <f>6000*0.1</f>
        <v>600</v>
      </c>
      <c r="J21" s="22"/>
    </row>
    <row r="22" spans="1:10" ht="31.2">
      <c r="A22" s="14" t="s">
        <v>85</v>
      </c>
      <c r="B22" s="14" t="s">
        <v>39</v>
      </c>
      <c r="C22" s="14" t="s">
        <v>58</v>
      </c>
      <c r="D22" s="15">
        <v>217.8</v>
      </c>
      <c r="E22" s="22"/>
      <c r="F22" s="40" t="s">
        <v>84</v>
      </c>
      <c r="G22" s="41" t="s">
        <v>44</v>
      </c>
      <c r="H22" s="41" t="s">
        <v>104</v>
      </c>
      <c r="I22" s="42">
        <v>55</v>
      </c>
      <c r="J22" s="22"/>
    </row>
    <row r="23" spans="1:10" ht="31.2">
      <c r="A23" s="14" t="s">
        <v>86</v>
      </c>
      <c r="B23" s="14" t="s">
        <v>73</v>
      </c>
      <c r="C23" s="14" t="s">
        <v>60</v>
      </c>
      <c r="D23" s="15">
        <v>171</v>
      </c>
      <c r="E23" s="22"/>
      <c r="F23" s="40" t="s">
        <v>84</v>
      </c>
      <c r="G23" s="41" t="s">
        <v>44</v>
      </c>
      <c r="H23" s="41" t="s">
        <v>104</v>
      </c>
      <c r="I23" s="42">
        <v>55</v>
      </c>
      <c r="J23" s="22"/>
    </row>
    <row r="24" spans="1:10" ht="15.6">
      <c r="A24" s="14" t="s">
        <v>87</v>
      </c>
      <c r="B24" s="14" t="s">
        <v>39</v>
      </c>
      <c r="C24" s="14" t="s">
        <v>62</v>
      </c>
      <c r="D24" s="15">
        <v>157.5</v>
      </c>
      <c r="E24" s="22"/>
      <c r="F24" s="1"/>
      <c r="G24" s="2"/>
      <c r="H24" s="44" t="s">
        <v>88</v>
      </c>
      <c r="I24" s="1">
        <f>SUM(I6:I23)</f>
        <v>4260</v>
      </c>
      <c r="J24" s="22"/>
    </row>
    <row r="25" spans="1:10" ht="31.2">
      <c r="A25" s="14" t="s">
        <v>89</v>
      </c>
      <c r="B25" s="14" t="s">
        <v>73</v>
      </c>
      <c r="C25" s="14" t="s">
        <v>60</v>
      </c>
      <c r="D25" s="15">
        <v>171</v>
      </c>
      <c r="E25" s="22"/>
      <c r="F25" s="22"/>
      <c r="G25" s="23"/>
      <c r="H25" s="22"/>
      <c r="I25" s="22"/>
      <c r="J25" s="22"/>
    </row>
    <row r="26" spans="1:10" ht="31.2">
      <c r="A26" s="16" t="s">
        <v>90</v>
      </c>
      <c r="B26" s="16" t="s">
        <v>73</v>
      </c>
      <c r="C26" s="16" t="s">
        <v>60</v>
      </c>
      <c r="D26" s="17">
        <v>171</v>
      </c>
      <c r="E26" s="22"/>
      <c r="G26" s="23"/>
      <c r="H26" s="22"/>
      <c r="I26" s="22"/>
      <c r="J26" s="22"/>
    </row>
    <row r="27" spans="1:10" ht="15.6">
      <c r="A27" s="16" t="s">
        <v>91</v>
      </c>
      <c r="B27" s="16" t="s">
        <v>39</v>
      </c>
      <c r="C27" s="16" t="s">
        <v>58</v>
      </c>
      <c r="D27" s="17">
        <v>217.8</v>
      </c>
      <c r="E27" s="22"/>
      <c r="G27" s="23"/>
      <c r="H27" s="22"/>
      <c r="I27" s="22"/>
      <c r="J27" s="22"/>
    </row>
    <row r="28" spans="1:10" ht="31.2">
      <c r="A28" s="16" t="s">
        <v>92</v>
      </c>
      <c r="B28" s="16" t="s">
        <v>73</v>
      </c>
      <c r="C28" s="16" t="s">
        <v>60</v>
      </c>
      <c r="D28" s="17">
        <v>171</v>
      </c>
      <c r="E28" s="22"/>
      <c r="G28" s="23"/>
      <c r="H28" s="22"/>
      <c r="I28" s="22"/>
      <c r="J28" s="22"/>
    </row>
    <row r="29" spans="1:10" ht="15.6">
      <c r="A29" s="16" t="s">
        <v>93</v>
      </c>
      <c r="B29" s="16" t="s">
        <v>39</v>
      </c>
      <c r="C29" s="16" t="s">
        <v>62</v>
      </c>
      <c r="D29" s="17">
        <v>157.5</v>
      </c>
      <c r="E29" s="22"/>
      <c r="G29" s="23"/>
      <c r="H29" s="22"/>
      <c r="I29" s="22"/>
      <c r="J29" s="22"/>
    </row>
    <row r="30" spans="1:10" ht="31.2">
      <c r="A30" s="16" t="s">
        <v>94</v>
      </c>
      <c r="B30" s="16" t="s">
        <v>73</v>
      </c>
      <c r="C30" s="16" t="s">
        <v>60</v>
      </c>
      <c r="D30" s="17">
        <v>171</v>
      </c>
      <c r="E30" s="22"/>
      <c r="F30" s="22"/>
      <c r="G30" s="23"/>
      <c r="H30" s="22"/>
      <c r="I30" s="22"/>
      <c r="J30" s="22"/>
    </row>
    <row r="31" spans="1:10" ht="31.2">
      <c r="A31" s="18" t="s">
        <v>95</v>
      </c>
      <c r="B31" s="18" t="s">
        <v>73</v>
      </c>
      <c r="C31" s="18" t="s">
        <v>60</v>
      </c>
      <c r="D31" s="19">
        <v>171</v>
      </c>
      <c r="E31" s="22"/>
      <c r="F31" s="22"/>
      <c r="G31" s="23"/>
      <c r="H31" s="22"/>
      <c r="I31" s="22"/>
      <c r="J31" s="22"/>
    </row>
    <row r="32" spans="1:10" ht="15.6">
      <c r="A32" s="18" t="s">
        <v>96</v>
      </c>
      <c r="B32" s="18" t="s">
        <v>39</v>
      </c>
      <c r="C32" s="18" t="s">
        <v>58</v>
      </c>
      <c r="D32" s="19">
        <v>217.8</v>
      </c>
      <c r="E32" s="22"/>
      <c r="F32" s="22"/>
      <c r="G32" s="23"/>
      <c r="H32" s="22"/>
      <c r="I32" s="22"/>
      <c r="J32" s="22"/>
    </row>
    <row r="33" spans="1:10" ht="31.2">
      <c r="A33" s="18" t="s">
        <v>97</v>
      </c>
      <c r="B33" s="18" t="s">
        <v>73</v>
      </c>
      <c r="C33" s="18" t="s">
        <v>60</v>
      </c>
      <c r="D33" s="19">
        <v>171</v>
      </c>
      <c r="E33" s="22"/>
      <c r="F33" s="22"/>
      <c r="G33" s="23"/>
      <c r="H33" s="22"/>
      <c r="I33" s="22"/>
      <c r="J33" s="22"/>
    </row>
    <row r="34" spans="1:10" ht="15.6">
      <c r="A34" s="18" t="s">
        <v>98</v>
      </c>
      <c r="B34" s="18" t="s">
        <v>39</v>
      </c>
      <c r="C34" s="18" t="s">
        <v>62</v>
      </c>
      <c r="D34" s="19">
        <v>157.5</v>
      </c>
      <c r="E34" s="22"/>
      <c r="F34" s="22"/>
      <c r="G34" s="23"/>
      <c r="H34" s="22"/>
      <c r="I34" s="22"/>
      <c r="J34" s="22"/>
    </row>
    <row r="35" spans="1:10" ht="31.2">
      <c r="A35" s="18" t="s">
        <v>99</v>
      </c>
      <c r="B35" s="18" t="s">
        <v>73</v>
      </c>
      <c r="C35" s="18" t="s">
        <v>60</v>
      </c>
      <c r="D35" s="19">
        <v>171</v>
      </c>
      <c r="E35" s="22"/>
      <c r="F35" s="22"/>
      <c r="G35" s="23"/>
      <c r="H35" s="22"/>
      <c r="I35" s="22"/>
      <c r="J35" s="22"/>
    </row>
    <row r="36" spans="1:10" ht="15.6">
      <c r="A36" s="23"/>
      <c r="B36" s="24"/>
      <c r="C36" s="43" t="s">
        <v>88</v>
      </c>
      <c r="D36" s="26">
        <f>SUM(D6:D35)</f>
        <v>5329.8</v>
      </c>
      <c r="E36" s="22"/>
      <c r="F36" s="22"/>
      <c r="G36" s="23"/>
      <c r="H36" s="22"/>
      <c r="I36" s="22"/>
      <c r="J36" s="22"/>
    </row>
    <row r="37" spans="1:10" ht="15.6">
      <c r="A37" s="23"/>
      <c r="B37" s="24"/>
      <c r="C37" s="25"/>
      <c r="E37" s="22"/>
      <c r="F37" s="22"/>
      <c r="G37" s="23"/>
      <c r="H37" s="22"/>
      <c r="I37" s="22"/>
      <c r="J37" s="22"/>
    </row>
    <row r="38" spans="1:10" ht="31.2">
      <c r="A38" s="23" t="s">
        <v>34</v>
      </c>
      <c r="B38" s="24"/>
      <c r="C38" s="25"/>
      <c r="D38" s="25"/>
      <c r="E38" s="22"/>
      <c r="F38" s="78" t="s">
        <v>100</v>
      </c>
      <c r="G38" s="23"/>
      <c r="H38" s="22"/>
      <c r="I38" s="22"/>
      <c r="J38" s="22"/>
    </row>
    <row r="39" spans="1:10" ht="15.6">
      <c r="A39" s="23" t="s">
        <v>35</v>
      </c>
      <c r="B39" s="24" t="s">
        <v>36</v>
      </c>
      <c r="C39" s="25"/>
      <c r="D39" s="1" t="s">
        <v>37</v>
      </c>
      <c r="E39" s="22"/>
      <c r="F39" s="79" t="s">
        <v>101</v>
      </c>
      <c r="G39" s="23"/>
      <c r="H39" s="22"/>
      <c r="I39" s="22"/>
      <c r="J39" s="22"/>
    </row>
    <row r="40" spans="1:10" ht="31.2">
      <c r="A40" s="8">
        <v>1</v>
      </c>
      <c r="B40" s="8" t="s">
        <v>38</v>
      </c>
      <c r="C40" s="8"/>
      <c r="D40" s="10">
        <v>171</v>
      </c>
      <c r="E40" s="22"/>
      <c r="F40" s="79" t="s">
        <v>102</v>
      </c>
      <c r="G40" s="23"/>
      <c r="H40" s="22"/>
      <c r="I40" s="22"/>
      <c r="J40" s="22"/>
    </row>
    <row r="41" spans="1:10" ht="15.6">
      <c r="A41" s="8">
        <v>14</v>
      </c>
      <c r="B41" s="8" t="s">
        <v>39</v>
      </c>
      <c r="C41" s="8"/>
      <c r="D41" s="10">
        <v>217.8</v>
      </c>
      <c r="E41" s="22"/>
      <c r="F41" s="79" t="s">
        <v>103</v>
      </c>
      <c r="G41" s="23"/>
      <c r="H41" s="22"/>
      <c r="I41" s="22"/>
      <c r="J41" s="22"/>
    </row>
    <row r="42" spans="1:10" ht="31.2">
      <c r="A42" s="8">
        <v>20</v>
      </c>
      <c r="B42" s="8" t="s">
        <v>38</v>
      </c>
      <c r="C42" s="8"/>
      <c r="D42" s="10">
        <v>171</v>
      </c>
      <c r="E42" s="22"/>
      <c r="F42" s="22"/>
      <c r="G42" s="23"/>
      <c r="H42" s="22"/>
      <c r="I42" s="22"/>
      <c r="J42" s="22"/>
    </row>
    <row r="43" spans="1:10" ht="15.6">
      <c r="A43" s="8">
        <v>24</v>
      </c>
      <c r="B43" s="8" t="s">
        <v>39</v>
      </c>
      <c r="C43" s="8"/>
      <c r="D43" s="10">
        <v>157.5</v>
      </c>
      <c r="E43" s="22"/>
      <c r="F43" s="22"/>
      <c r="G43" s="23"/>
      <c r="H43" s="22"/>
      <c r="I43" s="22"/>
      <c r="J43" s="22"/>
    </row>
    <row r="44" spans="1:10" ht="31.2">
      <c r="A44" s="8">
        <v>30</v>
      </c>
      <c r="B44" s="8" t="s">
        <v>38</v>
      </c>
      <c r="C44" s="8"/>
      <c r="D44" s="10">
        <v>171</v>
      </c>
      <c r="E44" s="22"/>
      <c r="F44" s="22"/>
      <c r="G44" s="23"/>
      <c r="H44" s="22"/>
      <c r="I44" s="22"/>
      <c r="J44" s="22"/>
    </row>
    <row r="45" spans="1:10" ht="15.6">
      <c r="A45" s="23"/>
      <c r="B45" s="24"/>
      <c r="C45" s="25"/>
      <c r="D45" s="25">
        <f>SUM(D40:D44)</f>
        <v>888.3</v>
      </c>
      <c r="E45" s="22"/>
      <c r="F45" s="22"/>
      <c r="G45" s="23"/>
      <c r="H45" s="22"/>
      <c r="I45" s="22"/>
      <c r="J45" s="22"/>
    </row>
    <row r="46" spans="1:10" ht="15.6">
      <c r="A46" s="23"/>
      <c r="B46" s="24"/>
      <c r="C46" s="25"/>
      <c r="D46" s="25"/>
      <c r="E46" s="22"/>
      <c r="F46" s="22"/>
      <c r="G46" s="23"/>
      <c r="H46" s="22"/>
      <c r="I46" s="22"/>
      <c r="J46" s="22"/>
    </row>
    <row r="47" spans="1:10" ht="15.6">
      <c r="A47" s="25" t="s">
        <v>40</v>
      </c>
      <c r="B47" s="23"/>
      <c r="C47" s="22"/>
      <c r="D47" s="22"/>
      <c r="E47" s="22"/>
      <c r="F47" s="22"/>
      <c r="G47" s="23"/>
      <c r="H47" s="22"/>
      <c r="I47" s="22"/>
      <c r="J47" s="22"/>
    </row>
    <row r="48" spans="1:10" ht="15.6">
      <c r="A48" s="23" t="s">
        <v>35</v>
      </c>
      <c r="B48" s="2" t="s">
        <v>36</v>
      </c>
      <c r="C48" s="1"/>
      <c r="D48" s="1" t="s">
        <v>37</v>
      </c>
      <c r="E48" s="22"/>
      <c r="F48" s="22"/>
      <c r="G48" s="23"/>
      <c r="H48" s="22"/>
      <c r="I48" s="22"/>
      <c r="J48" s="22"/>
    </row>
    <row r="49" spans="1:10" ht="31.2">
      <c r="A49" s="45" t="s">
        <v>41</v>
      </c>
      <c r="B49" s="4" t="s">
        <v>42</v>
      </c>
      <c r="C49" s="4"/>
      <c r="D49" s="28">
        <f>6000*0.1</f>
        <v>600</v>
      </c>
      <c r="E49" s="22"/>
      <c r="F49" s="22"/>
      <c r="G49" s="23"/>
      <c r="H49" s="22"/>
      <c r="I49" s="22"/>
      <c r="J49" s="22"/>
    </row>
    <row r="50" spans="1:10" ht="15.6">
      <c r="A50" s="27" t="s">
        <v>43</v>
      </c>
      <c r="B50" s="4" t="s">
        <v>44</v>
      </c>
      <c r="C50" s="4"/>
      <c r="D50" s="28">
        <v>55</v>
      </c>
      <c r="E50" s="22"/>
      <c r="F50" s="22"/>
      <c r="G50" s="23"/>
      <c r="H50" s="22"/>
      <c r="I50" s="22"/>
      <c r="J50" s="22"/>
    </row>
    <row r="51" spans="1:10" ht="15.6">
      <c r="A51" s="27" t="s">
        <v>43</v>
      </c>
      <c r="B51" s="4" t="s">
        <v>44</v>
      </c>
      <c r="C51" s="4"/>
      <c r="D51" s="28">
        <v>55</v>
      </c>
      <c r="E51" s="22"/>
      <c r="F51" s="22"/>
      <c r="G51" s="23"/>
      <c r="H51" s="22"/>
      <c r="I51" s="22"/>
      <c r="J51" s="22"/>
    </row>
    <row r="52" spans="1:10" ht="15.6">
      <c r="A52" s="23"/>
      <c r="B52" s="24"/>
      <c r="C52" s="25"/>
      <c r="D52" s="25">
        <f>SUM(D49:D51)</f>
        <v>710</v>
      </c>
      <c r="E52" s="22"/>
      <c r="F52" s="22"/>
      <c r="G52" s="23"/>
      <c r="H52" s="22"/>
      <c r="I52" s="22"/>
      <c r="J52" s="22"/>
    </row>
    <row r="53" spans="1:10" ht="15.6">
      <c r="A53" s="23"/>
      <c r="B53" s="24"/>
      <c r="C53" s="25"/>
      <c r="D53" s="25"/>
      <c r="E53" s="22"/>
      <c r="F53" s="22"/>
      <c r="G53" s="23"/>
      <c r="H53" s="22"/>
      <c r="I53" s="22"/>
      <c r="J53" s="22"/>
    </row>
    <row r="54" spans="1:10" ht="15.6">
      <c r="A54" s="23"/>
      <c r="B54" s="24"/>
      <c r="C54" s="25"/>
      <c r="D54" s="25"/>
      <c r="E54" s="22"/>
      <c r="F54" s="22"/>
      <c r="G54" s="23"/>
      <c r="H54" s="22"/>
      <c r="I54" s="22"/>
      <c r="J54" s="22"/>
    </row>
    <row r="55" spans="1:10" ht="15.6">
      <c r="A55" s="23"/>
      <c r="B55" s="24"/>
      <c r="C55" s="25"/>
      <c r="D55" s="25"/>
      <c r="E55" s="22"/>
      <c r="F55" s="22"/>
      <c r="G55" s="23"/>
      <c r="H55" s="22"/>
      <c r="I55" s="22"/>
      <c r="J55" s="22"/>
    </row>
    <row r="56" spans="1:10" ht="15.6">
      <c r="A56" s="23"/>
      <c r="B56" s="24"/>
      <c r="C56" s="25"/>
      <c r="D56" s="25"/>
      <c r="E56" s="22"/>
      <c r="F56" s="22"/>
      <c r="G56" s="23"/>
      <c r="H56" s="22"/>
      <c r="I56" s="22"/>
      <c r="J56" s="22"/>
    </row>
    <row r="57" spans="1:10" ht="15.6">
      <c r="A57" s="23"/>
      <c r="B57" s="24"/>
      <c r="C57" s="25"/>
      <c r="D57" s="25"/>
      <c r="E57" s="22"/>
      <c r="F57" s="22"/>
      <c r="G57" s="23"/>
      <c r="H57" s="22"/>
      <c r="I57" s="22"/>
      <c r="J57" s="22"/>
    </row>
    <row r="58" spans="1:10" ht="15.6">
      <c r="A58" s="23"/>
      <c r="B58" s="24"/>
      <c r="C58" s="25"/>
      <c r="D58" s="25"/>
      <c r="E58" s="22"/>
      <c r="F58" s="22"/>
      <c r="G58" s="23"/>
      <c r="H58" s="22"/>
      <c r="I58" s="22"/>
      <c r="J58" s="22"/>
    </row>
    <row r="59" spans="1:10" ht="15.6">
      <c r="A59" s="23"/>
      <c r="B59" s="24"/>
      <c r="C59" s="25"/>
      <c r="D59" s="25"/>
      <c r="E59" s="22"/>
      <c r="F59" s="22"/>
      <c r="G59" s="23"/>
      <c r="H59" s="22"/>
      <c r="I59" s="22"/>
      <c r="J59" s="22"/>
    </row>
    <row r="60" spans="1:10" ht="15.6">
      <c r="A60" s="23"/>
      <c r="B60" s="24"/>
      <c r="C60" s="25"/>
      <c r="D60" s="25"/>
      <c r="E60" s="22"/>
      <c r="F60" s="22"/>
      <c r="G60" s="23"/>
      <c r="H60" s="22"/>
      <c r="I60" s="22"/>
      <c r="J60" s="22"/>
    </row>
    <row r="61" spans="1:10" ht="15.6">
      <c r="A61" s="23"/>
      <c r="B61" s="24"/>
      <c r="C61" s="25"/>
      <c r="D61" s="25"/>
      <c r="E61" s="22"/>
      <c r="F61" s="22"/>
      <c r="G61" s="23"/>
      <c r="H61" s="22"/>
      <c r="I61" s="22"/>
      <c r="J61" s="22"/>
    </row>
    <row r="62" spans="1:10" ht="15.6">
      <c r="A62" s="23"/>
      <c r="B62" s="24"/>
      <c r="C62" s="25"/>
      <c r="D62" s="25"/>
      <c r="E62" s="22"/>
      <c r="F62" s="22"/>
      <c r="G62" s="23"/>
      <c r="H62" s="22"/>
      <c r="I62" s="22"/>
      <c r="J62" s="22"/>
    </row>
    <row r="63" spans="1:10" ht="15.6">
      <c r="A63" s="23"/>
      <c r="B63" s="24"/>
      <c r="C63" s="25"/>
      <c r="D63" s="25"/>
      <c r="E63" s="22"/>
      <c r="F63" s="22"/>
      <c r="G63" s="23"/>
      <c r="H63" s="22"/>
      <c r="I63" s="22"/>
      <c r="J63" s="22"/>
    </row>
    <row r="64" spans="1:10" ht="15.6">
      <c r="A64" s="23"/>
      <c r="B64" s="24"/>
      <c r="C64" s="25"/>
      <c r="D64" s="25"/>
      <c r="E64" s="22"/>
      <c r="F64" s="22"/>
      <c r="G64" s="23"/>
      <c r="H64" s="22"/>
      <c r="I64" s="22"/>
      <c r="J64" s="22"/>
    </row>
    <row r="65" spans="1:10" ht="15.6">
      <c r="A65" s="23"/>
      <c r="B65" s="24"/>
      <c r="C65" s="25"/>
      <c r="D65" s="25"/>
      <c r="E65" s="22"/>
      <c r="F65" s="22"/>
      <c r="G65" s="23"/>
      <c r="H65" s="22"/>
      <c r="I65" s="22"/>
      <c r="J65" s="22"/>
    </row>
    <row r="66" spans="1:10" ht="15.6">
      <c r="A66" s="23"/>
      <c r="B66" s="24"/>
      <c r="C66" s="25"/>
      <c r="D66" s="25"/>
      <c r="E66" s="22"/>
      <c r="F66" s="22"/>
      <c r="G66" s="23"/>
      <c r="H66" s="22"/>
      <c r="I66" s="22"/>
      <c r="J66" s="22"/>
    </row>
    <row r="67" spans="1:10" ht="15.6">
      <c r="A67" s="23"/>
      <c r="B67" s="24"/>
      <c r="C67" s="25"/>
      <c r="D67" s="25"/>
      <c r="E67" s="22"/>
      <c r="F67" s="22"/>
      <c r="G67" s="23"/>
      <c r="H67" s="22"/>
      <c r="I67" s="22"/>
      <c r="J67" s="22"/>
    </row>
    <row r="68" spans="1:10" ht="15.6">
      <c r="A68" s="23"/>
      <c r="B68" s="24"/>
      <c r="C68" s="25"/>
      <c r="D68" s="25"/>
      <c r="E68" s="22"/>
      <c r="F68" s="22"/>
      <c r="G68" s="23"/>
      <c r="H68" s="22"/>
      <c r="I68" s="22"/>
      <c r="J68" s="22"/>
    </row>
    <row r="69" spans="1:10" ht="15.6">
      <c r="A69" s="23"/>
      <c r="B69" s="24"/>
      <c r="C69" s="25"/>
      <c r="D69" s="25"/>
      <c r="E69" s="22"/>
      <c r="F69" s="22"/>
      <c r="G69" s="23"/>
      <c r="H69" s="22"/>
      <c r="I69" s="22"/>
      <c r="J69" s="22"/>
    </row>
  </sheetData>
  <hyperlinks>
    <hyperlink ref="F39" r:id="rId1" display="https://manamurah.com/barang/limau_kasturi-1928" xr:uid="{C2976AB3-6B98-436C-863E-AB18DCE04015}"/>
    <hyperlink ref="F40" r:id="rId2" display="https://manamurah.com/barang/limau_nipis-1132" xr:uid="{27EFB7E5-FF92-48C7-B556-975BB5DC61F7}"/>
    <hyperlink ref="F41" r:id="rId3" display="https://kiwano.com.my/product/rvgor" xr:uid="{F0E6E795-7FDF-49A2-96B4-90A8CEA83266}"/>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4AA2D-0743-42F5-B564-C7197B59D96F}">
  <sheetPr codeName="Sheet7">
    <tabColor theme="7" tint="0.39997558519241921"/>
  </sheetPr>
  <dimension ref="A2:S65"/>
  <sheetViews>
    <sheetView zoomScale="70" zoomScaleNormal="70" workbookViewId="0">
      <selection activeCell="T7" sqref="T7"/>
    </sheetView>
  </sheetViews>
  <sheetFormatPr defaultRowHeight="14.4"/>
  <cols>
    <col min="1" max="1" width="17.5546875" customWidth="1"/>
    <col min="2" max="2" width="8.6640625" style="50" bestFit="1" customWidth="1"/>
    <col min="3" max="3" width="13.88671875" bestFit="1" customWidth="1"/>
    <col min="4" max="4" width="13.77734375" bestFit="1" customWidth="1"/>
    <col min="5" max="5" width="19.33203125" bestFit="1" customWidth="1"/>
    <col min="6" max="6" width="17.88671875" bestFit="1" customWidth="1"/>
    <col min="7" max="7" width="17.21875" bestFit="1" customWidth="1"/>
    <col min="8" max="8" width="3.33203125" customWidth="1"/>
    <col min="9" max="9" width="10.88671875" bestFit="1" customWidth="1"/>
    <col min="10" max="10" width="11.5546875" bestFit="1" customWidth="1"/>
    <col min="11" max="11" width="10.44140625" bestFit="1" customWidth="1"/>
    <col min="12" max="12" width="17.109375" bestFit="1" customWidth="1"/>
    <col min="13" max="13" width="12.5546875" customWidth="1"/>
    <col min="14" max="14" width="9.6640625" bestFit="1" customWidth="1"/>
    <col min="15" max="15" width="11.33203125" bestFit="1" customWidth="1"/>
    <col min="16" max="16" width="13.109375" bestFit="1" customWidth="1"/>
    <col min="17" max="17" width="6" bestFit="1" customWidth="1"/>
    <col min="31" max="31" width="68.44140625" customWidth="1"/>
    <col min="33" max="34" width="13.6640625" bestFit="1" customWidth="1"/>
    <col min="37" max="37" width="11.33203125" bestFit="1" customWidth="1"/>
    <col min="40" max="40" width="22.5546875" bestFit="1" customWidth="1"/>
    <col min="41" max="41" width="9.6640625" bestFit="1" customWidth="1"/>
  </cols>
  <sheetData>
    <row r="2" spans="1:19" ht="18.600000000000001">
      <c r="A2" s="62" t="s">
        <v>0</v>
      </c>
      <c r="E2" t="s">
        <v>1</v>
      </c>
    </row>
    <row r="3" spans="1:19" s="6" customFormat="1" ht="26.4">
      <c r="A3" s="55" t="s">
        <v>2</v>
      </c>
      <c r="B3" s="56" t="s">
        <v>3</v>
      </c>
      <c r="C3" s="57" t="s">
        <v>4</v>
      </c>
      <c r="D3" s="57" t="s">
        <v>5</v>
      </c>
      <c r="E3" s="57" t="s">
        <v>6</v>
      </c>
      <c r="F3" s="53" t="s">
        <v>7</v>
      </c>
      <c r="G3" s="53" t="s">
        <v>8</v>
      </c>
      <c r="H3" s="53"/>
      <c r="I3" s="53" t="s">
        <v>9</v>
      </c>
      <c r="J3" s="53" t="s">
        <v>10</v>
      </c>
      <c r="K3" s="53" t="s">
        <v>11</v>
      </c>
      <c r="L3" s="53" t="s">
        <v>12</v>
      </c>
      <c r="N3"/>
      <c r="O3" t="s">
        <v>13</v>
      </c>
      <c r="P3" t="s">
        <v>14</v>
      </c>
    </row>
    <row r="4" spans="1:19" ht="15.6">
      <c r="A4" s="86" t="s">
        <v>15</v>
      </c>
      <c r="B4" s="51">
        <v>45352</v>
      </c>
      <c r="C4" s="52">
        <v>3217</v>
      </c>
      <c r="D4" s="52">
        <v>486</v>
      </c>
      <c r="E4" s="52">
        <v>3703</v>
      </c>
      <c r="F4" s="73">
        <f t="shared" ref="F4:F17" si="0">D4/E4</f>
        <v>0.1312449365379422</v>
      </c>
      <c r="G4" s="73"/>
      <c r="H4" s="73"/>
      <c r="I4" s="80">
        <f>C4*$O$24</f>
        <v>26411.570000000003</v>
      </c>
      <c r="J4" s="80">
        <f>D4*$P$24</f>
        <v>3470.04</v>
      </c>
      <c r="K4" s="80">
        <f t="shared" ref="K4:K9" si="1">SUM(I4:J4)</f>
        <v>29881.610000000004</v>
      </c>
      <c r="L4" s="81">
        <f>K4/'Costing (Conventional VS Regene'!$F$2</f>
        <v>33.639097151863112</v>
      </c>
      <c r="N4" t="s">
        <v>16</v>
      </c>
      <c r="O4" s="75">
        <v>5329.8</v>
      </c>
      <c r="P4" s="75">
        <v>4260</v>
      </c>
    </row>
    <row r="5" spans="1:19" ht="15.6">
      <c r="A5" s="86"/>
      <c r="B5" s="51">
        <v>45383</v>
      </c>
      <c r="C5" s="52">
        <v>3874</v>
      </c>
      <c r="D5" s="52">
        <v>486</v>
      </c>
      <c r="E5" s="52">
        <v>4360</v>
      </c>
      <c r="F5" s="73">
        <f t="shared" si="0"/>
        <v>0.11146788990825689</v>
      </c>
      <c r="G5" s="73"/>
      <c r="H5" s="73"/>
      <c r="I5" s="80">
        <f>C5*$O$24</f>
        <v>31805.540000000005</v>
      </c>
      <c r="J5" s="80">
        <f>D5*$P$24</f>
        <v>3470.04</v>
      </c>
      <c r="K5" s="80">
        <f t="shared" si="1"/>
        <v>35275.58</v>
      </c>
      <c r="L5" s="81">
        <f>K5/'Costing (Conventional VS Regene'!$F$2</f>
        <v>39.711336260272432</v>
      </c>
      <c r="N5" t="s">
        <v>17</v>
      </c>
      <c r="O5" s="75">
        <f>K10-O4</f>
        <v>198317.27000000005</v>
      </c>
      <c r="P5" s="75">
        <f>K27-O4</f>
        <v>201913.37</v>
      </c>
    </row>
    <row r="6" spans="1:19" ht="15.6">
      <c r="A6" s="86"/>
      <c r="B6" s="51">
        <v>45413</v>
      </c>
      <c r="C6" s="52">
        <v>5176</v>
      </c>
      <c r="D6" s="52">
        <v>376</v>
      </c>
      <c r="E6" s="52">
        <v>5552</v>
      </c>
      <c r="F6" s="73">
        <f t="shared" si="0"/>
        <v>6.7723342939481262E-2</v>
      </c>
      <c r="G6" s="73"/>
      <c r="H6" s="73"/>
      <c r="I6" s="80">
        <f>C6*$O$24</f>
        <v>42494.960000000006</v>
      </c>
      <c r="J6" s="80">
        <f>D6*$P$24</f>
        <v>2684.64</v>
      </c>
      <c r="K6" s="80">
        <f t="shared" si="1"/>
        <v>45179.600000000006</v>
      </c>
      <c r="L6" s="81">
        <f>K6/'Costing (Conventional VS Regene'!$F$2</f>
        <v>50.860745243723969</v>
      </c>
      <c r="N6" t="s">
        <v>18</v>
      </c>
      <c r="O6" s="75">
        <f>K17-P4</f>
        <v>365905.61000000004</v>
      </c>
      <c r="P6" s="75">
        <f>K34-P4</f>
        <v>334392.17</v>
      </c>
    </row>
    <row r="7" spans="1:19" ht="15.6">
      <c r="A7" s="86"/>
      <c r="B7" s="51">
        <v>45444</v>
      </c>
      <c r="C7" s="52">
        <v>4675</v>
      </c>
      <c r="D7" s="52">
        <v>1037</v>
      </c>
      <c r="E7" s="52">
        <v>5712</v>
      </c>
      <c r="F7" s="73">
        <f t="shared" si="0"/>
        <v>0.18154761904761904</v>
      </c>
      <c r="G7" s="73"/>
      <c r="H7" s="73"/>
      <c r="I7" s="80">
        <f>C7*$O$24</f>
        <v>38381.750000000007</v>
      </c>
      <c r="J7" s="80">
        <f>D7*$P$24</f>
        <v>7404.1799999999994</v>
      </c>
      <c r="K7" s="80">
        <f t="shared" si="1"/>
        <v>45785.930000000008</v>
      </c>
      <c r="L7" s="81">
        <f>K7/'Costing (Conventional VS Regene'!$F$2</f>
        <v>51.543318698637854</v>
      </c>
    </row>
    <row r="8" spans="1:19" ht="18">
      <c r="A8" s="86"/>
      <c r="B8" s="51">
        <v>45474</v>
      </c>
      <c r="C8" s="52">
        <v>2624</v>
      </c>
      <c r="D8" s="52">
        <v>654</v>
      </c>
      <c r="E8" s="52">
        <v>3278</v>
      </c>
      <c r="F8" s="73">
        <f t="shared" si="0"/>
        <v>0.19951189749847467</v>
      </c>
      <c r="G8" s="73"/>
      <c r="H8" s="73"/>
      <c r="I8" s="80">
        <f>C8*$O$24</f>
        <v>21543.040000000001</v>
      </c>
      <c r="J8" s="80">
        <f>D8*$P$24</f>
        <v>4669.5599999999995</v>
      </c>
      <c r="K8" s="80">
        <f t="shared" si="1"/>
        <v>26212.6</v>
      </c>
      <c r="L8" s="81">
        <f>K8/'Costing (Conventional VS Regene'!$F$2</f>
        <v>29.508724530001121</v>
      </c>
      <c r="N8" s="87" t="s">
        <v>27</v>
      </c>
      <c r="O8" s="87"/>
      <c r="P8" s="87"/>
      <c r="Q8" s="87"/>
    </row>
    <row r="9" spans="1:19" ht="15.6">
      <c r="A9" s="86"/>
      <c r="B9" s="51">
        <v>45505</v>
      </c>
      <c r="C9" s="52">
        <v>2221</v>
      </c>
      <c r="D9" s="52">
        <v>431</v>
      </c>
      <c r="E9" s="52">
        <v>2652</v>
      </c>
      <c r="F9" s="73">
        <f t="shared" si="0"/>
        <v>0.16251885369532429</v>
      </c>
      <c r="G9" s="73"/>
      <c r="H9" s="73"/>
      <c r="I9" s="80">
        <f>C9*$O$24</f>
        <v>18234.410000000003</v>
      </c>
      <c r="J9" s="80">
        <f>D9*$P$24</f>
        <v>3077.3399999999997</v>
      </c>
      <c r="K9" s="80">
        <f t="shared" si="1"/>
        <v>21311.750000000004</v>
      </c>
      <c r="L9" s="81">
        <f>K9/'Costing (Conventional VS Regene'!$F$2</f>
        <v>23.991613193740857</v>
      </c>
      <c r="N9" t="s">
        <v>3</v>
      </c>
      <c r="O9" t="s">
        <v>0</v>
      </c>
      <c r="P9" t="s">
        <v>23</v>
      </c>
      <c r="Q9" t="s">
        <v>28</v>
      </c>
    </row>
    <row r="10" spans="1:19" ht="15.6">
      <c r="A10" s="85"/>
      <c r="B10" s="60" t="s">
        <v>19</v>
      </c>
      <c r="C10" s="61">
        <f>SUM(C4:C9)</f>
        <v>21787</v>
      </c>
      <c r="D10" s="61">
        <f>SUM(D4:D9)</f>
        <v>3470</v>
      </c>
      <c r="E10" s="61">
        <f>SUM(C10:D10)</f>
        <v>25257</v>
      </c>
      <c r="F10" s="73">
        <f t="shared" si="0"/>
        <v>0.13738765490755039</v>
      </c>
      <c r="G10" s="73">
        <f>AVERAGE(F4:F9)</f>
        <v>0.14233575660451639</v>
      </c>
      <c r="H10" s="73"/>
      <c r="I10" s="80"/>
      <c r="J10" s="82" t="s">
        <v>20</v>
      </c>
      <c r="K10" s="82">
        <f>K4+K5+K6+K7+K8+K9</f>
        <v>203647.07000000004</v>
      </c>
      <c r="L10" s="81"/>
      <c r="M10" s="49"/>
      <c r="N10" s="51" cm="1">
        <f t="array" ref="N10:N21">_xlfn.VSTACK(B4:B9,B11:B16)</f>
        <v>45352</v>
      </c>
      <c r="O10" s="76" cm="1">
        <f t="array" ref="O10:O21">_xlfn.VSTACK(L4:L9,L11:L16)</f>
        <v>33.639097151863112</v>
      </c>
      <c r="P10" s="76" cm="1">
        <f t="array" ref="P10:P21">_xlfn.VSTACK(L21:L26,L28:L33)</f>
        <v>43.294134864347619</v>
      </c>
      <c r="Q10" s="76">
        <f t="shared" ref="Q10:Q21" si="2">SUM(O10:P10)</f>
        <v>76.933232016210724</v>
      </c>
    </row>
    <row r="11" spans="1:19" ht="15.6">
      <c r="A11" s="86" t="s">
        <v>21</v>
      </c>
      <c r="B11" s="51">
        <v>45536</v>
      </c>
      <c r="C11" s="52">
        <v>5784</v>
      </c>
      <c r="D11" s="52">
        <v>2847</v>
      </c>
      <c r="E11" s="52">
        <v>8631</v>
      </c>
      <c r="F11" s="73">
        <f t="shared" si="0"/>
        <v>0.32985749044143203</v>
      </c>
      <c r="G11" s="73"/>
      <c r="H11" s="73"/>
      <c r="I11" s="80">
        <f>C11*$O$24</f>
        <v>47486.640000000007</v>
      </c>
      <c r="J11" s="80">
        <f>D11*$P$24</f>
        <v>20327.579999999998</v>
      </c>
      <c r="K11" s="80">
        <f t="shared" ref="K11:K16" si="3">SUM(I11:J11)</f>
        <v>67814.22</v>
      </c>
      <c r="L11" s="81">
        <f>K11/'Costing (Conventional VS Regene'!$F$3</f>
        <v>95.512985915492962</v>
      </c>
      <c r="M11" s="49"/>
      <c r="N11" s="51">
        <v>45383</v>
      </c>
      <c r="O11" s="76">
        <v>39.711336260272432</v>
      </c>
      <c r="P11" s="76">
        <v>72.569965101879987</v>
      </c>
      <c r="Q11" s="76">
        <f t="shared" si="2"/>
        <v>112.28130136215242</v>
      </c>
    </row>
    <row r="12" spans="1:19" ht="15.6">
      <c r="A12" s="86"/>
      <c r="B12" s="51">
        <v>45566</v>
      </c>
      <c r="C12" s="52">
        <v>8384</v>
      </c>
      <c r="D12" s="52">
        <v>3473</v>
      </c>
      <c r="E12" s="52">
        <v>11857</v>
      </c>
      <c r="F12" s="73">
        <f t="shared" si="0"/>
        <v>0.29290714345955976</v>
      </c>
      <c r="G12" s="73"/>
      <c r="H12" s="73"/>
      <c r="I12" s="80">
        <f>C12*$O$24</f>
        <v>68832.640000000014</v>
      </c>
      <c r="J12" s="80">
        <f>D12*$P$24</f>
        <v>24797.219999999998</v>
      </c>
      <c r="K12" s="80">
        <f t="shared" si="3"/>
        <v>93629.860000000015</v>
      </c>
      <c r="L12" s="81">
        <f>K12/'Costing (Conventional VS Regene'!$F$3</f>
        <v>131.87304225352113</v>
      </c>
      <c r="M12" s="49"/>
      <c r="N12" s="51">
        <v>45413</v>
      </c>
      <c r="O12" s="76">
        <v>50.860745243723969</v>
      </c>
      <c r="P12" s="76">
        <v>41.962445119891925</v>
      </c>
      <c r="Q12" s="76">
        <f t="shared" si="2"/>
        <v>92.823190363615893</v>
      </c>
      <c r="R12" s="48"/>
      <c r="S12" s="48"/>
    </row>
    <row r="13" spans="1:19" ht="15.6">
      <c r="A13" s="86"/>
      <c r="B13" s="51">
        <v>45597</v>
      </c>
      <c r="C13" s="52">
        <v>6274</v>
      </c>
      <c r="D13" s="52">
        <v>5058</v>
      </c>
      <c r="E13" s="52">
        <v>11332</v>
      </c>
      <c r="F13" s="73">
        <f t="shared" si="0"/>
        <v>0.44634662901517824</v>
      </c>
      <c r="G13" s="73"/>
      <c r="H13" s="73"/>
      <c r="I13" s="80">
        <f>C13*$O$24</f>
        <v>51509.540000000008</v>
      </c>
      <c r="J13" s="80">
        <f>D13*$P$24</f>
        <v>36114.119999999995</v>
      </c>
      <c r="K13" s="80">
        <f t="shared" si="3"/>
        <v>87623.66</v>
      </c>
      <c r="L13" s="81">
        <f>K13/'Costing (Conventional VS Regene'!$F$3</f>
        <v>123.41360563380282</v>
      </c>
      <c r="M13" s="49"/>
      <c r="N13" s="51">
        <v>45444</v>
      </c>
      <c r="O13" s="76">
        <v>51.543318698637854</v>
      </c>
      <c r="P13" s="76">
        <v>54.135028169014078</v>
      </c>
      <c r="Q13" s="76">
        <f t="shared" si="2"/>
        <v>105.67834686765192</v>
      </c>
      <c r="R13" s="49"/>
      <c r="S13" s="49"/>
    </row>
    <row r="14" spans="1:19" ht="15.6">
      <c r="A14" s="86"/>
      <c r="B14" s="51">
        <v>45627</v>
      </c>
      <c r="C14" s="52">
        <v>4432</v>
      </c>
      <c r="D14" s="52">
        <v>1464</v>
      </c>
      <c r="E14" s="52">
        <v>5896</v>
      </c>
      <c r="F14" s="73">
        <f t="shared" si="0"/>
        <v>0.24830393487109906</v>
      </c>
      <c r="G14" s="73"/>
      <c r="H14" s="73"/>
      <c r="I14" s="80">
        <f>C14*$O$24</f>
        <v>36386.720000000001</v>
      </c>
      <c r="J14" s="80">
        <f>D14*$P$24</f>
        <v>10452.959999999999</v>
      </c>
      <c r="K14" s="80">
        <f t="shared" si="3"/>
        <v>46839.68</v>
      </c>
      <c r="L14" s="81">
        <f>K14/'Costing (Conventional VS Regene'!$F$3</f>
        <v>65.971380281690145</v>
      </c>
      <c r="M14" s="49"/>
      <c r="N14" s="58">
        <v>45474</v>
      </c>
      <c r="O14" s="76">
        <v>29.508724530001121</v>
      </c>
      <c r="P14" s="76">
        <v>20.555154929577466</v>
      </c>
      <c r="Q14" s="76">
        <f t="shared" si="2"/>
        <v>50.063879459578587</v>
      </c>
      <c r="R14" s="49"/>
      <c r="S14" s="49"/>
    </row>
    <row r="15" spans="1:19" ht="15.6">
      <c r="A15" s="86"/>
      <c r="B15" s="58">
        <v>45658</v>
      </c>
      <c r="C15" s="59">
        <v>4438</v>
      </c>
      <c r="D15" s="59">
        <v>1335</v>
      </c>
      <c r="E15" s="59">
        <v>5773</v>
      </c>
      <c r="F15" s="73">
        <f t="shared" si="0"/>
        <v>0.23124891737398234</v>
      </c>
      <c r="G15" s="73"/>
      <c r="H15" s="73"/>
      <c r="I15" s="80">
        <f>C15*$O$24</f>
        <v>36435.980000000003</v>
      </c>
      <c r="J15" s="80">
        <f>D15*$P$24</f>
        <v>9531.9</v>
      </c>
      <c r="K15" s="80">
        <f t="shared" si="3"/>
        <v>45967.880000000005</v>
      </c>
      <c r="L15" s="81">
        <f>K15/'Costing (Conventional VS Regene'!$F$3</f>
        <v>64.743492957746483</v>
      </c>
      <c r="M15" s="49"/>
      <c r="N15" s="54">
        <v>45505</v>
      </c>
      <c r="O15" s="76">
        <v>23.991613193740857</v>
      </c>
      <c r="P15" s="76">
        <v>0</v>
      </c>
      <c r="Q15" s="76">
        <f t="shared" si="2"/>
        <v>23.991613193740857</v>
      </c>
    </row>
    <row r="16" spans="1:19" ht="15.6">
      <c r="A16" s="86"/>
      <c r="B16" s="54">
        <v>45689</v>
      </c>
      <c r="C16" s="59">
        <v>3011</v>
      </c>
      <c r="D16" s="59">
        <v>500</v>
      </c>
      <c r="E16" s="59">
        <v>3511</v>
      </c>
      <c r="F16" s="73">
        <f t="shared" si="0"/>
        <v>0.14240956992309883</v>
      </c>
      <c r="G16" s="73"/>
      <c r="H16" s="73"/>
      <c r="I16" s="80">
        <f>C16*$O$24</f>
        <v>24720.31</v>
      </c>
      <c r="J16" s="80">
        <f>D16*$P$24</f>
        <v>3570</v>
      </c>
      <c r="K16" s="80">
        <f t="shared" si="3"/>
        <v>28290.31</v>
      </c>
      <c r="L16" s="81">
        <f>K16/'Costing (Conventional VS Regene'!$F$3</f>
        <v>39.845507042253523</v>
      </c>
      <c r="N16" s="51">
        <v>45536</v>
      </c>
      <c r="O16" s="76">
        <v>95.512985915492962</v>
      </c>
      <c r="P16" s="76">
        <v>64.421154929577455</v>
      </c>
      <c r="Q16" s="76">
        <f t="shared" si="2"/>
        <v>159.93414084507043</v>
      </c>
    </row>
    <row r="17" spans="1:17" ht="15.6">
      <c r="A17" s="1"/>
      <c r="B17" s="63" t="s">
        <v>19</v>
      </c>
      <c r="C17" s="64">
        <f>SUM(C11:C16)</f>
        <v>32323</v>
      </c>
      <c r="D17" s="64">
        <f>SUM(D11:D16)</f>
        <v>14677</v>
      </c>
      <c r="E17" s="64">
        <f>C17+D17</f>
        <v>47000</v>
      </c>
      <c r="F17" s="73">
        <f t="shared" si="0"/>
        <v>0.31227659574468086</v>
      </c>
      <c r="G17" s="73">
        <f>AVERAGE(F11:F16)</f>
        <v>0.28184561418072507</v>
      </c>
      <c r="H17" s="73"/>
      <c r="I17" s="80"/>
      <c r="J17" s="82" t="s">
        <v>22</v>
      </c>
      <c r="K17" s="82">
        <f>K11+K12+K13+K14+K15+K16</f>
        <v>370165.61000000004</v>
      </c>
      <c r="L17" s="73"/>
      <c r="N17" s="51">
        <v>45566</v>
      </c>
      <c r="O17" s="76">
        <v>131.87304225352113</v>
      </c>
      <c r="P17" s="76">
        <v>77.795830985915501</v>
      </c>
      <c r="Q17" s="76">
        <f t="shared" si="2"/>
        <v>209.66887323943664</v>
      </c>
    </row>
    <row r="18" spans="1:17" ht="15.6">
      <c r="C18" s="74">
        <f>C17/C10</f>
        <v>1.4835911323266169</v>
      </c>
      <c r="D18" s="74">
        <f>D17/D10</f>
        <v>4.2296829971181555</v>
      </c>
      <c r="E18" s="74">
        <f>E17/E10</f>
        <v>1.8608702537910282</v>
      </c>
      <c r="F18" s="73"/>
      <c r="G18" s="73"/>
      <c r="H18" s="73"/>
      <c r="I18" s="80"/>
      <c r="J18" s="80"/>
      <c r="K18" s="80"/>
      <c r="L18" s="73"/>
      <c r="N18" s="51">
        <v>45597</v>
      </c>
      <c r="O18" s="76">
        <v>123.41360563380282</v>
      </c>
      <c r="P18" s="76">
        <v>38.572678149273891</v>
      </c>
      <c r="Q18" s="76">
        <f t="shared" si="2"/>
        <v>161.98628378307671</v>
      </c>
    </row>
    <row r="19" spans="1:17" ht="18.600000000000001">
      <c r="A19" s="62" t="s">
        <v>23</v>
      </c>
      <c r="F19" s="73"/>
      <c r="G19" s="73"/>
      <c r="H19" s="73"/>
      <c r="I19" s="80"/>
      <c r="J19" s="80"/>
      <c r="K19" s="80"/>
      <c r="L19" s="73"/>
      <c r="N19" s="51">
        <v>45627</v>
      </c>
      <c r="O19" s="76">
        <v>65.971380281690145</v>
      </c>
      <c r="P19" s="76">
        <v>60.854553641787675</v>
      </c>
      <c r="Q19" s="76">
        <f t="shared" si="2"/>
        <v>126.82593392347782</v>
      </c>
    </row>
    <row r="20" spans="1:17" ht="31.2" customHeight="1">
      <c r="A20" s="55" t="s">
        <v>2</v>
      </c>
      <c r="B20" s="56" t="s">
        <v>3</v>
      </c>
      <c r="C20" s="57" t="s">
        <v>4</v>
      </c>
      <c r="D20" s="57" t="s">
        <v>5</v>
      </c>
      <c r="E20" s="57" t="s">
        <v>6</v>
      </c>
      <c r="F20" s="53" t="s">
        <v>24</v>
      </c>
      <c r="G20" s="73"/>
      <c r="H20" s="73"/>
      <c r="I20" s="53" t="s">
        <v>25</v>
      </c>
      <c r="J20" s="53" t="s">
        <v>26</v>
      </c>
      <c r="K20" s="53" t="s">
        <v>11</v>
      </c>
      <c r="L20" s="53" t="s">
        <v>12</v>
      </c>
      <c r="N20" s="58">
        <v>45658</v>
      </c>
      <c r="O20" s="76">
        <v>64.743492957746483</v>
      </c>
      <c r="P20" s="76">
        <v>115.49263762242485</v>
      </c>
      <c r="Q20" s="76">
        <f t="shared" si="2"/>
        <v>180.23613058017133</v>
      </c>
    </row>
    <row r="21" spans="1:17" ht="15.6">
      <c r="A21" s="86" t="s">
        <v>15</v>
      </c>
      <c r="B21" s="51">
        <v>45352</v>
      </c>
      <c r="C21" s="52">
        <v>4732</v>
      </c>
      <c r="D21" s="52">
        <v>682</v>
      </c>
      <c r="E21" s="70">
        <v>5414</v>
      </c>
      <c r="F21" s="73">
        <f t="shared" ref="F21:F34" si="4">D21/E21</f>
        <v>0.1259697081640192</v>
      </c>
      <c r="G21" s="73"/>
      <c r="H21" s="73"/>
      <c r="I21" s="80">
        <f>C21*$P$24</f>
        <v>33786.479999999996</v>
      </c>
      <c r="J21" s="80">
        <f>D21*$P$25</f>
        <v>4671.7</v>
      </c>
      <c r="K21" s="80">
        <f t="shared" ref="K21:K26" si="5">SUM(I21:J21)</f>
        <v>38458.179999999993</v>
      </c>
      <c r="L21" s="81">
        <f>K21/'Costing (Conventional VS Regene'!$F$2</f>
        <v>43.294134864347619</v>
      </c>
      <c r="N21" s="54">
        <v>45689</v>
      </c>
      <c r="O21" s="76">
        <v>39.845507042253523</v>
      </c>
      <c r="P21" s="76">
        <v>52.645266238883252</v>
      </c>
      <c r="Q21" s="76">
        <f t="shared" si="2"/>
        <v>92.490773281136768</v>
      </c>
    </row>
    <row r="22" spans="1:17" ht="15.6">
      <c r="A22" s="86"/>
      <c r="B22" s="51">
        <v>45383</v>
      </c>
      <c r="C22" s="52">
        <v>8215</v>
      </c>
      <c r="D22" s="52">
        <v>848</v>
      </c>
      <c r="E22" s="70">
        <v>9063</v>
      </c>
      <c r="F22" s="73">
        <f t="shared" si="4"/>
        <v>9.3567251461988299E-2</v>
      </c>
      <c r="G22" s="73"/>
      <c r="H22" s="73"/>
      <c r="I22" s="80">
        <f>C22*$P$24</f>
        <v>58655.1</v>
      </c>
      <c r="J22" s="80">
        <f>D22*$P$25</f>
        <v>5808.7999999999993</v>
      </c>
      <c r="K22" s="80">
        <f t="shared" si="5"/>
        <v>64463.899999999994</v>
      </c>
      <c r="L22" s="81">
        <f>K22/'Costing (Conventional VS Regene'!$F$2</f>
        <v>72.569965101879987</v>
      </c>
    </row>
    <row r="23" spans="1:17" ht="15.6">
      <c r="A23" s="86"/>
      <c r="B23" s="51">
        <v>45413</v>
      </c>
      <c r="C23" s="52">
        <v>4881</v>
      </c>
      <c r="D23" s="52">
        <v>354</v>
      </c>
      <c r="E23" s="70">
        <v>5235</v>
      </c>
      <c r="F23" s="73">
        <f t="shared" si="4"/>
        <v>6.7621776504298001E-2</v>
      </c>
      <c r="G23" s="73"/>
      <c r="H23" s="73"/>
      <c r="I23" s="80">
        <f>C23*$P$24</f>
        <v>34850.339999999997</v>
      </c>
      <c r="J23" s="80">
        <f>D23*$P$25</f>
        <v>2424.9</v>
      </c>
      <c r="K23" s="80">
        <f t="shared" si="5"/>
        <v>37275.24</v>
      </c>
      <c r="L23" s="81">
        <f>K23/'Costing (Conventional VS Regene'!$F$2</f>
        <v>41.962445119891925</v>
      </c>
      <c r="N23" t="s">
        <v>29</v>
      </c>
      <c r="O23" t="s">
        <v>30</v>
      </c>
      <c r="P23" t="s">
        <v>31</v>
      </c>
    </row>
    <row r="24" spans="1:17" ht="15.6">
      <c r="A24" s="86"/>
      <c r="B24" s="51">
        <v>45444</v>
      </c>
      <c r="C24" s="52">
        <v>5033</v>
      </c>
      <c r="D24" s="52">
        <v>365</v>
      </c>
      <c r="E24" s="70">
        <v>5398</v>
      </c>
      <c r="F24" s="73">
        <f t="shared" si="4"/>
        <v>6.7617636161541317E-2</v>
      </c>
      <c r="G24" s="73"/>
      <c r="H24" s="73"/>
      <c r="I24" s="80">
        <f>C24*$P$24</f>
        <v>35935.619999999995</v>
      </c>
      <c r="J24" s="80">
        <f>D24*$P$25</f>
        <v>2500.25</v>
      </c>
      <c r="K24" s="80">
        <f t="shared" si="5"/>
        <v>38435.869999999995</v>
      </c>
      <c r="L24" s="81">
        <f>K24/'Costing (Conventional VS Regene'!$F$3</f>
        <v>54.135028169014078</v>
      </c>
      <c r="N24" t="s">
        <v>32</v>
      </c>
      <c r="O24">
        <v>8.2100000000000009</v>
      </c>
      <c r="P24">
        <v>7.14</v>
      </c>
      <c r="Q24" s="75"/>
    </row>
    <row r="25" spans="1:17" ht="15.6">
      <c r="A25" s="86"/>
      <c r="B25" s="51">
        <v>45474</v>
      </c>
      <c r="C25" s="52">
        <v>2044</v>
      </c>
      <c r="D25" s="52">
        <v>0</v>
      </c>
      <c r="E25" s="70">
        <v>2044</v>
      </c>
      <c r="F25" s="73">
        <f t="shared" si="4"/>
        <v>0</v>
      </c>
      <c r="G25" s="73"/>
      <c r="H25" s="73"/>
      <c r="I25" s="80">
        <f>C25*$P$24</f>
        <v>14594.16</v>
      </c>
      <c r="J25" s="80">
        <f>D25*$P$25</f>
        <v>0</v>
      </c>
      <c r="K25" s="80">
        <f t="shared" si="5"/>
        <v>14594.16</v>
      </c>
      <c r="L25" s="81">
        <f>K25/'Costing (Conventional VS Regene'!$F$3</f>
        <v>20.555154929577466</v>
      </c>
      <c r="N25" t="s">
        <v>33</v>
      </c>
      <c r="O25">
        <v>7.57</v>
      </c>
      <c r="P25">
        <v>6.85</v>
      </c>
      <c r="Q25" s="75"/>
    </row>
    <row r="26" spans="1:17" ht="15.6">
      <c r="A26" s="86"/>
      <c r="B26" s="51">
        <v>45505</v>
      </c>
      <c r="C26" s="52">
        <v>1963</v>
      </c>
      <c r="D26" s="52">
        <v>0</v>
      </c>
      <c r="E26" s="70">
        <v>1963</v>
      </c>
      <c r="F26" s="73">
        <f t="shared" si="4"/>
        <v>0</v>
      </c>
      <c r="G26" s="73"/>
      <c r="H26" s="73"/>
      <c r="I26" s="80">
        <f>C26*$P$24</f>
        <v>14015.82</v>
      </c>
      <c r="J26" s="80">
        <f>D26*$P$25</f>
        <v>0</v>
      </c>
      <c r="K26" s="80">
        <f t="shared" si="5"/>
        <v>14015.82</v>
      </c>
      <c r="L26" s="81"/>
      <c r="N26" s="68"/>
      <c r="O26" s="49"/>
      <c r="P26" s="49"/>
      <c r="Q26" s="49"/>
    </row>
    <row r="27" spans="1:17" ht="15.6">
      <c r="A27" s="85"/>
      <c r="B27" s="60" t="s">
        <v>19</v>
      </c>
      <c r="C27" s="61">
        <f>SUM(C21:C26)</f>
        <v>26868</v>
      </c>
      <c r="D27" s="61">
        <f>SUM(D21:D26)</f>
        <v>2249</v>
      </c>
      <c r="E27" s="71">
        <v>29117</v>
      </c>
      <c r="F27" s="73">
        <f t="shared" si="4"/>
        <v>7.7240100285056845E-2</v>
      </c>
      <c r="G27" s="73">
        <f>AVERAGE(F21:F26)</f>
        <v>5.9129395381974474E-2</v>
      </c>
      <c r="H27" s="73"/>
      <c r="I27" s="80"/>
      <c r="J27" s="82" t="s">
        <v>22</v>
      </c>
      <c r="K27" s="82">
        <f>SUM(K21:K26)</f>
        <v>207243.16999999998</v>
      </c>
      <c r="L27" s="81">
        <f>SUM(L21:L26)</f>
        <v>232.51672818471107</v>
      </c>
      <c r="N27" s="68"/>
      <c r="O27" s="49"/>
      <c r="P27" s="49"/>
      <c r="Q27" s="49"/>
    </row>
    <row r="28" spans="1:17" ht="15.6">
      <c r="A28" s="86" t="s">
        <v>21</v>
      </c>
      <c r="B28" s="51">
        <v>45536</v>
      </c>
      <c r="C28" s="52">
        <v>6383</v>
      </c>
      <c r="D28" s="52">
        <v>24</v>
      </c>
      <c r="E28" s="70">
        <v>6407</v>
      </c>
      <c r="F28" s="73">
        <f t="shared" si="4"/>
        <v>3.7459029186826909E-3</v>
      </c>
      <c r="G28" s="84"/>
      <c r="H28" s="84"/>
      <c r="I28" s="80">
        <f>C28*$P$24</f>
        <v>45574.619999999995</v>
      </c>
      <c r="J28" s="80">
        <f>D28*$P$25</f>
        <v>164.39999999999998</v>
      </c>
      <c r="K28" s="80">
        <f t="shared" ref="K28:K33" si="6">SUM(I28:J28)</f>
        <v>45739.02</v>
      </c>
      <c r="L28" s="81">
        <f>K28/'Costing (Conventional VS Regene'!$F$3</f>
        <v>64.421154929577455</v>
      </c>
      <c r="N28" s="68"/>
      <c r="O28" s="49"/>
      <c r="P28" s="49"/>
      <c r="Q28" s="49"/>
    </row>
    <row r="29" spans="1:17" ht="15.6">
      <c r="A29" s="86"/>
      <c r="B29" s="51">
        <v>45566</v>
      </c>
      <c r="C29" s="52">
        <v>7736</v>
      </c>
      <c r="D29" s="52">
        <v>0</v>
      </c>
      <c r="E29" s="70">
        <v>7736</v>
      </c>
      <c r="F29" s="73">
        <f t="shared" si="4"/>
        <v>0</v>
      </c>
      <c r="G29" s="84"/>
      <c r="H29" s="84"/>
      <c r="I29" s="80">
        <f>C29*$P$24</f>
        <v>55235.040000000001</v>
      </c>
      <c r="J29" s="80">
        <f>D29*$P$25</f>
        <v>0</v>
      </c>
      <c r="K29" s="80">
        <f t="shared" si="6"/>
        <v>55235.040000000001</v>
      </c>
      <c r="L29" s="81">
        <f>K29/'Costing (Conventional VS Regene'!$F$3</f>
        <v>77.795830985915501</v>
      </c>
      <c r="N29" s="68"/>
      <c r="O29" s="49"/>
      <c r="P29" s="49"/>
      <c r="Q29" s="49"/>
    </row>
    <row r="30" spans="1:17" ht="15.6">
      <c r="A30" s="86"/>
      <c r="B30" s="51">
        <v>45597</v>
      </c>
      <c r="C30" s="52">
        <v>4324</v>
      </c>
      <c r="D30" s="52">
        <v>495</v>
      </c>
      <c r="E30" s="70">
        <v>4819</v>
      </c>
      <c r="F30" s="73">
        <f t="shared" si="4"/>
        <v>0.10271840630836274</v>
      </c>
      <c r="G30" s="84"/>
      <c r="H30" s="84"/>
      <c r="I30" s="80">
        <f>C30*$P$24</f>
        <v>30873.359999999997</v>
      </c>
      <c r="J30" s="80">
        <f>D30*$P$25</f>
        <v>3390.75</v>
      </c>
      <c r="K30" s="80">
        <f t="shared" si="6"/>
        <v>34264.11</v>
      </c>
      <c r="L30" s="81">
        <f>K30/'Costing (Conventional VS Regene'!$F$2</f>
        <v>38.572678149273891</v>
      </c>
      <c r="N30" s="68"/>
      <c r="O30" s="49"/>
      <c r="P30" s="49"/>
      <c r="Q30" s="49"/>
    </row>
    <row r="31" spans="1:17" ht="15.6">
      <c r="A31" s="86"/>
      <c r="B31" s="51">
        <v>45627</v>
      </c>
      <c r="C31" s="52">
        <v>7170</v>
      </c>
      <c r="D31" s="52">
        <v>418</v>
      </c>
      <c r="E31" s="70">
        <v>7588</v>
      </c>
      <c r="F31" s="73">
        <f t="shared" si="4"/>
        <v>5.5086979441222983E-2</v>
      </c>
      <c r="G31" s="84"/>
      <c r="H31" s="84"/>
      <c r="I31" s="80">
        <f>C31*$P$24</f>
        <v>51193.799999999996</v>
      </c>
      <c r="J31" s="80">
        <f>D31*$P$25</f>
        <v>2863.2999999999997</v>
      </c>
      <c r="K31" s="80">
        <f t="shared" si="6"/>
        <v>54057.1</v>
      </c>
      <c r="L31" s="81">
        <f>K31/'Costing (Conventional VS Regene'!$F$2</f>
        <v>60.854553641787675</v>
      </c>
      <c r="N31" s="68"/>
      <c r="O31" s="49"/>
      <c r="P31" s="49"/>
      <c r="Q31" s="49"/>
    </row>
    <row r="32" spans="1:17" ht="15.6">
      <c r="A32" s="86"/>
      <c r="B32" s="58">
        <v>45658</v>
      </c>
      <c r="C32" s="52">
        <v>12754</v>
      </c>
      <c r="D32" s="52">
        <v>1683</v>
      </c>
      <c r="E32" s="70">
        <v>14437</v>
      </c>
      <c r="F32" s="73">
        <f t="shared" si="4"/>
        <v>0.11657546581699799</v>
      </c>
      <c r="G32" s="84"/>
      <c r="H32" s="84"/>
      <c r="I32" s="80">
        <f>C32*$P$24</f>
        <v>91063.56</v>
      </c>
      <c r="J32" s="80">
        <f>D32*$P$25</f>
        <v>11528.55</v>
      </c>
      <c r="K32" s="80">
        <f t="shared" si="6"/>
        <v>102592.11</v>
      </c>
      <c r="L32" s="81">
        <f>K32/'Costing (Conventional VS Regene'!$F$2</f>
        <v>115.49263762242485</v>
      </c>
      <c r="N32" s="68"/>
      <c r="O32" s="49"/>
      <c r="P32" s="49"/>
      <c r="Q32" s="49"/>
    </row>
    <row r="33" spans="1:17" ht="15.6">
      <c r="A33" s="86"/>
      <c r="B33" s="54">
        <v>45689</v>
      </c>
      <c r="C33" s="52">
        <v>5881</v>
      </c>
      <c r="D33" s="52">
        <v>697</v>
      </c>
      <c r="E33" s="70">
        <v>6578</v>
      </c>
      <c r="F33" s="73">
        <f t="shared" si="4"/>
        <v>0.10595925813317118</v>
      </c>
      <c r="G33" s="84"/>
      <c r="H33" s="84"/>
      <c r="I33" s="80">
        <f>C33*$P$24</f>
        <v>41990.34</v>
      </c>
      <c r="J33" s="80">
        <f>D33*$P$25</f>
        <v>4774.45</v>
      </c>
      <c r="K33" s="80">
        <f t="shared" si="6"/>
        <v>46764.789999999994</v>
      </c>
      <c r="L33" s="81">
        <f>K33/'Costing (Conventional VS Regene'!$F$2</f>
        <v>52.645266238883252</v>
      </c>
      <c r="N33" s="68"/>
      <c r="O33" s="49"/>
      <c r="P33" s="49"/>
      <c r="Q33" s="49"/>
    </row>
    <row r="34" spans="1:17" ht="15.6">
      <c r="A34" s="1"/>
      <c r="B34" s="63" t="s">
        <v>19</v>
      </c>
      <c r="C34" s="64">
        <f>SUM(C28:C33)</f>
        <v>44248</v>
      </c>
      <c r="D34" s="64">
        <f>SUM(D28:D33)</f>
        <v>3317</v>
      </c>
      <c r="E34" s="72">
        <v>47565</v>
      </c>
      <c r="F34" s="73">
        <f t="shared" si="4"/>
        <v>6.9736150530852511E-2</v>
      </c>
      <c r="G34" s="73">
        <f>AVERAGE(F28:F33)</f>
        <v>6.4014335436406264E-2</v>
      </c>
      <c r="H34" s="73"/>
      <c r="I34" s="73"/>
      <c r="J34" s="83" t="s">
        <v>22</v>
      </c>
      <c r="K34" s="82">
        <f>SUM(K28:K33)</f>
        <v>338652.17</v>
      </c>
      <c r="L34" s="73"/>
      <c r="N34" s="68"/>
      <c r="O34" s="49"/>
      <c r="P34" s="49"/>
      <c r="Q34" s="49"/>
    </row>
    <row r="35" spans="1:17">
      <c r="C35" s="74">
        <f>C34/C27</f>
        <v>1.6468661604883132</v>
      </c>
      <c r="D35" s="74">
        <f>D34/D27</f>
        <v>1.4748777234326367</v>
      </c>
      <c r="E35" s="74">
        <f>E34/E27</f>
        <v>1.6335817563622625</v>
      </c>
      <c r="N35" s="68"/>
      <c r="O35" s="49"/>
      <c r="P35" s="49"/>
      <c r="Q35" s="49"/>
    </row>
    <row r="52" spans="4:8">
      <c r="G52" s="75"/>
      <c r="H52" s="75"/>
    </row>
    <row r="53" spans="4:8">
      <c r="G53" s="75"/>
      <c r="H53" s="75"/>
    </row>
    <row r="64" spans="4:8">
      <c r="D64" s="75"/>
    </row>
    <row r="65" spans="4:4">
      <c r="D65" s="75"/>
    </row>
  </sheetData>
  <mergeCells count="5">
    <mergeCell ref="N8:Q8"/>
    <mergeCell ref="A4:A9"/>
    <mergeCell ref="A11:A16"/>
    <mergeCell ref="A21:A26"/>
    <mergeCell ref="A28:A33"/>
  </mergeCells>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Costing (Conventional VS Regene</vt:lpstr>
      <vt:lpstr>Plant Harvest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 ATOZ Jean</dc:creator>
  <cp:keywords/>
  <dc:description/>
  <cp:lastModifiedBy>Ryan Soh</cp:lastModifiedBy>
  <cp:revision/>
  <dcterms:created xsi:type="dcterms:W3CDTF">2025-08-05T10:32:48Z</dcterms:created>
  <dcterms:modified xsi:type="dcterms:W3CDTF">2025-08-23T16:26:17Z</dcterms:modified>
  <cp:category/>
  <cp:contentStatus/>
</cp:coreProperties>
</file>