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110C998-1E94-4630-B815-15B4085FBD76}" xr6:coauthVersionLast="47" xr6:coauthVersionMax="47" xr10:uidLastSave="{00000000-0000-0000-0000-000000000000}"/>
  <bookViews>
    <workbookView xWindow="-105" yWindow="0" windowWidth="14865" windowHeight="15585" xr2:uid="{79A1BD34-4D07-4C2E-90A4-2912F2D28841}"/>
  </bookViews>
  <sheets>
    <sheet name="Eutrophication Potentia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P12" i="1"/>
  <c r="I9" i="1"/>
  <c r="E9" i="1"/>
  <c r="I7" i="1"/>
  <c r="E7" i="1"/>
  <c r="J7" i="1" s="1"/>
  <c r="K7" i="1" s="1"/>
  <c r="J6" i="1"/>
  <c r="I6" i="1"/>
  <c r="J5" i="1"/>
  <c r="G5" i="1" a="1"/>
  <c r="G5" i="1" s="1"/>
  <c r="K5" i="1" s="1"/>
  <c r="F5" i="1"/>
  <c r="J4" i="1"/>
  <c r="H4" i="1"/>
  <c r="I4" i="1" s="1"/>
  <c r="L4" i="1" s="1"/>
  <c r="G4" i="1"/>
  <c r="K4" i="1" s="1"/>
  <c r="P13" i="1" l="1"/>
  <c r="L6" i="1"/>
  <c r="L7" i="1"/>
  <c r="I5" i="1"/>
  <c r="L5" i="1" s="1"/>
  <c r="K6" i="1"/>
  <c r="J9" i="1"/>
  <c r="I13" i="1" l="1"/>
  <c r="L9" i="1"/>
  <c r="J13" i="1" s="1"/>
  <c r="K9" i="1"/>
  <c r="D13" i="1" s="1"/>
  <c r="I19" i="1" l="1"/>
  <c r="I15" i="1"/>
  <c r="I17" i="1" s="1"/>
  <c r="C19" i="1"/>
  <c r="E22" i="1" s="1"/>
  <c r="C15" i="1"/>
  <c r="C17" i="1" s="1"/>
  <c r="J15" i="1" l="1"/>
  <c r="J17" i="1" s="1"/>
  <c r="L17" i="1" s="1"/>
  <c r="D15" i="1"/>
  <c r="D17" i="1" s="1"/>
  <c r="F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tc={0AE52D2F-C327-4B28-8539-33A6E06C3554}</author>
    <author>tc={EC27373E-4685-4B29-84A8-E3AD40EA50E7}</author>
    <author>tc={09AE19E2-2961-4661-832A-7DB7CDD02BB3}</author>
    <author>tc={1D597C7C-A4FB-490A-9179-73FC2CDCBEEB}</author>
    <author>tc={E8FDD9B7-3022-42AA-B4FE-A664750C6DE6}</author>
    <author>tc={B28BEC4D-2B78-4181-857A-6FDC779DD567}</author>
    <author>tc={F7DFB3F2-07C6-4DFD-A49B-4D35FD217CAB}</author>
    <author>tc={755576EF-34BF-4AE7-B683-7569912B489C}</author>
    <author>tc={CF4B240B-8715-40F0-96E0-85B2C226248C}</author>
  </authors>
  <commentList>
    <comment ref="F7" authorId="0" shapeId="0" xr:uid="{0AE52D2F-C327-4B28-8539-33A6E06C3554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https://www.artal.net/en/foliar-fertilizers/npk/</t>
      </text>
    </comment>
    <comment ref="E9" authorId="1" shapeId="0" xr:uid="{EC27373E-4685-4B29-84A8-E3AD40EA50E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https://pmc.ncbi.nlm.nih.gov/articles/PMC10455696/</t>
      </text>
    </comment>
    <comment ref="G9" authorId="2" shapeId="0" xr:uid="{09AE19E2-2961-4661-832A-7DB7CDD02BB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10.3390/cells10020393
</t>
      </text>
    </comment>
    <comment ref="P12" authorId="3" shapeId="0" xr:uid="{1D597C7C-A4FB-490A-9179-73FC2CDCBEE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Recent studies have demonstrated that 1 kg of algae can sequester 1.83 kg of CO2, and certain algae species can utilize carbon oxides (COx); specifically carbon monoxide (CO), carbon dioxide (CO2) and nitrogen oxides (NOx); including nitric oxide (NO) and nitrogen dioxide (NO2) as nutrient sources, in addition to CO2 (Joint Research Centre, 2023; Speight, 2019). </t>
      </text>
    </comment>
    <comment ref="B14" authorId="4" shapeId="0" xr:uid="{E8FDD9B7-3022-42AA-B4FE-A664750C6DE6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</t>
      </text>
    </comment>
    <comment ref="C14" authorId="5" shapeId="0" xr:uid="{B28BEC4D-2B78-4181-857A-6FDC779DD567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https://www.sciencedirect.com/science/article/abs/pii/S0048969722020861#s0040</t>
      </text>
    </comment>
    <comment ref="B16" authorId="6" shapeId="0" xr:uid="{F7DFB3F2-07C6-4DFD-A49B-4D35FD217CAB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characterisation factor</t>
      </text>
    </comment>
    <comment ref="H16" authorId="7" shapeId="0" xr:uid="{755576EF-34BF-4AE7-B683-7569912B489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characterisation factor</t>
      </text>
    </comment>
    <comment ref="C18" authorId="8" shapeId="0" xr:uid="{CF4B240B-8715-40F0-96E0-85B2C22624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10.2495/SDP-V13-N8-1050-1060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<sst xmlns="http://schemas.openxmlformats.org/spreadsheetml/2006/main" count="68" uniqueCount="55">
  <si>
    <t>Monthly use</t>
  </si>
  <si>
    <t>Fertiliser</t>
  </si>
  <si>
    <t>Mass percentages</t>
  </si>
  <si>
    <t>Mass (kg)</t>
  </si>
  <si>
    <t>Conv</t>
  </si>
  <si>
    <t>Regen</t>
  </si>
  <si>
    <t>Reduction</t>
  </si>
  <si>
    <t>Technique</t>
  </si>
  <si>
    <t>Chemical</t>
  </si>
  <si>
    <t>Units</t>
  </si>
  <si>
    <t>kg/unit</t>
  </si>
  <si>
    <t>Class</t>
  </si>
  <si>
    <t>N</t>
  </si>
  <si>
    <t>P2O5</t>
  </si>
  <si>
    <t>P</t>
  </si>
  <si>
    <t>Total</t>
  </si>
  <si>
    <t>N applied</t>
  </si>
  <si>
    <t>P applied</t>
  </si>
  <si>
    <t>N used/year</t>
  </si>
  <si>
    <t>kg</t>
  </si>
  <si>
    <t>Conventional</t>
  </si>
  <si>
    <t>DEEBAJ SUPERGRO NPK</t>
  </si>
  <si>
    <t>15-15-15</t>
  </si>
  <si>
    <t>EF</t>
  </si>
  <si>
    <t>kg NO3/kg N applied</t>
  </si>
  <si>
    <t>Agroharta</t>
  </si>
  <si>
    <t>Emission</t>
  </si>
  <si>
    <t>kg NO3</t>
  </si>
  <si>
    <t>Guang Fong</t>
  </si>
  <si>
    <t>5-5-5</t>
  </si>
  <si>
    <t>Midpoint CF</t>
  </si>
  <si>
    <t>kg N eq/kg emitted</t>
  </si>
  <si>
    <t>Foliar (fertiliser)</t>
  </si>
  <si>
    <t>10-5-12</t>
  </si>
  <si>
    <t>EP</t>
  </si>
  <si>
    <t>kg N eq</t>
  </si>
  <si>
    <t>Carbon EF</t>
  </si>
  <si>
    <t>kg CO2eq/kg N applied</t>
  </si>
  <si>
    <t>C footprint</t>
  </si>
  <si>
    <t>kg CO2eq</t>
  </si>
  <si>
    <t>Regenerative</t>
  </si>
  <si>
    <t>Microalgae water</t>
  </si>
  <si>
    <t>kg/L</t>
  </si>
  <si>
    <t>P used/year</t>
  </si>
  <si>
    <t>Emission factor</t>
  </si>
  <si>
    <t>kg P/kg P applied</t>
  </si>
  <si>
    <t>kg P</t>
  </si>
  <si>
    <t>kg PO4 eq/kg emitted</t>
  </si>
  <si>
    <t>kg PO4 eq</t>
  </si>
  <si>
    <t>kg CO2eq/kg P applied</t>
  </si>
  <si>
    <t>C uptake by MA</t>
  </si>
  <si>
    <t>kg CO2eq/kg MA</t>
  </si>
  <si>
    <t>Volume (L)</t>
  </si>
  <si>
    <t>Conventional farming</t>
  </si>
  <si>
    <t>Regenerative farming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</si>
</sst>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%"/>
    <numFmt numFmtId="167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164" fontId="0" fillId="0" borderId="0" xfId="0" applyNumberFormat="1"/>
    <xf numFmtId="0" fontId="0" fillId="3" borderId="0" xfId="0" applyFill="1"/>
    <xf numFmtId="49" fontId="0" fillId="3" borderId="0" xfId="0" applyNumberFormat="1" applyFill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9" fontId="0" fillId="0" borderId="0" xfId="1" applyFont="1"/>
    <xf numFmtId="165" fontId="0" fillId="0" borderId="0" xfId="0" applyNumberFormat="1"/>
    <xf numFmtId="0" fontId="2" fillId="2" borderId="1" xfId="0" applyFont="1" applyFill="1" applyBorder="1"/>
    <xf numFmtId="164" fontId="2" fillId="2" borderId="2" xfId="0" applyNumberFormat="1" applyFont="1" applyFill="1" applyBorder="1"/>
    <xf numFmtId="0" fontId="2" fillId="2" borderId="2" xfId="0" applyFont="1" applyFill="1" applyBorder="1"/>
    <xf numFmtId="166" fontId="2" fillId="2" borderId="3" xfId="1" applyNumberFormat="1" applyFont="1" applyFill="1" applyBorder="1"/>
    <xf numFmtId="0" fontId="0" fillId="2" borderId="2" xfId="0" applyFill="1" applyBorder="1"/>
    <xf numFmtId="0" fontId="2" fillId="2" borderId="3" xfId="0" applyFont="1" applyFill="1" applyBorder="1"/>
    <xf numFmtId="166" fontId="0" fillId="0" borderId="0" xfId="1" applyNumberFormat="1" applyFont="1"/>
    <xf numFmtId="165" fontId="2" fillId="2" borderId="2" xfId="0" applyNumberFormat="1" applyFont="1" applyFill="1" applyBorder="1"/>
    <xf numFmtId="167" fontId="0" fillId="0" borderId="0" xfId="0" applyNumberForma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ED6D6D8E3B8CBE0/Documents/Plant%20Data%20Atoz%20Carbon%20Cycle%20Platform.xlsx" TargetMode="External"/><Relationship Id="rId1" Type="http://schemas.openxmlformats.org/officeDocument/2006/relationships/externalLinkPath" Target="https://d.docs.live.net/6ED6D6D8E3B8CBE0/Documents/Plant%20Data%20Atoz%20Carbon%20Cycle%20Platfor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ecklist"/>
      <sheetName val="Plot Data"/>
      <sheetName val="Soil Report"/>
      <sheetName val="Soil Quality Index"/>
      <sheetName val="Costing (Conventional VS Regene"/>
      <sheetName val="EP"/>
      <sheetName val="Plant Harvest"/>
      <sheetName val="Carbon Uptake"/>
      <sheetName val="Scenarios"/>
      <sheetName val="Unsolved Ques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6">
          <cell r="C16">
            <v>1.83</v>
          </cell>
        </row>
      </sheetData>
      <sheetData sheetId="8"/>
      <sheetData sheetId="9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yan Soh" id="{A6A3F185-955F-4733-A7B8-6BFE1091C545}" userId="6ed6d6d8e3b8cbe0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7" dT="2025-08-22T10:13:02.37" personId="{A6A3F185-955F-4733-A7B8-6BFE1091C545}" id="{0AE52D2F-C327-4B28-8539-33A6E06C3554}">
    <text>https://www.artal.net/en/foliar-fertilizers/npk/</text>
    <extLst>
      <x:ext xmlns:xltc2="http://schemas.microsoft.com/office/spreadsheetml/2020/threadedcomments2" uri="{F7C98A9C-CBB3-438F-8F68-D28B6AF4A901}">
        <xltc2:checksum>686476481</xltc2:checksum>
        <xltc2:hyperlink startIndex="0" length="48" url="https://www.artal.net/en/foliar-fertilizers/npk/"/>
      </x:ext>
    </extLst>
  </threadedComment>
  <threadedComment ref="E9" dT="2025-08-22T13:19:51.72" personId="{A6A3F185-955F-4733-A7B8-6BFE1091C545}" id="{EC27373E-4685-4B29-84A8-E3AD40EA50E7}">
    <text>https://pmc.ncbi.nlm.nih.gov/articles/PMC10455696/</text>
    <extLst>
      <x:ext xmlns:xltc2="http://schemas.microsoft.com/office/spreadsheetml/2020/threadedcomments2" uri="{F7C98A9C-CBB3-438F-8F68-D28B6AF4A901}">
        <xltc2:checksum>35987173</xltc2:checksum>
        <xltc2:hyperlink startIndex="0" length="50" url="https://pmc.ncbi.nlm.nih.gov/articles/PMC10455696/"/>
      </x:ext>
    </extLst>
  </threadedComment>
  <threadedComment ref="G9" dT="2025-08-22T13:21:41.52" personId="{A6A3F185-955F-4733-A7B8-6BFE1091C545}" id="{09AE19E2-2961-4661-832A-7DB7CDD02BB3}">
    <text xml:space="preserve">10.3390/cells10020393
</text>
    <extLst>
      <x:ext xmlns:xltc2="http://schemas.microsoft.com/office/spreadsheetml/2020/threadedcomments2" uri="{F7C98A9C-CBB3-438F-8F68-D28B6AF4A901}">
        <xltc2:checksum>3427210606</xltc2:checksum>
        <xltc2:hyperlink startIndex="0" length="21" url="http://dx.doi.org/10.3390/cells10020393"/>
      </x:ext>
    </extLst>
  </threadedComment>
  <threadedComment ref="P12" dT="2025-08-23T10:44:09.71" personId="{A6A3F185-955F-4733-A7B8-6BFE1091C545}" id="{1D597C7C-A4FB-490A-9179-73FC2CDCBEEB}">
    <text xml:space="preserve">Recent studies have demonstrated that 1 kg of algae can sequester 1.83 kg of CO2, and certain algae species can utilize carbon oxides (COx); specifically carbon monoxide (CO), carbon dioxide (CO2) and nitrogen oxides (NOx); including nitric oxide (NO) and nitrogen dioxide (NO2) as nutrient sources, in addition to CO2 (Joint Research Centre, 2023; Speight, 2019). </text>
    <extLst>
      <x:ext xmlns:xltc2="http://schemas.microsoft.com/office/spreadsheetml/2020/threadedcomments2" uri="{F7C98A9C-CBB3-438F-8F68-D28B6AF4A901}">
        <xltc2:checksum>334401594</xltc2:checksum>
        <xltc2:hyperlink startIndex="154" length="15" url="https://www.sciencedirect.com/topics/agricultural-and-biological-sciences/carbon-monoxide"/>
        <xltc2:hyperlink startIndex="201" length="15" url="https://www.sciencedirect.com/topics/agricultural-and-biological-sciences/nitrogen-oxide"/>
        <xltc2:hyperlink startIndex="234" length="12" url="https://www.sciencedirect.com/topics/chemical-engineering/nitric-oxide"/>
        <xltc2:hyperlink startIndex="320" length="27" url="https://www.sciencedirect.com/science/article/pii/S0959652624040253#bib88"/>
        <xltc2:hyperlink startIndex="349" length="13" url="https://www.sciencedirect.com/science/article/pii/S0959652624040253#bib175"/>
      </x:ext>
    </extLst>
  </threadedComment>
  <threadedComment ref="B14" dT="2025-08-23T04:01:56.29" personId="{A6A3F185-955F-4733-A7B8-6BFE1091C545}" id="{E8FDD9B7-3022-42AA-B4FE-A664750C6DE6}">
    <text>Emission factor</text>
  </threadedComment>
  <threadedComment ref="C14" dT="2025-08-22T14:16:12.41" personId="{A6A3F185-955F-4733-A7B8-6BFE1091C545}" id="{B28BEC4D-2B78-4181-857A-6FDC779DD567}">
    <text>https://www.sciencedirect.com/science/article/abs/pii/S0048969722020861#s0040</text>
    <extLst>
      <x:ext xmlns:xltc2="http://schemas.microsoft.com/office/spreadsheetml/2020/threadedcomments2" uri="{F7C98A9C-CBB3-438F-8F68-D28B6AF4A901}">
        <xltc2:checksum>2973772676</xltc2:checksum>
        <xltc2:hyperlink startIndex="0" length="77" url="https://www.sciencedirect.com/science/article/abs/pii/S0048969722020861#s0040"/>
      </x:ext>
    </extLst>
  </threadedComment>
  <threadedComment ref="B16" dT="2025-08-22T13:59:27.72" personId="{A6A3F185-955F-4733-A7B8-6BFE1091C545}" id="{F7DFB3F2-07C6-4DFD-A49B-4D35FD217CAB}">
    <text>characterisation factor</text>
  </threadedComment>
  <threadedComment ref="H16" dT="2025-08-22T13:59:27.72" personId="{A6A3F185-955F-4733-A7B8-6BFE1091C545}" id="{755576EF-34BF-4AE7-B683-7569912B489C}">
    <text>characterisation factor</text>
  </threadedComment>
  <threadedComment ref="C18" dT="2025-08-23T04:03:03.90" personId="{A6A3F185-955F-4733-A7B8-6BFE1091C545}" id="{CF4B240B-8715-40F0-96E0-85B2C226248C}">
    <text xml:space="preserve">10.2495/SDP-V13-N8-1050-1060
</text>
    <extLst>
      <x:ext xmlns:xltc2="http://schemas.microsoft.com/office/spreadsheetml/2020/threadedcomments2" uri="{F7C98A9C-CBB3-438F-8F68-D28B6AF4A901}">
        <xltc2:checksum>2446222653</xltc2:checksum>
        <xltc2:hyperlink startIndex="0" length="28" url="http://dx.doi.org/10.2495/SDP-V13-N8-1050-1060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BA0A-0160-4732-BBA0-A1E79FEFFE94}">
  <sheetPr codeName="Sheet6">
    <tabColor theme="9" tint="0.59999389629810485"/>
  </sheetPr>
  <dimension ref="B2:Q32"/>
  <sheetViews>
    <sheetView tabSelected="1" zoomScaleNormal="100" workbookViewId="0">
      <selection activeCell="C16" sqref="C16"/>
    </sheetView>
  </sheetViews>
  <sheetFormatPr defaultRowHeight="15" x14ac:dyDescent="0.25"/>
  <cols>
    <col min="1" max="1" width="3.42578125" customWidth="1"/>
    <col min="2" max="2" width="11.7109375" bestFit="1" customWidth="1"/>
    <col min="3" max="3" width="20.5703125" bestFit="1" customWidth="1"/>
    <col min="4" max="4" width="10.28515625" bestFit="1" customWidth="1"/>
    <col min="5" max="5" width="19.5703125" bestFit="1" customWidth="1"/>
    <col min="6" max="6" width="9.28515625" bestFit="1" customWidth="1"/>
    <col min="7" max="7" width="4.42578125" bestFit="1" customWidth="1"/>
    <col min="8" max="8" width="13.7109375" bestFit="1" customWidth="1"/>
    <col min="9" max="9" width="6" bestFit="1" customWidth="1"/>
    <col min="10" max="10" width="9.140625" bestFit="1" customWidth="1"/>
    <col min="11" max="11" width="19.28515625" bestFit="1" customWidth="1"/>
    <col min="12" max="12" width="9.28515625" bestFit="1" customWidth="1"/>
    <col min="14" max="14" width="13.7109375" bestFit="1" customWidth="1"/>
    <col min="15" max="15" width="5.5703125" bestFit="1" customWidth="1"/>
    <col min="16" max="16" width="7.7109375" bestFit="1" customWidth="1"/>
    <col min="17" max="17" width="14.5703125" customWidth="1"/>
  </cols>
  <sheetData>
    <row r="2" spans="2:17" ht="14.45" customHeight="1" x14ac:dyDescent="0.25">
      <c r="B2" s="21" t="s">
        <v>0</v>
      </c>
      <c r="C2" s="21"/>
      <c r="D2" s="21" t="s">
        <v>1</v>
      </c>
      <c r="E2" s="21"/>
      <c r="F2" s="21"/>
      <c r="G2" s="21" t="s">
        <v>2</v>
      </c>
      <c r="H2" s="21"/>
      <c r="I2" s="21"/>
      <c r="J2" s="2" t="s">
        <v>3</v>
      </c>
      <c r="K2" s="21" t="s">
        <v>0</v>
      </c>
      <c r="L2" s="21"/>
    </row>
    <row r="3" spans="2:17" x14ac:dyDescent="0.25"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</row>
    <row r="4" spans="2:17" x14ac:dyDescent="0.25">
      <c r="B4" t="s">
        <v>20</v>
      </c>
      <c r="C4" t="s">
        <v>21</v>
      </c>
      <c r="D4" s="5">
        <v>2</v>
      </c>
      <c r="E4" s="5">
        <v>25</v>
      </c>
      <c r="F4" s="6" t="s">
        <v>22</v>
      </c>
      <c r="G4" s="7">
        <f>IF($F$4="15-15-15", 15%, IF($F$4="12-12-17",12%, 18%))</f>
        <v>0.15</v>
      </c>
      <c r="H4" s="7">
        <f>IF($F$4="15-15-15", 15%, IF($F$4="12-12-17",12%, 18%))</f>
        <v>0.15</v>
      </c>
      <c r="I4" s="8">
        <f>H4*62/142</f>
        <v>6.5492957746478869E-2</v>
      </c>
      <c r="J4">
        <f>D4*E4</f>
        <v>50</v>
      </c>
      <c r="K4" s="9">
        <f>G4*J4</f>
        <v>7.5</v>
      </c>
      <c r="L4" s="9">
        <f>J4*I4</f>
        <v>3.2746478873239435</v>
      </c>
    </row>
    <row r="5" spans="2:17" x14ac:dyDescent="0.25">
      <c r="C5" t="s">
        <v>25</v>
      </c>
      <c r="D5" s="5">
        <v>1</v>
      </c>
      <c r="E5" s="5">
        <v>2</v>
      </c>
      <c r="F5" s="6" t="str">
        <f>F4</f>
        <v>15-15-15</v>
      </c>
      <c r="G5" s="7" cm="1">
        <f t="array" ref="G5:H5">G4:H4</f>
        <v>0.15</v>
      </c>
      <c r="H5" s="7">
        <v>0.15</v>
      </c>
      <c r="I5" s="8">
        <f>H5*62/142</f>
        <v>6.5492957746478869E-2</v>
      </c>
      <c r="J5">
        <f>D5*E5</f>
        <v>2</v>
      </c>
      <c r="K5" s="9">
        <f>G5*J5</f>
        <v>0.3</v>
      </c>
      <c r="L5" s="9">
        <f>J5*I5</f>
        <v>0.13098591549295774</v>
      </c>
    </row>
    <row r="6" spans="2:17" x14ac:dyDescent="0.25">
      <c r="C6" t="s">
        <v>28</v>
      </c>
      <c r="D6" s="5">
        <v>5</v>
      </c>
      <c r="E6" s="5">
        <v>25</v>
      </c>
      <c r="F6" s="6" t="s">
        <v>29</v>
      </c>
      <c r="G6" s="7">
        <v>0.05</v>
      </c>
      <c r="H6" s="7">
        <v>0.05</v>
      </c>
      <c r="I6" s="8">
        <f>H6*62/142</f>
        <v>2.183098591549296E-2</v>
      </c>
      <c r="J6">
        <f>D6*E6</f>
        <v>125</v>
      </c>
      <c r="K6" s="9">
        <f>G6*J6</f>
        <v>6.25</v>
      </c>
      <c r="L6" s="9">
        <f>J6*I6</f>
        <v>2.72887323943662</v>
      </c>
    </row>
    <row r="7" spans="2:17" x14ac:dyDescent="0.25">
      <c r="C7" t="s">
        <v>32</v>
      </c>
      <c r="D7" s="5">
        <v>1</v>
      </c>
      <c r="E7" s="5">
        <f>1*1+0.5</f>
        <v>1.5</v>
      </c>
      <c r="F7" s="6" t="s">
        <v>33</v>
      </c>
      <c r="G7" s="7">
        <v>0.1</v>
      </c>
      <c r="H7" s="7">
        <v>0.05</v>
      </c>
      <c r="I7" s="8">
        <f>H7*62/142</f>
        <v>2.183098591549296E-2</v>
      </c>
      <c r="J7">
        <f>D7*E7</f>
        <v>1.5</v>
      </c>
      <c r="K7" s="9">
        <f>G7*J7</f>
        <v>0.15000000000000002</v>
      </c>
      <c r="L7" s="9">
        <f>J7*I7</f>
        <v>3.2746478873239442E-2</v>
      </c>
    </row>
    <row r="8" spans="2:17" x14ac:dyDescent="0.25">
      <c r="D8" s="1" t="s">
        <v>52</v>
      </c>
      <c r="E8" s="1" t="s">
        <v>42</v>
      </c>
      <c r="K8" s="9"/>
      <c r="L8" s="9"/>
    </row>
    <row r="9" spans="2:17" x14ac:dyDescent="0.25">
      <c r="B9" t="s">
        <v>40</v>
      </c>
      <c r="C9" t="s">
        <v>41</v>
      </c>
      <c r="D9" s="5">
        <v>6000</v>
      </c>
      <c r="E9" s="5">
        <f>1/1000</f>
        <v>1E-3</v>
      </c>
      <c r="G9" s="7">
        <v>0.05</v>
      </c>
      <c r="I9" s="18">
        <f>0.5%</f>
        <v>5.0000000000000001E-3</v>
      </c>
      <c r="J9">
        <f>D9*E9</f>
        <v>6</v>
      </c>
      <c r="K9" s="9">
        <f>G9*J9</f>
        <v>0.30000000000000004</v>
      </c>
      <c r="L9" s="9">
        <f>J9*I9</f>
        <v>0.03</v>
      </c>
    </row>
    <row r="11" spans="2:17" x14ac:dyDescent="0.25">
      <c r="B11" s="21" t="s">
        <v>53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"/>
      <c r="N11" s="21" t="s">
        <v>54</v>
      </c>
      <c r="O11" s="21"/>
      <c r="P11" s="21"/>
      <c r="Q11" s="21"/>
    </row>
    <row r="12" spans="2:17" ht="15.75" thickBot="1" x14ac:dyDescent="0.3">
      <c r="C12" t="s">
        <v>4</v>
      </c>
      <c r="D12" t="s">
        <v>5</v>
      </c>
      <c r="F12" s="3" t="s">
        <v>6</v>
      </c>
      <c r="I12" s="4" t="s">
        <v>4</v>
      </c>
      <c r="J12" s="4" t="s">
        <v>5</v>
      </c>
      <c r="L12" s="3" t="s">
        <v>6</v>
      </c>
      <c r="N12" t="s">
        <v>50</v>
      </c>
      <c r="P12">
        <f>-'[1]Carbon Uptake'!C16</f>
        <v>-1.83</v>
      </c>
      <c r="Q12" t="s">
        <v>51</v>
      </c>
    </row>
    <row r="13" spans="2:17" ht="15.75" thickBot="1" x14ac:dyDescent="0.3">
      <c r="B13" t="s">
        <v>18</v>
      </c>
      <c r="C13" s="4">
        <f>SUM(K4:K7)*12</f>
        <v>170.4</v>
      </c>
      <c r="D13" s="4">
        <f>K9*12</f>
        <v>3.6000000000000005</v>
      </c>
      <c r="E13" t="s">
        <v>19</v>
      </c>
      <c r="H13" t="s">
        <v>43</v>
      </c>
      <c r="I13" s="4">
        <f>SUM(L4:L7)*12</f>
        <v>74.007042253521121</v>
      </c>
      <c r="J13" s="4">
        <f>L9*12</f>
        <v>0.36</v>
      </c>
      <c r="K13" t="s">
        <v>19</v>
      </c>
      <c r="L13" s="10"/>
      <c r="N13" s="12" t="s">
        <v>38</v>
      </c>
      <c r="O13" s="14"/>
      <c r="P13" s="14">
        <f>D9*(E9*(P12))*12</f>
        <v>-131.76</v>
      </c>
      <c r="Q13" s="17" t="s">
        <v>39</v>
      </c>
    </row>
    <row r="14" spans="2:17" ht="14.45" customHeight="1" x14ac:dyDescent="0.25">
      <c r="B14" t="s">
        <v>23</v>
      </c>
      <c r="C14" s="9">
        <v>1.33</v>
      </c>
      <c r="D14" s="9">
        <v>1.33</v>
      </c>
      <c r="E14" t="s">
        <v>24</v>
      </c>
      <c r="H14" t="s">
        <v>44</v>
      </c>
      <c r="I14" s="9">
        <v>0.05</v>
      </c>
      <c r="J14" s="9">
        <v>0.05</v>
      </c>
      <c r="K14" t="s">
        <v>45</v>
      </c>
      <c r="L14" s="10"/>
    </row>
    <row r="15" spans="2:17" x14ac:dyDescent="0.25">
      <c r="B15" t="s">
        <v>26</v>
      </c>
      <c r="C15" s="4">
        <f>C13*C14</f>
        <v>226.63200000000003</v>
      </c>
      <c r="D15" s="4">
        <f>D13*D14</f>
        <v>4.7880000000000011</v>
      </c>
      <c r="E15" t="s">
        <v>27</v>
      </c>
      <c r="F15" s="10"/>
      <c r="H15" t="s">
        <v>26</v>
      </c>
      <c r="I15" s="4">
        <f>I13*I14</f>
        <v>3.7003521126760561</v>
      </c>
      <c r="J15" s="4">
        <f>J13*J14</f>
        <v>1.7999999999999999E-2</v>
      </c>
      <c r="K15" s="10" t="s">
        <v>46</v>
      </c>
      <c r="L15" s="10"/>
    </row>
    <row r="16" spans="2:17" ht="15.75" thickBot="1" x14ac:dyDescent="0.3">
      <c r="B16" t="s">
        <v>30</v>
      </c>
      <c r="C16" s="11">
        <v>0.158</v>
      </c>
      <c r="D16" s="11">
        <v>0.158</v>
      </c>
      <c r="E16" t="s">
        <v>31</v>
      </c>
      <c r="F16" s="10"/>
      <c r="H16" t="s">
        <v>30</v>
      </c>
      <c r="I16" s="11">
        <v>0.1</v>
      </c>
      <c r="J16" s="11">
        <v>0.1</v>
      </c>
      <c r="K16" t="s">
        <v>47</v>
      </c>
      <c r="L16" s="10"/>
    </row>
    <row r="17" spans="2:12" ht="15.75" thickBot="1" x14ac:dyDescent="0.3">
      <c r="B17" s="12" t="s">
        <v>34</v>
      </c>
      <c r="C17" s="13">
        <f>C15*C16</f>
        <v>35.807856000000008</v>
      </c>
      <c r="D17" s="13">
        <f>D15*D16</f>
        <v>0.75650400000000018</v>
      </c>
      <c r="E17" s="14" t="s">
        <v>35</v>
      </c>
      <c r="F17" s="15">
        <f>1-D17/C17</f>
        <v>0.97887323943661975</v>
      </c>
      <c r="H17" s="12" t="s">
        <v>34</v>
      </c>
      <c r="I17" s="19">
        <f>I15*I16</f>
        <v>0.37003521126760563</v>
      </c>
      <c r="J17" s="19">
        <f>J15*J16</f>
        <v>1.8E-3</v>
      </c>
      <c r="K17" s="14" t="s">
        <v>48</v>
      </c>
      <c r="L17" s="15">
        <f>1-J17/I17</f>
        <v>0.99513559805880669</v>
      </c>
    </row>
    <row r="18" spans="2:12" ht="15.75" thickBot="1" x14ac:dyDescent="0.3">
      <c r="B18" t="s">
        <v>36</v>
      </c>
      <c r="C18" s="20">
        <v>3.6625000000000001</v>
      </c>
      <c r="D18" s="4"/>
      <c r="E18" t="s">
        <v>37</v>
      </c>
      <c r="F18" s="10"/>
      <c r="H18" t="s">
        <v>36</v>
      </c>
      <c r="I18" s="11">
        <v>3.125</v>
      </c>
      <c r="J18" s="4"/>
      <c r="K18" t="s">
        <v>49</v>
      </c>
      <c r="L18" s="10"/>
    </row>
    <row r="19" spans="2:12" ht="15.75" thickBot="1" x14ac:dyDescent="0.3">
      <c r="B19" s="12" t="s">
        <v>38</v>
      </c>
      <c r="C19" s="13">
        <f>C13*C18</f>
        <v>624.09</v>
      </c>
      <c r="D19" s="16"/>
      <c r="E19" s="17" t="s">
        <v>39</v>
      </c>
      <c r="H19" s="12" t="s">
        <v>38</v>
      </c>
      <c r="I19" s="13">
        <f>I13*I18</f>
        <v>231.27200704225351</v>
      </c>
      <c r="J19" s="16"/>
      <c r="K19" s="17" t="s">
        <v>39</v>
      </c>
    </row>
    <row r="22" spans="2:12" x14ac:dyDescent="0.25">
      <c r="E22" s="4">
        <f>C19+I19</f>
        <v>855.36200704225348</v>
      </c>
    </row>
    <row r="32" spans="2:12" x14ac:dyDescent="0.25">
      <c r="D32" s="11"/>
    </row>
  </sheetData>
  <mergeCells count="6">
    <mergeCell ref="B11:L11"/>
    <mergeCell ref="N11:Q11"/>
    <mergeCell ref="B2:C2"/>
    <mergeCell ref="D2:F2"/>
    <mergeCell ref="G2:I2"/>
    <mergeCell ref="K2:L2"/>
  </mergeCells>
  <dataValidations disablePrompts="1" count="2">
    <dataValidation type="list" allowBlank="1" showInputMessage="1" showErrorMessage="1" sqref="F4" xr:uid="{31430804-7672-4095-9485-94BAEADCC37A}">
      <formula1>"15-15-15, 12-12-17, 18-18-5"</formula1>
    </dataValidation>
    <dataValidation type="list" allowBlank="1" showInputMessage="1" showErrorMessage="1" sqref="E4" xr:uid="{09F9C1F5-1DC6-45D8-872B-41ABC6313160}">
      <formula1>"25, 50"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Eutrophication Potential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Soh</dc:creator>
  <cp:lastModifiedBy>Tinaabishegan A/L Baladewan</cp:lastModifiedBy>
  <dcterms:created xsi:type="dcterms:W3CDTF">2025-08-23T10:40:28Z</dcterms:created>
  <dcterms:modified xsi:type="dcterms:W3CDTF">2025-08-23T15:44:33Z</dcterms:modified>
</cp:coreProperties>
</file>