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jitsu\Desktop\Egzakta\"/>
    </mc:Choice>
  </mc:AlternateContent>
  <bookViews>
    <workbookView xWindow="0" yWindow="0" windowWidth="23010" windowHeight="3330"/>
  </bookViews>
  <sheets>
    <sheet name="Model akvizicije kupaca" sheetId="1" r:id="rId1"/>
    <sheet name="Mesečni model" sheetId="2" r:id="rId2"/>
    <sheet name="Bilans uspeha" sheetId="4" r:id="rId3"/>
    <sheet name="CAPEX i Amortizacija" sheetId="5" r:id="rId4"/>
    <sheet name="Bilans stanja" sheetId="6" r:id="rId5"/>
    <sheet name="Cash Flow" sheetId="7" r:id="rId6"/>
    <sheet name="Vrednost preduzeća" sheetId="8" r:id="rId7"/>
  </sheets>
  <calcPr calcId="152511"/>
</workbook>
</file>

<file path=xl/calcChain.xml><?xml version="1.0" encoding="utf-8"?>
<calcChain xmlns="http://schemas.openxmlformats.org/spreadsheetml/2006/main">
  <c r="B18" i="8" l="1"/>
  <c r="E15" i="8"/>
  <c r="F9" i="8"/>
  <c r="E9" i="8"/>
  <c r="B18" i="7"/>
  <c r="B31" i="4"/>
  <c r="C29" i="4"/>
  <c r="C28" i="4"/>
  <c r="D38" i="4"/>
  <c r="C42" i="4"/>
  <c r="F42" i="4"/>
  <c r="F38" i="4"/>
  <c r="E38" i="4"/>
  <c r="B25" i="4"/>
  <c r="B24" i="4"/>
  <c r="F9" i="5"/>
  <c r="C9" i="5"/>
  <c r="C10" i="5"/>
  <c r="B17" i="4"/>
  <c r="B14" i="4"/>
  <c r="C31" i="2"/>
  <c r="C24" i="2"/>
  <c r="C18" i="2"/>
  <c r="C10" i="2"/>
  <c r="C41" i="2"/>
  <c r="C4" i="2"/>
  <c r="M4" i="1"/>
  <c r="Z18" i="1"/>
  <c r="C9" i="1"/>
  <c r="E9" i="5" l="1"/>
  <c r="B10" i="6"/>
  <c r="B8" i="1" l="1"/>
  <c r="AM3" i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L3" i="1"/>
  <c r="Y4" i="1"/>
  <c r="Q18" i="1" s="1"/>
  <c r="C38" i="4" l="1"/>
  <c r="AX18" i="2"/>
  <c r="C5" i="2"/>
  <c r="C60" i="2"/>
  <c r="C47" i="2"/>
  <c r="C8" i="1"/>
  <c r="AK4" i="1" l="1"/>
  <c r="AW4" i="1" l="1"/>
  <c r="B23" i="8"/>
  <c r="B22" i="8"/>
  <c r="B5" i="8"/>
  <c r="C15" i="7"/>
  <c r="D15" i="7"/>
  <c r="E15" i="7"/>
  <c r="B15" i="7"/>
  <c r="C14" i="7"/>
  <c r="D14" i="7"/>
  <c r="E14" i="7"/>
  <c r="B14" i="7"/>
  <c r="C23" i="6"/>
  <c r="D23" i="6" s="1"/>
  <c r="E23" i="6" s="1"/>
  <c r="F23" i="6" s="1"/>
  <c r="B11" i="6"/>
  <c r="D10" i="5"/>
  <c r="B26" i="4"/>
  <c r="G42" i="4"/>
  <c r="B25" i="6"/>
  <c r="B20" i="6"/>
  <c r="B17" i="6"/>
  <c r="B21" i="6" s="1"/>
  <c r="B6" i="6"/>
  <c r="F5" i="5"/>
  <c r="E11" i="7" s="1"/>
  <c r="E12" i="7" s="1"/>
  <c r="E5" i="5"/>
  <c r="D11" i="7" s="1"/>
  <c r="D12" i="7" s="1"/>
  <c r="D5" i="5"/>
  <c r="C8" i="8" s="1"/>
  <c r="C5" i="5"/>
  <c r="C9" i="6" s="1"/>
  <c r="B26" i="6" l="1"/>
  <c r="E16" i="7"/>
  <c r="B12" i="6"/>
  <c r="C11" i="5"/>
  <c r="B22" i="4" s="1"/>
  <c r="D9" i="6"/>
  <c r="E9" i="6" s="1"/>
  <c r="F9" i="6" s="1"/>
  <c r="B16" i="7"/>
  <c r="D16" i="7"/>
  <c r="C11" i="7"/>
  <c r="C12" i="7" s="1"/>
  <c r="C10" i="6"/>
  <c r="C11" i="6" s="1"/>
  <c r="B8" i="8"/>
  <c r="D9" i="5"/>
  <c r="D11" i="5" s="1"/>
  <c r="C19" i="6"/>
  <c r="C20" i="6" s="1"/>
  <c r="E8" i="8"/>
  <c r="C16" i="7"/>
  <c r="D8" i="8"/>
  <c r="B11" i="7"/>
  <c r="B12" i="7" s="1"/>
  <c r="D19" i="6"/>
  <c r="D20" i="6" s="1"/>
  <c r="B28" i="6" l="1"/>
  <c r="B6" i="8"/>
  <c r="B5" i="7"/>
  <c r="E11" i="5"/>
  <c r="C22" i="4"/>
  <c r="D42" i="4"/>
  <c r="C26" i="4" s="1"/>
  <c r="E19" i="6"/>
  <c r="E20" i="6" s="1"/>
  <c r="D10" i="6" l="1"/>
  <c r="C5" i="7"/>
  <c r="C6" i="8"/>
  <c r="D22" i="4"/>
  <c r="E42" i="4"/>
  <c r="D26" i="4" s="1"/>
  <c r="F11" i="5" l="1"/>
  <c r="E22" i="4" s="1"/>
  <c r="E26" i="4"/>
  <c r="F19" i="6"/>
  <c r="F20" i="6" s="1"/>
  <c r="D6" i="8"/>
  <c r="D5" i="7"/>
  <c r="E10" i="6"/>
  <c r="D11" i="6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C29" i="2"/>
  <c r="B19" i="4" s="1"/>
  <c r="C30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C22" i="2"/>
  <c r="C21" i="2"/>
  <c r="C20" i="2"/>
  <c r="C19" i="2"/>
  <c r="D60" i="2"/>
  <c r="D28" i="2" s="1"/>
  <c r="E60" i="2"/>
  <c r="E28" i="2" s="1"/>
  <c r="F60" i="2"/>
  <c r="F28" i="2" s="1"/>
  <c r="G60" i="2"/>
  <c r="G28" i="2" s="1"/>
  <c r="H60" i="2"/>
  <c r="H28" i="2" s="1"/>
  <c r="I60" i="2"/>
  <c r="I28" i="2" s="1"/>
  <c r="J60" i="2"/>
  <c r="J28" i="2" s="1"/>
  <c r="K60" i="2"/>
  <c r="K28" i="2" s="1"/>
  <c r="L60" i="2"/>
  <c r="L28" i="2" s="1"/>
  <c r="M60" i="2"/>
  <c r="M28" i="2" s="1"/>
  <c r="N60" i="2"/>
  <c r="N28" i="2" s="1"/>
  <c r="O60" i="2"/>
  <c r="O28" i="2" s="1"/>
  <c r="P60" i="2"/>
  <c r="P28" i="2" s="1"/>
  <c r="Q60" i="2"/>
  <c r="Q28" i="2" s="1"/>
  <c r="R60" i="2"/>
  <c r="R28" i="2" s="1"/>
  <c r="S60" i="2"/>
  <c r="S28" i="2" s="1"/>
  <c r="T60" i="2"/>
  <c r="T28" i="2" s="1"/>
  <c r="U60" i="2"/>
  <c r="U28" i="2" s="1"/>
  <c r="V60" i="2"/>
  <c r="V28" i="2" s="1"/>
  <c r="W60" i="2"/>
  <c r="W28" i="2" s="1"/>
  <c r="X60" i="2"/>
  <c r="X28" i="2" s="1"/>
  <c r="Y60" i="2"/>
  <c r="Y28" i="2" s="1"/>
  <c r="Z60" i="2"/>
  <c r="Z28" i="2" s="1"/>
  <c r="C28" i="2"/>
  <c r="D38" i="2"/>
  <c r="E38" i="2" s="1"/>
  <c r="F38" i="2" s="1"/>
  <c r="G38" i="2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D8" i="1"/>
  <c r="B10" i="1"/>
  <c r="AA60" i="2"/>
  <c r="AA28" i="2" s="1"/>
  <c r="C10" i="1" l="1"/>
  <c r="B20" i="4"/>
  <c r="C23" i="2"/>
  <c r="E6" i="8"/>
  <c r="E5" i="7"/>
  <c r="D19" i="4"/>
  <c r="AX23" i="2"/>
  <c r="AX24" i="2" s="1"/>
  <c r="AX25" i="2" s="1"/>
  <c r="Z23" i="2"/>
  <c r="Z24" i="2" s="1"/>
  <c r="Z25" i="2" s="1"/>
  <c r="D20" i="4"/>
  <c r="F10" i="6"/>
  <c r="F11" i="6" s="1"/>
  <c r="E11" i="6"/>
  <c r="E19" i="4"/>
  <c r="C19" i="4"/>
  <c r="AW8" i="1"/>
  <c r="AL23" i="2"/>
  <c r="AL24" i="2" s="1"/>
  <c r="AL25" i="2" s="1"/>
  <c r="N23" i="2"/>
  <c r="N24" i="2" s="1"/>
  <c r="N25" i="2" s="1"/>
  <c r="E20" i="4"/>
  <c r="C20" i="4"/>
  <c r="B18" i="4"/>
  <c r="C18" i="4"/>
  <c r="C6" i="2"/>
  <c r="AN23" i="2"/>
  <c r="AB23" i="2"/>
  <c r="AB24" i="2" s="1"/>
  <c r="AB25" i="2" s="1"/>
  <c r="P23" i="2"/>
  <c r="P24" i="2" s="1"/>
  <c r="P25" i="2" s="1"/>
  <c r="D23" i="2"/>
  <c r="D24" i="2" s="1"/>
  <c r="D25" i="2" s="1"/>
  <c r="AC23" i="2"/>
  <c r="AC24" i="2" s="1"/>
  <c r="AC25" i="2" s="1"/>
  <c r="E23" i="2"/>
  <c r="AP23" i="2"/>
  <c r="AP24" i="2" s="1"/>
  <c r="AP25" i="2" s="1"/>
  <c r="AD23" i="2"/>
  <c r="AD24" i="2" s="1"/>
  <c r="AD25" i="2" s="1"/>
  <c r="R23" i="2"/>
  <c r="R24" i="2" s="1"/>
  <c r="R25" i="2" s="1"/>
  <c r="F23" i="2"/>
  <c r="F24" i="2" s="1"/>
  <c r="F25" i="2" s="1"/>
  <c r="O23" i="2"/>
  <c r="O24" i="2" s="1"/>
  <c r="AQ23" i="2"/>
  <c r="AQ24" i="2" s="1"/>
  <c r="AQ25" i="2" s="1"/>
  <c r="AE23" i="2"/>
  <c r="AE24" i="2" s="1"/>
  <c r="AE25" i="2" s="1"/>
  <c r="S23" i="2"/>
  <c r="S24" i="2" s="1"/>
  <c r="S25" i="2" s="1"/>
  <c r="G23" i="2"/>
  <c r="G24" i="2" s="1"/>
  <c r="G25" i="2" s="1"/>
  <c r="AR23" i="2"/>
  <c r="AR24" i="2" s="1"/>
  <c r="AR25" i="2" s="1"/>
  <c r="AF23" i="2"/>
  <c r="AF24" i="2" s="1"/>
  <c r="AF25" i="2" s="1"/>
  <c r="T23" i="2"/>
  <c r="T24" i="2" s="1"/>
  <c r="T25" i="2" s="1"/>
  <c r="H23" i="2"/>
  <c r="H24" i="2" s="1"/>
  <c r="H25" i="2" s="1"/>
  <c r="AM23" i="2"/>
  <c r="AM24" i="2" s="1"/>
  <c r="AM25" i="2" s="1"/>
  <c r="AS23" i="2"/>
  <c r="AS24" i="2" s="1"/>
  <c r="AS25" i="2" s="1"/>
  <c r="AG23" i="2"/>
  <c r="AG24" i="2" s="1"/>
  <c r="U23" i="2"/>
  <c r="U24" i="2" s="1"/>
  <c r="U25" i="2" s="1"/>
  <c r="I23" i="2"/>
  <c r="I24" i="2" s="1"/>
  <c r="I25" i="2" s="1"/>
  <c r="Q23" i="2"/>
  <c r="Q24" i="2" s="1"/>
  <c r="Q25" i="2" s="1"/>
  <c r="AT23" i="2"/>
  <c r="AT24" i="2" s="1"/>
  <c r="AT25" i="2" s="1"/>
  <c r="AH23" i="2"/>
  <c r="V23" i="2"/>
  <c r="V24" i="2" s="1"/>
  <c r="V25" i="2" s="1"/>
  <c r="J23" i="2"/>
  <c r="J24" i="2" s="1"/>
  <c r="J25" i="2" s="1"/>
  <c r="AA23" i="2"/>
  <c r="AA24" i="2" s="1"/>
  <c r="AA25" i="2" s="1"/>
  <c r="AU23" i="2"/>
  <c r="AU24" i="2" s="1"/>
  <c r="AU25" i="2" s="1"/>
  <c r="AI23" i="2"/>
  <c r="AI24" i="2" s="1"/>
  <c r="AI25" i="2" s="1"/>
  <c r="W23" i="2"/>
  <c r="W24" i="2" s="1"/>
  <c r="W25" i="2" s="1"/>
  <c r="K23" i="2"/>
  <c r="K24" i="2" s="1"/>
  <c r="K25" i="2" s="1"/>
  <c r="AO23" i="2"/>
  <c r="AO24" i="2" s="1"/>
  <c r="AO25" i="2" s="1"/>
  <c r="AV23" i="2"/>
  <c r="AV24" i="2" s="1"/>
  <c r="AV25" i="2" s="1"/>
  <c r="AJ23" i="2"/>
  <c r="AJ24" i="2" s="1"/>
  <c r="AJ25" i="2" s="1"/>
  <c r="X23" i="2"/>
  <c r="X24" i="2" s="1"/>
  <c r="X25" i="2" s="1"/>
  <c r="L23" i="2"/>
  <c r="L24" i="2" s="1"/>
  <c r="L25" i="2" s="1"/>
  <c r="AW23" i="2"/>
  <c r="AW24" i="2" s="1"/>
  <c r="AW25" i="2" s="1"/>
  <c r="AK23" i="2"/>
  <c r="AK24" i="2" s="1"/>
  <c r="AK25" i="2" s="1"/>
  <c r="Y23" i="2"/>
  <c r="Y24" i="2" s="1"/>
  <c r="Y25" i="2" s="1"/>
  <c r="M23" i="2"/>
  <c r="M24" i="2" s="1"/>
  <c r="M25" i="2" s="1"/>
  <c r="AN60" i="2"/>
  <c r="AN28" i="2" s="1"/>
  <c r="AB60" i="2"/>
  <c r="AB28" i="2" s="1"/>
  <c r="AD8" i="1"/>
  <c r="AO60" i="2"/>
  <c r="AO28" i="2" s="1"/>
  <c r="AC60" i="2"/>
  <c r="AC28" i="2" s="1"/>
  <c r="AD60" i="2"/>
  <c r="AD28" i="2" s="1"/>
  <c r="AQ60" i="2"/>
  <c r="AQ28" i="2" s="1"/>
  <c r="AE60" i="2"/>
  <c r="AE28" i="2" s="1"/>
  <c r="AP60" i="2"/>
  <c r="AP28" i="2" s="1"/>
  <c r="AR60" i="2"/>
  <c r="AR28" i="2" s="1"/>
  <c r="AF60" i="2"/>
  <c r="AF28" i="2" s="1"/>
  <c r="AT60" i="2"/>
  <c r="AT28" i="2" s="1"/>
  <c r="AH60" i="2"/>
  <c r="AH28" i="2" s="1"/>
  <c r="AS60" i="2"/>
  <c r="AS28" i="2" s="1"/>
  <c r="AV60" i="2"/>
  <c r="AV28" i="2" s="1"/>
  <c r="AJ60" i="2"/>
  <c r="AJ28" i="2" s="1"/>
  <c r="AG60" i="2"/>
  <c r="AG28" i="2" s="1"/>
  <c r="AW60" i="2"/>
  <c r="AW28" i="2" s="1"/>
  <c r="AK60" i="2"/>
  <c r="AK28" i="2" s="1"/>
  <c r="AU60" i="2"/>
  <c r="AU28" i="2" s="1"/>
  <c r="AL60" i="2"/>
  <c r="AL28" i="2" s="1"/>
  <c r="AL8" i="1"/>
  <c r="AI60" i="2"/>
  <c r="AI28" i="2" s="1"/>
  <c r="AX60" i="2"/>
  <c r="AX28" i="2" s="1"/>
  <c r="AM60" i="2"/>
  <c r="AM28" i="2" s="1"/>
  <c r="F6" i="2"/>
  <c r="H38" i="2"/>
  <c r="I38" i="2" s="1"/>
  <c r="J38" i="2" s="1"/>
  <c r="K38" i="2" s="1"/>
  <c r="L38" i="2" s="1"/>
  <c r="M38" i="2" s="1"/>
  <c r="N38" i="2" s="1"/>
  <c r="O38" i="2" s="1"/>
  <c r="G5" i="2"/>
  <c r="G6" i="2"/>
  <c r="AM8" i="1"/>
  <c r="AA8" i="1"/>
  <c r="D5" i="2"/>
  <c r="D6" i="2"/>
  <c r="E5" i="2"/>
  <c r="E6" i="2"/>
  <c r="AN8" i="1"/>
  <c r="AB8" i="1"/>
  <c r="AO8" i="1"/>
  <c r="AC8" i="1"/>
  <c r="F5" i="2"/>
  <c r="AQ8" i="1"/>
  <c r="AE8" i="1"/>
  <c r="AR8" i="1"/>
  <c r="AF8" i="1"/>
  <c r="AG8" i="1"/>
  <c r="AT8" i="1"/>
  <c r="AH8" i="1"/>
  <c r="AS8" i="1"/>
  <c r="AU8" i="1"/>
  <c r="AI8" i="1"/>
  <c r="AP8" i="1"/>
  <c r="AV8" i="1"/>
  <c r="AJ8" i="1"/>
  <c r="AK8" i="1"/>
  <c r="C12" i="1" l="1"/>
  <c r="D9" i="1"/>
  <c r="D10" i="1" s="1"/>
  <c r="C25" i="2"/>
  <c r="O25" i="2"/>
  <c r="C17" i="4" s="1"/>
  <c r="E24" i="2"/>
  <c r="E25" i="2" s="1"/>
  <c r="AG25" i="2"/>
  <c r="D18" i="4"/>
  <c r="E18" i="4"/>
  <c r="D4" i="2"/>
  <c r="AH24" i="2"/>
  <c r="AH25" i="2" s="1"/>
  <c r="AN24" i="2"/>
  <c r="AN25" i="2" s="1"/>
  <c r="E17" i="4" s="1"/>
  <c r="C7" i="2"/>
  <c r="J6" i="2"/>
  <c r="M5" i="2"/>
  <c r="P38" i="2"/>
  <c r="O6" i="2"/>
  <c r="N6" i="2"/>
  <c r="K6" i="2"/>
  <c r="M6" i="2"/>
  <c r="H5" i="2"/>
  <c r="H6" i="2"/>
  <c r="K5" i="2"/>
  <c r="N5" i="2"/>
  <c r="L6" i="2"/>
  <c r="O5" i="2"/>
  <c r="L5" i="2"/>
  <c r="I5" i="2"/>
  <c r="J5" i="2"/>
  <c r="I6" i="2"/>
  <c r="D12" i="1" l="1"/>
  <c r="E9" i="1"/>
  <c r="E10" i="1" s="1"/>
  <c r="F4" i="2" s="1"/>
  <c r="F7" i="2" s="1"/>
  <c r="F31" i="2" s="1"/>
  <c r="E4" i="2"/>
  <c r="E7" i="2" s="1"/>
  <c r="E31" i="2" s="1"/>
  <c r="B6" i="4"/>
  <c r="D17" i="4"/>
  <c r="B5" i="4"/>
  <c r="D7" i="2"/>
  <c r="D31" i="2" s="1"/>
  <c r="C12" i="2"/>
  <c r="C13" i="2"/>
  <c r="C11" i="2"/>
  <c r="Q38" i="2"/>
  <c r="P5" i="2"/>
  <c r="P6" i="2"/>
  <c r="E12" i="1" l="1"/>
  <c r="F9" i="1"/>
  <c r="F10" i="1" s="1"/>
  <c r="G4" i="2" s="1"/>
  <c r="G7" i="2" s="1"/>
  <c r="G31" i="2" s="1"/>
  <c r="D11" i="2"/>
  <c r="D10" i="2"/>
  <c r="D12" i="2"/>
  <c r="D13" i="2"/>
  <c r="E13" i="2"/>
  <c r="E12" i="2"/>
  <c r="E10" i="2"/>
  <c r="E11" i="2"/>
  <c r="C14" i="2"/>
  <c r="F13" i="2"/>
  <c r="F10" i="2"/>
  <c r="F11" i="2"/>
  <c r="F12" i="2"/>
  <c r="R38" i="2"/>
  <c r="Q6" i="2"/>
  <c r="Q5" i="2"/>
  <c r="F12" i="1" l="1"/>
  <c r="G9" i="1"/>
  <c r="G10" i="1" s="1"/>
  <c r="H4" i="2" s="1"/>
  <c r="H7" i="2" s="1"/>
  <c r="H31" i="2" s="1"/>
  <c r="D14" i="2"/>
  <c r="E14" i="2"/>
  <c r="G13" i="2"/>
  <c r="G10" i="2"/>
  <c r="G11" i="2"/>
  <c r="G12" i="2"/>
  <c r="F14" i="2"/>
  <c r="S38" i="2"/>
  <c r="R5" i="2"/>
  <c r="R6" i="2"/>
  <c r="G12" i="1" l="1"/>
  <c r="H9" i="1"/>
  <c r="H10" i="1" s="1"/>
  <c r="I4" i="2" s="1"/>
  <c r="I7" i="2" s="1"/>
  <c r="I31" i="2" s="1"/>
  <c r="H11" i="2"/>
  <c r="H12" i="2"/>
  <c r="H13" i="2"/>
  <c r="H10" i="2"/>
  <c r="G14" i="2"/>
  <c r="T38" i="2"/>
  <c r="S6" i="2"/>
  <c r="S5" i="2"/>
  <c r="H12" i="1" l="1"/>
  <c r="I9" i="1"/>
  <c r="I10" i="1" s="1"/>
  <c r="J4" i="2" s="1"/>
  <c r="J7" i="2" s="1"/>
  <c r="J31" i="2" s="1"/>
  <c r="H14" i="2"/>
  <c r="I12" i="2"/>
  <c r="I13" i="2"/>
  <c r="I10" i="2"/>
  <c r="I11" i="2"/>
  <c r="U38" i="2"/>
  <c r="T6" i="2"/>
  <c r="T5" i="2"/>
  <c r="I12" i="1" l="1"/>
  <c r="J9" i="1"/>
  <c r="J10" i="1" s="1"/>
  <c r="K4" i="2" s="1"/>
  <c r="K7" i="2" s="1"/>
  <c r="K31" i="2" s="1"/>
  <c r="J13" i="2"/>
  <c r="J10" i="2"/>
  <c r="J11" i="2"/>
  <c r="J12" i="2"/>
  <c r="I14" i="2"/>
  <c r="V38" i="2"/>
  <c r="U6" i="2"/>
  <c r="U5" i="2"/>
  <c r="J12" i="1" l="1"/>
  <c r="K9" i="1"/>
  <c r="K10" i="1" s="1"/>
  <c r="L4" i="2" s="1"/>
  <c r="L7" i="2" s="1"/>
  <c r="L31" i="2" s="1"/>
  <c r="K13" i="2"/>
  <c r="K10" i="2"/>
  <c r="K11" i="2"/>
  <c r="K12" i="2"/>
  <c r="J14" i="2"/>
  <c r="W38" i="2"/>
  <c r="V6" i="2"/>
  <c r="V5" i="2"/>
  <c r="K12" i="1" l="1"/>
  <c r="L9" i="1"/>
  <c r="L10" i="1" s="1"/>
  <c r="M4" i="2" s="1"/>
  <c r="M7" i="2" s="1"/>
  <c r="M31" i="2" s="1"/>
  <c r="K14" i="2"/>
  <c r="L11" i="2"/>
  <c r="L12" i="2"/>
  <c r="L13" i="2"/>
  <c r="L10" i="2"/>
  <c r="X38" i="2"/>
  <c r="W6" i="2"/>
  <c r="W5" i="2"/>
  <c r="L12" i="1" l="1"/>
  <c r="M9" i="1"/>
  <c r="M10" i="1" s="1"/>
  <c r="N9" i="1" s="1"/>
  <c r="N10" i="1" s="1"/>
  <c r="M12" i="2"/>
  <c r="M13" i="2"/>
  <c r="M10" i="2"/>
  <c r="M11" i="2"/>
  <c r="L14" i="2"/>
  <c r="Y38" i="2"/>
  <c r="X5" i="2"/>
  <c r="X6" i="2"/>
  <c r="M11" i="1" l="1"/>
  <c r="N4" i="2"/>
  <c r="B4" i="4" s="1"/>
  <c r="B7" i="4" s="1"/>
  <c r="C34" i="6" s="1"/>
  <c r="C5" i="6" s="1"/>
  <c r="M12" i="1"/>
  <c r="O9" i="1"/>
  <c r="O12" i="1" s="1"/>
  <c r="N12" i="1"/>
  <c r="M14" i="2"/>
  <c r="Z38" i="2"/>
  <c r="Y5" i="2"/>
  <c r="Y6" i="2"/>
  <c r="O4" i="2"/>
  <c r="N7" i="2" l="1"/>
  <c r="N31" i="2" s="1"/>
  <c r="B21" i="4" s="1"/>
  <c r="B23" i="4" s="1"/>
  <c r="O10" i="1"/>
  <c r="P9" i="1" s="1"/>
  <c r="P12" i="1" s="1"/>
  <c r="C15" i="6"/>
  <c r="C16" i="6"/>
  <c r="B8" i="7" s="1"/>
  <c r="O7" i="2"/>
  <c r="O31" i="2" s="1"/>
  <c r="N13" i="2"/>
  <c r="B12" i="4" s="1"/>
  <c r="N12" i="2"/>
  <c r="B11" i="4" s="1"/>
  <c r="AA38" i="2"/>
  <c r="Z5" i="2"/>
  <c r="C5" i="4" s="1"/>
  <c r="Z6" i="2"/>
  <c r="C6" i="4" s="1"/>
  <c r="N11" i="2" l="1"/>
  <c r="B10" i="4" s="1"/>
  <c r="N10" i="2"/>
  <c r="B9" i="4" s="1"/>
  <c r="P4" i="2"/>
  <c r="P7" i="2" s="1"/>
  <c r="P31" i="2" s="1"/>
  <c r="P10" i="1"/>
  <c r="Q9" i="1" s="1"/>
  <c r="Q10" i="1" s="1"/>
  <c r="B7" i="7"/>
  <c r="C17" i="6"/>
  <c r="C21" i="6" s="1"/>
  <c r="B6" i="7"/>
  <c r="O13" i="2"/>
  <c r="O10" i="2"/>
  <c r="O11" i="2"/>
  <c r="O12" i="2"/>
  <c r="Q4" i="2"/>
  <c r="AB38" i="2"/>
  <c r="AA5" i="2"/>
  <c r="AA6" i="2"/>
  <c r="B13" i="4" l="1"/>
  <c r="B27" i="4" s="1"/>
  <c r="P10" i="2"/>
  <c r="N14" i="2"/>
  <c r="P12" i="2"/>
  <c r="P11" i="2"/>
  <c r="P13" i="2"/>
  <c r="Q12" i="1"/>
  <c r="R9" i="1"/>
  <c r="R12" i="1" s="1"/>
  <c r="B7" i="8"/>
  <c r="B9" i="7"/>
  <c r="Q7" i="2"/>
  <c r="Q31" i="2" s="1"/>
  <c r="O14" i="2"/>
  <c r="R4" i="2"/>
  <c r="AC38" i="2"/>
  <c r="AB5" i="2"/>
  <c r="AB6" i="2"/>
  <c r="B15" i="4" l="1"/>
  <c r="P14" i="2"/>
  <c r="R10" i="1"/>
  <c r="S9" i="1" s="1"/>
  <c r="S10" i="1" s="1"/>
  <c r="B4" i="8"/>
  <c r="B29" i="4"/>
  <c r="R7" i="2"/>
  <c r="R31" i="2" s="1"/>
  <c r="Q12" i="2"/>
  <c r="Q13" i="2"/>
  <c r="Q10" i="2"/>
  <c r="Q11" i="2"/>
  <c r="AD38" i="2"/>
  <c r="AC5" i="2"/>
  <c r="AC6" i="2"/>
  <c r="S4" i="2" l="1"/>
  <c r="S7" i="2" s="1"/>
  <c r="S31" i="2" s="1"/>
  <c r="S12" i="1"/>
  <c r="T9" i="1"/>
  <c r="T12" i="1" s="1"/>
  <c r="B9" i="8"/>
  <c r="B15" i="8" s="1"/>
  <c r="R12" i="2"/>
  <c r="R13" i="2"/>
  <c r="B3" i="7"/>
  <c r="C4" i="6" s="1"/>
  <c r="C24" i="6"/>
  <c r="B3" i="8"/>
  <c r="R10" i="2"/>
  <c r="R11" i="2"/>
  <c r="Q14" i="2"/>
  <c r="T4" i="2"/>
  <c r="T7" i="2" s="1"/>
  <c r="T31" i="2" s="1"/>
  <c r="AE38" i="2"/>
  <c r="AD5" i="2"/>
  <c r="AD6" i="2"/>
  <c r="T10" i="1" l="1"/>
  <c r="U4" i="2" s="1"/>
  <c r="U7" i="2" s="1"/>
  <c r="U31" i="2" s="1"/>
  <c r="C6" i="6"/>
  <c r="C12" i="6" s="1"/>
  <c r="C25" i="6"/>
  <c r="C26" i="6" s="1"/>
  <c r="R14" i="2"/>
  <c r="S12" i="2"/>
  <c r="S11" i="2"/>
  <c r="S13" i="2"/>
  <c r="S10" i="2"/>
  <c r="T11" i="2"/>
  <c r="T12" i="2"/>
  <c r="T13" i="2"/>
  <c r="T10" i="2"/>
  <c r="AF38" i="2"/>
  <c r="AE6" i="2"/>
  <c r="AE5" i="2"/>
  <c r="U9" i="1" l="1"/>
  <c r="C28" i="6"/>
  <c r="S14" i="2"/>
  <c r="T14" i="2"/>
  <c r="U12" i="2"/>
  <c r="U13" i="2"/>
  <c r="U10" i="2"/>
  <c r="U11" i="2"/>
  <c r="AG38" i="2"/>
  <c r="AF6" i="2"/>
  <c r="AF5" i="2"/>
  <c r="U12" i="1" l="1"/>
  <c r="U10" i="1"/>
  <c r="U14" i="2"/>
  <c r="AH38" i="2"/>
  <c r="AG5" i="2"/>
  <c r="AG6" i="2"/>
  <c r="V9" i="1" l="1"/>
  <c r="V4" i="2"/>
  <c r="V7" i="2" s="1"/>
  <c r="AI38" i="2"/>
  <c r="AH5" i="2"/>
  <c r="AH6" i="2"/>
  <c r="V31" i="2" l="1"/>
  <c r="V13" i="2"/>
  <c r="V11" i="2"/>
  <c r="V12" i="2"/>
  <c r="V10" i="2"/>
  <c r="V12" i="1"/>
  <c r="V10" i="1"/>
  <c r="AJ38" i="2"/>
  <c r="AI5" i="2"/>
  <c r="AI6" i="2"/>
  <c r="W4" i="2" l="1"/>
  <c r="W7" i="2" s="1"/>
  <c r="W9" i="1"/>
  <c r="V14" i="2"/>
  <c r="AK38" i="2"/>
  <c r="AJ5" i="2"/>
  <c r="AJ6" i="2"/>
  <c r="W12" i="1" l="1"/>
  <c r="W10" i="1"/>
  <c r="W31" i="2"/>
  <c r="W13" i="2"/>
  <c r="W10" i="2"/>
  <c r="W11" i="2"/>
  <c r="W12" i="2"/>
  <c r="AL38" i="2"/>
  <c r="AK6" i="2"/>
  <c r="AK5" i="2"/>
  <c r="X9" i="1" l="1"/>
  <c r="X10" i="1" s="1"/>
  <c r="X4" i="2"/>
  <c r="W14" i="2"/>
  <c r="AM38" i="2"/>
  <c r="AL5" i="2"/>
  <c r="D5" i="4" s="1"/>
  <c r="AL6" i="2"/>
  <c r="D6" i="4" s="1"/>
  <c r="X12" i="1" l="1"/>
  <c r="X7" i="2"/>
  <c r="Y9" i="1"/>
  <c r="Y10" i="1" s="1"/>
  <c r="Y4" i="2"/>
  <c r="Y7" i="2" s="1"/>
  <c r="AN38" i="2"/>
  <c r="AM6" i="2"/>
  <c r="AM5" i="2"/>
  <c r="Y12" i="1" l="1"/>
  <c r="Z4" i="2"/>
  <c r="Z7" i="2" s="1"/>
  <c r="Z9" i="1"/>
  <c r="Y11" i="1"/>
  <c r="Y31" i="2"/>
  <c r="Y11" i="2"/>
  <c r="Y12" i="2"/>
  <c r="Y13" i="2"/>
  <c r="Y10" i="2"/>
  <c r="X31" i="2"/>
  <c r="X10" i="2"/>
  <c r="X11" i="2"/>
  <c r="X12" i="2"/>
  <c r="X13" i="2"/>
  <c r="AO38" i="2"/>
  <c r="AN5" i="2"/>
  <c r="AN6" i="2"/>
  <c r="X14" i="2" l="1"/>
  <c r="Z31" i="2"/>
  <c r="C21" i="4" s="1"/>
  <c r="C23" i="4" s="1"/>
  <c r="Z13" i="2"/>
  <c r="C12" i="4" s="1"/>
  <c r="Z10" i="2"/>
  <c r="Z11" i="2"/>
  <c r="C10" i="4" s="1"/>
  <c r="Z12" i="2"/>
  <c r="C11" i="4" s="1"/>
  <c r="Z12" i="1"/>
  <c r="Z10" i="1"/>
  <c r="Y14" i="2"/>
  <c r="C4" i="4"/>
  <c r="C7" i="4" s="1"/>
  <c r="D34" i="6" s="1"/>
  <c r="AP38" i="2"/>
  <c r="AO5" i="2"/>
  <c r="AO6" i="2"/>
  <c r="AA9" i="1" l="1"/>
  <c r="AA10" i="1" s="1"/>
  <c r="AA4" i="2"/>
  <c r="AA7" i="2" s="1"/>
  <c r="C9" i="4"/>
  <c r="C13" i="4" s="1"/>
  <c r="C14" i="4" s="1"/>
  <c r="Z14" i="2"/>
  <c r="D16" i="6"/>
  <c r="C8" i="7" s="1"/>
  <c r="D15" i="6"/>
  <c r="D5" i="6"/>
  <c r="AQ38" i="2"/>
  <c r="AP6" i="2"/>
  <c r="AP5" i="2"/>
  <c r="AA12" i="1" l="1"/>
  <c r="C6" i="7"/>
  <c r="AA31" i="2"/>
  <c r="AA13" i="2"/>
  <c r="AA12" i="2"/>
  <c r="AA10" i="2"/>
  <c r="AA11" i="2"/>
  <c r="C15" i="4"/>
  <c r="C24" i="4"/>
  <c r="D17" i="6"/>
  <c r="D21" i="6" s="1"/>
  <c r="C7" i="7"/>
  <c r="AB9" i="1"/>
  <c r="AB10" i="1" s="1"/>
  <c r="AB4" i="2"/>
  <c r="AB7" i="2" s="1"/>
  <c r="AR38" i="2"/>
  <c r="AQ5" i="2"/>
  <c r="AQ6" i="2"/>
  <c r="AC4" i="2" l="1"/>
  <c r="AC7" i="2" s="1"/>
  <c r="AC9" i="1"/>
  <c r="AC10" i="1" s="1"/>
  <c r="AB12" i="1"/>
  <c r="AA14" i="2"/>
  <c r="C7" i="8"/>
  <c r="AB31" i="2"/>
  <c r="AB11" i="2"/>
  <c r="AB13" i="2"/>
  <c r="AB12" i="2"/>
  <c r="AB10" i="2"/>
  <c r="C27" i="4"/>
  <c r="C4" i="8"/>
  <c r="C25" i="4"/>
  <c r="C9" i="7"/>
  <c r="AS38" i="2"/>
  <c r="AR5" i="2"/>
  <c r="AR6" i="2"/>
  <c r="AC12" i="1" l="1"/>
  <c r="AC31" i="2"/>
  <c r="AC10" i="2"/>
  <c r="AC12" i="2"/>
  <c r="AC13" i="2"/>
  <c r="AC11" i="2"/>
  <c r="C5" i="8"/>
  <c r="C9" i="8" s="1"/>
  <c r="C15" i="8" s="1"/>
  <c r="AB14" i="2"/>
  <c r="AD9" i="1"/>
  <c r="AD4" i="2"/>
  <c r="AD7" i="2" s="1"/>
  <c r="AT38" i="2"/>
  <c r="AS5" i="2"/>
  <c r="AS6" i="2"/>
  <c r="AD31" i="2" l="1"/>
  <c r="AD11" i="2"/>
  <c r="AD13" i="2"/>
  <c r="AD10" i="2"/>
  <c r="AD12" i="2"/>
  <c r="C3" i="7"/>
  <c r="C18" i="7" s="1"/>
  <c r="D4" i="6" s="1"/>
  <c r="D6" i="6" s="1"/>
  <c r="D12" i="6" s="1"/>
  <c r="D24" i="6"/>
  <c r="D25" i="6" s="1"/>
  <c r="D26" i="6" s="1"/>
  <c r="C31" i="4"/>
  <c r="C3" i="8" s="1"/>
  <c r="AC14" i="2"/>
  <c r="AD12" i="1"/>
  <c r="AD10" i="1"/>
  <c r="AU38" i="2"/>
  <c r="AT5" i="2"/>
  <c r="AT6" i="2"/>
  <c r="D28" i="6" l="1"/>
  <c r="AD14" i="2"/>
  <c r="AE9" i="1"/>
  <c r="AE4" i="2"/>
  <c r="AE7" i="2" s="1"/>
  <c r="AV38" i="2"/>
  <c r="AU5" i="2"/>
  <c r="AU6" i="2"/>
  <c r="AE31" i="2" l="1"/>
  <c r="AE12" i="2"/>
  <c r="AE13" i="2"/>
  <c r="AE11" i="2"/>
  <c r="AE10" i="2"/>
  <c r="AE12" i="1"/>
  <c r="AE10" i="1"/>
  <c r="AW38" i="2"/>
  <c r="AV6" i="2"/>
  <c r="AV5" i="2"/>
  <c r="AF9" i="1" l="1"/>
  <c r="AF4" i="2"/>
  <c r="AF7" i="2" s="1"/>
  <c r="AE14" i="2"/>
  <c r="AX38" i="2"/>
  <c r="AX5" i="2" s="1"/>
  <c r="AW5" i="2"/>
  <c r="AW6" i="2"/>
  <c r="AF31" i="2" l="1"/>
  <c r="AF11" i="2"/>
  <c r="AF10" i="2"/>
  <c r="AF12" i="2"/>
  <c r="AF13" i="2"/>
  <c r="AF12" i="1"/>
  <c r="AF10" i="1"/>
  <c r="E5" i="4"/>
  <c r="AX6" i="2"/>
  <c r="E6" i="4" s="1"/>
  <c r="AF14" i="2" l="1"/>
  <c r="AG9" i="1"/>
  <c r="AG10" i="1" s="1"/>
  <c r="AG4" i="2"/>
  <c r="AG7" i="2" s="1"/>
  <c r="AG12" i="1" l="1"/>
  <c r="AG31" i="2"/>
  <c r="AG13" i="2"/>
  <c r="AG12" i="2"/>
  <c r="AG11" i="2"/>
  <c r="AG10" i="2"/>
  <c r="AH9" i="1"/>
  <c r="AH4" i="2"/>
  <c r="AH7" i="2" s="1"/>
  <c r="AH31" i="2" l="1"/>
  <c r="AH13" i="2"/>
  <c r="AH11" i="2"/>
  <c r="AH12" i="2"/>
  <c r="AH10" i="2"/>
  <c r="AH12" i="1"/>
  <c r="AH10" i="1"/>
  <c r="AG14" i="2"/>
  <c r="AI9" i="1" l="1"/>
  <c r="AI10" i="1" s="1"/>
  <c r="AI4" i="2"/>
  <c r="AI7" i="2" s="1"/>
  <c r="AH14" i="2"/>
  <c r="AI12" i="1" l="1"/>
  <c r="AI31" i="2"/>
  <c r="AI11" i="2"/>
  <c r="AI12" i="2"/>
  <c r="AI13" i="2"/>
  <c r="AI10" i="2"/>
  <c r="AJ9" i="1"/>
  <c r="AJ4" i="2"/>
  <c r="AJ7" i="2" s="1"/>
  <c r="AJ31" i="2" l="1"/>
  <c r="AJ11" i="2"/>
  <c r="AJ12" i="2"/>
  <c r="AJ10" i="2"/>
  <c r="AJ13" i="2"/>
  <c r="AJ12" i="1"/>
  <c r="AJ10" i="1"/>
  <c r="AI14" i="2"/>
  <c r="AJ14" i="2" l="1"/>
  <c r="AK9" i="1"/>
  <c r="AK4" i="2"/>
  <c r="AK7" i="2" s="1"/>
  <c r="AK31" i="2" l="1"/>
  <c r="AK12" i="2"/>
  <c r="AK11" i="2"/>
  <c r="AK10" i="2"/>
  <c r="AK13" i="2"/>
  <c r="AK12" i="1"/>
  <c r="AK10" i="1"/>
  <c r="AK14" i="2" l="1"/>
  <c r="AL9" i="1"/>
  <c r="AL10" i="1" s="1"/>
  <c r="AL4" i="2"/>
  <c r="AK11" i="1"/>
  <c r="AL12" i="1" l="1"/>
  <c r="D4" i="4"/>
  <c r="D7" i="4" s="1"/>
  <c r="E34" i="6" s="1"/>
  <c r="AL7" i="2"/>
  <c r="AM4" i="2"/>
  <c r="AM7" i="2" s="1"/>
  <c r="AM9" i="1"/>
  <c r="AM12" i="1" l="1"/>
  <c r="AM10" i="1"/>
  <c r="AM31" i="2"/>
  <c r="AM13" i="2"/>
  <c r="AM12" i="2"/>
  <c r="AM10" i="2"/>
  <c r="AM11" i="2"/>
  <c r="AL31" i="2"/>
  <c r="D21" i="4" s="1"/>
  <c r="D23" i="4" s="1"/>
  <c r="AL11" i="2"/>
  <c r="D10" i="4" s="1"/>
  <c r="AL13" i="2"/>
  <c r="D12" i="4" s="1"/>
  <c r="AL10" i="2"/>
  <c r="AL12" i="2"/>
  <c r="D11" i="4" s="1"/>
  <c r="E5" i="6"/>
  <c r="E15" i="6"/>
  <c r="E16" i="6"/>
  <c r="D8" i="7" s="1"/>
  <c r="D9" i="4" l="1"/>
  <c r="D13" i="4" s="1"/>
  <c r="D14" i="4" s="1"/>
  <c r="AL14" i="2"/>
  <c r="AM14" i="2"/>
  <c r="AN9" i="1"/>
  <c r="AN10" i="1" s="1"/>
  <c r="AN4" i="2"/>
  <c r="AN7" i="2" s="1"/>
  <c r="E17" i="6"/>
  <c r="E21" i="6" s="1"/>
  <c r="D7" i="7"/>
  <c r="D6" i="7"/>
  <c r="D7" i="8" l="1"/>
  <c r="AO9" i="1"/>
  <c r="AO10" i="1" s="1"/>
  <c r="AO4" i="2"/>
  <c r="AO7" i="2" s="1"/>
  <c r="AN12" i="1"/>
  <c r="D9" i="7"/>
  <c r="AN31" i="2"/>
  <c r="AN13" i="2"/>
  <c r="AN12" i="2"/>
  <c r="AN11" i="2"/>
  <c r="AN10" i="2"/>
  <c r="D15" i="4"/>
  <c r="D24" i="4"/>
  <c r="AO12" i="1" l="1"/>
  <c r="AN14" i="2"/>
  <c r="AO31" i="2"/>
  <c r="AO11" i="2"/>
  <c r="AO13" i="2"/>
  <c r="AO12" i="2"/>
  <c r="AO10" i="2"/>
  <c r="D27" i="4"/>
  <c r="D4" i="8"/>
  <c r="D25" i="4"/>
  <c r="AP4" i="2"/>
  <c r="AP7" i="2" s="1"/>
  <c r="AP9" i="1"/>
  <c r="AP12" i="1" l="1"/>
  <c r="AP10" i="1"/>
  <c r="D28" i="4"/>
  <c r="D5" i="8" s="1"/>
  <c r="D9" i="8" s="1"/>
  <c r="D15" i="8" s="1"/>
  <c r="AP31" i="2"/>
  <c r="AP11" i="2"/>
  <c r="AP12" i="2"/>
  <c r="AP10" i="2"/>
  <c r="AP13" i="2"/>
  <c r="AO14" i="2"/>
  <c r="AP14" i="2" l="1"/>
  <c r="D29" i="4"/>
  <c r="D31" i="4" s="1"/>
  <c r="D3" i="8" s="1"/>
  <c r="AQ9" i="1"/>
  <c r="AQ4" i="2"/>
  <c r="E24" i="6" l="1"/>
  <c r="E25" i="6" s="1"/>
  <c r="E26" i="6" s="1"/>
  <c r="D3" i="7"/>
  <c r="D18" i="7" s="1"/>
  <c r="E4" i="6" s="1"/>
  <c r="E6" i="6" s="1"/>
  <c r="E12" i="6" s="1"/>
  <c r="AQ7" i="2"/>
  <c r="AQ12" i="1"/>
  <c r="AQ10" i="1"/>
  <c r="E28" i="6" l="1"/>
  <c r="AR9" i="1"/>
  <c r="AR10" i="1" s="1"/>
  <c r="AR4" i="2"/>
  <c r="AQ31" i="2"/>
  <c r="AQ11" i="2"/>
  <c r="AQ10" i="2"/>
  <c r="AQ13" i="2"/>
  <c r="AQ12" i="2"/>
  <c r="AR12" i="1" l="1"/>
  <c r="AQ14" i="2"/>
  <c r="AR7" i="2"/>
  <c r="AS4" i="2"/>
  <c r="AS7" i="2" s="1"/>
  <c r="AS9" i="1"/>
  <c r="AS10" i="1" s="1"/>
  <c r="AS12" i="1" l="1"/>
  <c r="AS31" i="2"/>
  <c r="AS12" i="2"/>
  <c r="AS13" i="2"/>
  <c r="AS10" i="2"/>
  <c r="AS11" i="2"/>
  <c r="AR31" i="2"/>
  <c r="AR10" i="2"/>
  <c r="AR11" i="2"/>
  <c r="AR12" i="2"/>
  <c r="AR13" i="2"/>
  <c r="AT4" i="2"/>
  <c r="AT7" i="2" s="1"/>
  <c r="AT9" i="1"/>
  <c r="AT10" i="1" s="1"/>
  <c r="AS14" i="2" l="1"/>
  <c r="AU9" i="1"/>
  <c r="AU10" i="1" s="1"/>
  <c r="AU4" i="2"/>
  <c r="AT31" i="2"/>
  <c r="AT10" i="2"/>
  <c r="AT11" i="2"/>
  <c r="AT12" i="2"/>
  <c r="AT13" i="2"/>
  <c r="AR14" i="2"/>
  <c r="AT12" i="1"/>
  <c r="AU12" i="1" l="1"/>
  <c r="AT14" i="2"/>
  <c r="AU7" i="2"/>
  <c r="AV4" i="2"/>
  <c r="AV7" i="2" s="1"/>
  <c r="AV9" i="1"/>
  <c r="AV10" i="1" s="1"/>
  <c r="AV12" i="1" l="1"/>
  <c r="AV10" i="2"/>
  <c r="AV13" i="2"/>
  <c r="AV12" i="2"/>
  <c r="AV11" i="2"/>
  <c r="AV31" i="2"/>
  <c r="AU11" i="2"/>
  <c r="AU13" i="2"/>
  <c r="AU31" i="2"/>
  <c r="AU12" i="2"/>
  <c r="AU10" i="2"/>
  <c r="AW4" i="2"/>
  <c r="AW7" i="2" s="1"/>
  <c r="AW9" i="1"/>
  <c r="AW10" i="1" s="1"/>
  <c r="AX4" i="2" s="1"/>
  <c r="AX7" i="2" l="1"/>
  <c r="E4" i="4"/>
  <c r="E7" i="4" s="1"/>
  <c r="F34" i="6" s="1"/>
  <c r="AW13" i="2"/>
  <c r="AW31" i="2"/>
  <c r="AW10" i="2"/>
  <c r="AW12" i="2"/>
  <c r="AW11" i="2"/>
  <c r="AW11" i="1"/>
  <c r="AU14" i="2"/>
  <c r="AW12" i="1"/>
  <c r="AV14" i="2"/>
  <c r="AW14" i="2" l="1"/>
  <c r="F15" i="6"/>
  <c r="F16" i="6"/>
  <c r="E8" i="7" s="1"/>
  <c r="F5" i="6"/>
  <c r="AX13" i="2"/>
  <c r="E12" i="4" s="1"/>
  <c r="AX12" i="2"/>
  <c r="E11" i="4" s="1"/>
  <c r="AX11" i="2"/>
  <c r="E10" i="4" s="1"/>
  <c r="AX10" i="2"/>
  <c r="AX31" i="2"/>
  <c r="E21" i="4" s="1"/>
  <c r="E23" i="4" s="1"/>
  <c r="AX14" i="2" l="1"/>
  <c r="E9" i="4"/>
  <c r="E13" i="4" s="1"/>
  <c r="E14" i="4" s="1"/>
  <c r="E6" i="7"/>
  <c r="E7" i="7"/>
  <c r="F17" i="6"/>
  <c r="F21" i="6" s="1"/>
  <c r="E9" i="7" l="1"/>
  <c r="E7" i="8"/>
  <c r="E15" i="4"/>
  <c r="E24" i="4"/>
  <c r="E27" i="4" l="1"/>
  <c r="E25" i="4"/>
  <c r="E4" i="8"/>
  <c r="E28" i="4" l="1"/>
  <c r="E5" i="8" s="1"/>
  <c r="E29" i="4" l="1"/>
  <c r="F24" i="6" l="1"/>
  <c r="F25" i="6" s="1"/>
  <c r="F26" i="6" s="1"/>
  <c r="E31" i="4"/>
  <c r="E3" i="8" s="1"/>
  <c r="B24" i="8" s="1"/>
  <c r="E3" i="7"/>
  <c r="E18" i="7" s="1"/>
  <c r="F4" i="6" s="1"/>
  <c r="F6" i="6" s="1"/>
  <c r="F12" i="6" s="1"/>
  <c r="F28" i="6" l="1"/>
</calcChain>
</file>

<file path=xl/sharedStrings.xml><?xml version="1.0" encoding="utf-8"?>
<sst xmlns="http://schemas.openxmlformats.org/spreadsheetml/2006/main" count="311" uniqueCount="206">
  <si>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</si>
  <si>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</si>
  <si>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</si>
  <si>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</si>
  <si>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</si>
  <si>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</si>
  <si>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</si>
  <si>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</si>
  <si>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</si>
  <si>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</si>
  <si>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</si>
  <si>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</si>
  <si>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</si>
  <si>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</si>
  <si>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</si>
  <si>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</si>
  <si>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</si>
  <si>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</si>
  <si>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</si>
  <si>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</si>
  <si>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</si>
  <si>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</si>
  <si>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</si>
  <si>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</si>
  <si>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</si>
  <si>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</si>
  <si>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</si>
  <si>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</si>
  <si>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</si>
  <si>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</si>
  <si>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</si>
  <si>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</si>
  <si>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</si>
  <si>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</si>
  <si>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</si>
  <si>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</si>
  <si>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</si>
  <si>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</si>
  <si>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</si>
  <si>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</si>
  <si>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</si>
  <si>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</si>
  <si>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</si>
  <si>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</si>
  <si>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</si>
  <si>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</si>
  <si>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</si>
  <si>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</si>
  <si>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Trošak oglašavanja</t>
  </si>
  <si>
    <t>Trošak akvizicije po kupcu - CAC</t>
  </si>
  <si>
    <t>Transakcije</t>
  </si>
  <si>
    <t>M0 - novi kupci</t>
  </si>
  <si>
    <t>M1 - zadržani</t>
  </si>
  <si>
    <t>Ukupan broj narudžbina</t>
  </si>
  <si>
    <t>Brzina odliva (Churn rate)</t>
  </si>
  <si>
    <t>novi kupci + zadržani</t>
  </si>
  <si>
    <t>rast od prve do druge godine</t>
  </si>
  <si>
    <t>rast od druge do treće godine</t>
  </si>
  <si>
    <t>rast svakog meseca po 2%</t>
  </si>
  <si>
    <t>https://www.demandjump.com/blog/customer-acquisition-cost-by-industry?hs_amp=true</t>
  </si>
  <si>
    <t>PRIHODI</t>
  </si>
  <si>
    <t>Bruto prihodi</t>
  </si>
  <si>
    <t>Reklamacije</t>
  </si>
  <si>
    <t>Popusti</t>
  </si>
  <si>
    <t>Neto prihodi</t>
  </si>
  <si>
    <t>COGS (direktni OPEX)</t>
  </si>
  <si>
    <t>Troškovi transakcije</t>
  </si>
  <si>
    <t>UKUPNO COGS</t>
  </si>
  <si>
    <t>OPEX</t>
  </si>
  <si>
    <t>Troškovi zaposlenih</t>
  </si>
  <si>
    <t>Neto plata</t>
  </si>
  <si>
    <t>Porezi i doprinosi</t>
  </si>
  <si>
    <t>Bruto plata</t>
  </si>
  <si>
    <t>Ostali OPEX</t>
  </si>
  <si>
    <t>PR/Marketing agencija</t>
  </si>
  <si>
    <t>Troškove tehnologije (server i ostalo)</t>
  </si>
  <si>
    <t>Ostali OPEX (% neto prihodi)</t>
  </si>
  <si>
    <t>PRETPOSTAVKE</t>
  </si>
  <si>
    <t>Pretpostavke PRIHODI</t>
  </si>
  <si>
    <t>Reklamacije (% novi kupci)</t>
  </si>
  <si>
    <t>Popuste (% novi kupci)</t>
  </si>
  <si>
    <t>Pretpostavke COGS (% neto prihodi)</t>
  </si>
  <si>
    <t>OPEX (opex indirektni troškovi)</t>
  </si>
  <si>
    <t>Plate</t>
  </si>
  <si>
    <t>struktura zaposlenih</t>
  </si>
  <si>
    <t>M1-M6</t>
  </si>
  <si>
    <t>M7-M12</t>
  </si>
  <si>
    <t>M13-M24</t>
  </si>
  <si>
    <t>M24-M36</t>
  </si>
  <si>
    <t>M36-M48</t>
  </si>
  <si>
    <t>BILANS USPEHA</t>
  </si>
  <si>
    <t>u €</t>
  </si>
  <si>
    <t>2023E</t>
  </si>
  <si>
    <t>2024E</t>
  </si>
  <si>
    <t>2025E</t>
  </si>
  <si>
    <t>2026E</t>
  </si>
  <si>
    <t>COGS (direktni OpEx)</t>
  </si>
  <si>
    <t>Ukupno COGS</t>
  </si>
  <si>
    <t>Bruto profit (Gross Margin)</t>
  </si>
  <si>
    <t>% Bruto marža</t>
  </si>
  <si>
    <t>OPERATIVNI TROŠKOVI (indirektni OpEx)</t>
  </si>
  <si>
    <t>Amortizacija</t>
  </si>
  <si>
    <t>Ukuno OpEx</t>
  </si>
  <si>
    <t>Operativni profit (EBIT)</t>
  </si>
  <si>
    <t>%Operativna marža</t>
  </si>
  <si>
    <t>Troškovi kamata</t>
  </si>
  <si>
    <t>Neto dobit pre poreza (EBT)</t>
  </si>
  <si>
    <t>Porezi</t>
  </si>
  <si>
    <t>Neto dobit</t>
  </si>
  <si>
    <t>EBITDA</t>
  </si>
  <si>
    <t>Krediti</t>
  </si>
  <si>
    <t>Dug</t>
  </si>
  <si>
    <t>Novi krediti</t>
  </si>
  <si>
    <t>Otplata duga</t>
  </si>
  <si>
    <t>Kamatna stopa</t>
  </si>
  <si>
    <t>Kamate</t>
  </si>
  <si>
    <t>Porez na dobit</t>
  </si>
  <si>
    <t>CAPEX</t>
  </si>
  <si>
    <t>Vek trajanja</t>
  </si>
  <si>
    <t>Dec-2023E</t>
  </si>
  <si>
    <t>Dec-2024E</t>
  </si>
  <si>
    <t>Dec-2025E</t>
  </si>
  <si>
    <t>Dec-2026E</t>
  </si>
  <si>
    <t>Server</t>
  </si>
  <si>
    <t>Softver</t>
  </si>
  <si>
    <t>Ukupno CAPEX</t>
  </si>
  <si>
    <t>AMORTIZACIJA</t>
  </si>
  <si>
    <t>Postojeća oprema</t>
  </si>
  <si>
    <t>Ukupno amoritzacija</t>
  </si>
  <si>
    <t>BILANS STANJA</t>
  </si>
  <si>
    <t>2022A</t>
  </si>
  <si>
    <t>Obrtna sredstva</t>
  </si>
  <si>
    <t>Gotov novac</t>
  </si>
  <si>
    <t>Potraživanja</t>
  </si>
  <si>
    <t>Ukupno obrtna sredstva</t>
  </si>
  <si>
    <t>Dugoročna sredstva</t>
  </si>
  <si>
    <t>Osnovna sredstva</t>
  </si>
  <si>
    <t>Akumulirana amortizacija</t>
  </si>
  <si>
    <t>Ukupna dugoročna sredstva</t>
  </si>
  <si>
    <t>Ukupno AKTIVA</t>
  </si>
  <si>
    <t>Kratkoročne obaveze</t>
  </si>
  <si>
    <t>Odloženi prihodi</t>
  </si>
  <si>
    <t>Ukupno kratkoročne obaveze</t>
  </si>
  <si>
    <t>Dugoročne obaveze</t>
  </si>
  <si>
    <t>Ukupno dugoročne obaveze</t>
  </si>
  <si>
    <t>Ukupno obaveze</t>
  </si>
  <si>
    <t>KAPITAL (Equity)</t>
  </si>
  <si>
    <t>Ulagački kapital</t>
  </si>
  <si>
    <t>Neraspoređena dobit</t>
  </si>
  <si>
    <t>Ukupno kapital</t>
  </si>
  <si>
    <t>Ukupno PASIVA</t>
  </si>
  <si>
    <t>Bilans</t>
  </si>
  <si>
    <t>Potraživanja (% neto prihoda)</t>
  </si>
  <si>
    <t>Kratkoročne obaveze  (% neto prihoda)</t>
  </si>
  <si>
    <t>Odloženi prihod  (% neto prihoda)</t>
  </si>
  <si>
    <t>CASH FLOW</t>
  </si>
  <si>
    <t>Operativne akivnosti</t>
  </si>
  <si>
    <t>Cash from Operations</t>
  </si>
  <si>
    <t>Promene - Potraživanja</t>
  </si>
  <si>
    <t>Promene - Kratkoročne obaveze</t>
  </si>
  <si>
    <t>Promene - Odloženi prihod</t>
  </si>
  <si>
    <t>Opertivni Cash Flow</t>
  </si>
  <si>
    <t>Aktivnosti investicije</t>
  </si>
  <si>
    <t>Cash from Investing</t>
  </si>
  <si>
    <t>Cash Flow Investiranja</t>
  </si>
  <si>
    <t>Finansijske aktivnosti</t>
  </si>
  <si>
    <t>Cash from Financing</t>
  </si>
  <si>
    <t>Nove pozajmice</t>
  </si>
  <si>
    <t>Cash Flow Finansiranja</t>
  </si>
  <si>
    <t xml:space="preserve">NETO NOVČANI TOK  </t>
  </si>
  <si>
    <t>Net Cash Flow</t>
  </si>
  <si>
    <t>Godina</t>
  </si>
  <si>
    <t>Prodaja u 2026</t>
  </si>
  <si>
    <t>EBIT</t>
  </si>
  <si>
    <t>Minus: Porezi</t>
  </si>
  <si>
    <t>Plus: Amortizacija</t>
  </si>
  <si>
    <t>Minus: Promene u neto ObS</t>
  </si>
  <si>
    <t>Minus: CAPEX</t>
  </si>
  <si>
    <t>Krajnja vrednost kompanije</t>
  </si>
  <si>
    <t>Slobodan novčani tok</t>
  </si>
  <si>
    <t>PREPOSTAVKE</t>
  </si>
  <si>
    <t>EBITDA multiplikator</t>
  </si>
  <si>
    <t>WACC</t>
  </si>
  <si>
    <t>VREDNOST STARTUP-A (NPV)</t>
  </si>
  <si>
    <t>Plus: Gotov novac</t>
  </si>
  <si>
    <t>Minus: Dug</t>
  </si>
  <si>
    <t>Vrednost kapitala</t>
  </si>
  <si>
    <t>prosek u marketing agency industriji 141$</t>
  </si>
  <si>
    <t>https://webengage.com/blog/churn-rate-calculator/</t>
  </si>
  <si>
    <t>Prosečna vrednost cena usluga</t>
  </si>
  <si>
    <t>Troškovi implementacije</t>
  </si>
  <si>
    <t>Troškovi održavanja</t>
  </si>
  <si>
    <t>Trošak hostovanja</t>
  </si>
  <si>
    <t>IT Tim za održavanje</t>
  </si>
  <si>
    <t>Tim analitičara</t>
  </si>
  <si>
    <t>Marketing  tim</t>
  </si>
  <si>
    <t>Tim za finansije</t>
  </si>
  <si>
    <t>Tim za marketing</t>
  </si>
  <si>
    <t>IT tim za imlementaciju</t>
  </si>
  <si>
    <t>It tim za odrzavanje</t>
  </si>
  <si>
    <t>IT Tim za implementaciju</t>
  </si>
  <si>
    <t>Marketing tim</t>
  </si>
  <si>
    <t>IT tim za implementaciju</t>
  </si>
  <si>
    <t>IT tim za održavanje</t>
  </si>
  <si>
    <t>Troškovi hostovanja</t>
  </si>
  <si>
    <t xml:space="preserve">Troškovi tehnologije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</si>
</sst>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R_S_D_-;\-* #,##0\ _R_S_D_-;_-* &quot;-&quot;\ _R_S_D_-;_-@_-"/>
    <numFmt numFmtId="165" formatCode="_([$€-2]\ * #,##0_);_([$€-2]\ * \(#,##0\);_([$€-2]\ * &quot;-&quot;??_);_(@_)"/>
    <numFmt numFmtId="166" formatCode="_(* #,##0_);_(* \(#,##0\);_(* &quot;-&quot;??_);_(@_)"/>
    <numFmt numFmtId="167" formatCode="0.0%"/>
    <numFmt numFmtId="168" formatCode="_-[$€-2]\ * #,##0_-;\-[$€-2]\ * #,##0_-;_-[$€-2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21">
    <xf numFmtId="0" fontId="0" fillId="0" borderId="0" xfId="0"/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3" fillId="2" borderId="0" xfId="0" applyFont="1" applyFill="1"/>
    <xf numFmtId="165" fontId="5" fillId="2" borderId="0" xfId="0" applyNumberFormat="1" applyFont="1" applyFill="1"/>
    <xf numFmtId="0" fontId="3" fillId="2" borderId="1" xfId="0" applyFont="1" applyFill="1" applyBorder="1"/>
    <xf numFmtId="165" fontId="5" fillId="2" borderId="1" xfId="0" applyNumberFormat="1" applyFont="1" applyFill="1" applyBorder="1"/>
    <xf numFmtId="0" fontId="6" fillId="2" borderId="1" xfId="0" applyFont="1" applyFill="1" applyBorder="1"/>
    <xf numFmtId="0" fontId="0" fillId="2" borderId="1" xfId="0" applyFill="1" applyBorder="1"/>
    <xf numFmtId="0" fontId="3" fillId="2" borderId="2" xfId="0" applyFont="1" applyFill="1" applyBorder="1"/>
    <xf numFmtId="9" fontId="5" fillId="2" borderId="0" xfId="2" applyFont="1" applyFill="1"/>
    <xf numFmtId="1" fontId="0" fillId="2" borderId="0" xfId="0" applyNumberFormat="1" applyFill="1"/>
    <xf numFmtId="1" fontId="0" fillId="4" borderId="0" xfId="0" applyNumberFormat="1" applyFill="1"/>
    <xf numFmtId="1" fontId="0" fillId="2" borderId="2" xfId="0" applyNumberFormat="1" applyFill="1" applyBorder="1"/>
    <xf numFmtId="166" fontId="0" fillId="2" borderId="0" xfId="1" applyNumberFormat="1" applyFont="1" applyFill="1"/>
    <xf numFmtId="166" fontId="0" fillId="2" borderId="2" xfId="1" applyNumberFormat="1" applyFont="1" applyFill="1" applyBorder="1"/>
    <xf numFmtId="0" fontId="0" fillId="5" borderId="0" xfId="0" applyFill="1"/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/>
    <xf numFmtId="9" fontId="0" fillId="2" borderId="0" xfId="2" applyFont="1" applyFill="1"/>
    <xf numFmtId="167" fontId="5" fillId="2" borderId="0" xfId="2" applyNumberFormat="1" applyFont="1" applyFill="1"/>
    <xf numFmtId="165" fontId="0" fillId="2" borderId="0" xfId="0" applyNumberFormat="1" applyFill="1"/>
    <xf numFmtId="0" fontId="0" fillId="2" borderId="0" xfId="0" applyFill="1" applyAlignment="1">
      <alignment horizontal="right"/>
    </xf>
    <xf numFmtId="0" fontId="4" fillId="3" borderId="0" xfId="0" applyFont="1" applyFill="1" applyAlignment="1">
      <alignment horizontal="right"/>
    </xf>
    <xf numFmtId="165" fontId="5" fillId="2" borderId="0" xfId="3" applyNumberFormat="1" applyFont="1" applyFill="1"/>
    <xf numFmtId="165" fontId="3" fillId="2" borderId="2" xfId="0" applyNumberFormat="1" applyFont="1" applyFill="1" applyBorder="1"/>
    <xf numFmtId="165" fontId="0" fillId="2" borderId="1" xfId="0" applyNumberFormat="1" applyFill="1" applyBorder="1"/>
    <xf numFmtId="0" fontId="8" fillId="2" borderId="0" xfId="0" applyFont="1" applyFill="1"/>
    <xf numFmtId="165" fontId="3" fillId="2" borderId="3" xfId="0" applyNumberFormat="1" applyFont="1" applyFill="1" applyBorder="1"/>
    <xf numFmtId="0" fontId="4" fillId="7" borderId="0" xfId="0" applyFont="1" applyFill="1"/>
    <xf numFmtId="0" fontId="0" fillId="7" borderId="0" xfId="0" applyFill="1"/>
    <xf numFmtId="0" fontId="3" fillId="7" borderId="0" xfId="0" applyFont="1" applyFill="1"/>
    <xf numFmtId="0" fontId="11" fillId="7" borderId="0" xfId="0" applyFont="1" applyFill="1"/>
    <xf numFmtId="0" fontId="0" fillId="2" borderId="0" xfId="0" applyFill="1" applyAlignment="1">
      <alignment horizontal="left" indent="2"/>
    </xf>
    <xf numFmtId="0" fontId="0" fillId="2" borderId="4" xfId="0" applyFill="1" applyBorder="1"/>
    <xf numFmtId="0" fontId="4" fillId="7" borderId="0" xfId="0" applyFont="1" applyFill="1" applyAlignment="1">
      <alignment horizontal="center"/>
    </xf>
    <xf numFmtId="0" fontId="3" fillId="2" borderId="4" xfId="0" applyFont="1" applyFill="1" applyBorder="1"/>
    <xf numFmtId="164" fontId="0" fillId="7" borderId="0" xfId="4" applyFont="1" applyFill="1" applyAlignment="1">
      <alignment horizontal="center"/>
    </xf>
    <xf numFmtId="164" fontId="4" fillId="7" borderId="0" xfId="4" applyFont="1" applyFill="1" applyAlignment="1">
      <alignment horizontal="center"/>
    </xf>
    <xf numFmtId="164" fontId="0" fillId="2" borderId="0" xfId="4" applyFont="1" applyFill="1" applyAlignment="1">
      <alignment horizontal="right"/>
    </xf>
    <xf numFmtId="164" fontId="0" fillId="2" borderId="0" xfId="4" applyFont="1" applyFill="1" applyBorder="1" applyAlignment="1">
      <alignment horizontal="right"/>
    </xf>
    <xf numFmtId="0" fontId="3" fillId="2" borderId="3" xfId="0" applyFont="1" applyFill="1" applyBorder="1"/>
    <xf numFmtId="166" fontId="3" fillId="2" borderId="4" xfId="1" applyNumberFormat="1" applyFont="1" applyFill="1" applyBorder="1"/>
    <xf numFmtId="166" fontId="0" fillId="2" borderId="1" xfId="1" applyNumberFormat="1" applyFont="1" applyFill="1" applyBorder="1"/>
    <xf numFmtId="0" fontId="10" fillId="6" borderId="0" xfId="0" applyFont="1" applyFill="1"/>
    <xf numFmtId="166" fontId="10" fillId="6" borderId="0" xfId="1" applyNumberFormat="1" applyFont="1" applyFill="1"/>
    <xf numFmtId="9" fontId="10" fillId="6" borderId="0" xfId="2" applyFont="1" applyFill="1" applyAlignment="1">
      <alignment horizontal="right"/>
    </xf>
    <xf numFmtId="0" fontId="12" fillId="2" borderId="0" xfId="0" applyFont="1" applyFill="1"/>
    <xf numFmtId="0" fontId="9" fillId="2" borderId="0" xfId="0" applyFont="1" applyFill="1"/>
    <xf numFmtId="164" fontId="0" fillId="2" borderId="0" xfId="4" applyFont="1" applyFill="1"/>
    <xf numFmtId="0" fontId="12" fillId="7" borderId="0" xfId="0" applyFont="1" applyFill="1"/>
    <xf numFmtId="17" fontId="4" fillId="7" borderId="0" xfId="4" applyNumberFormat="1" applyFont="1" applyFill="1" applyAlignment="1">
      <alignment horizontal="center"/>
    </xf>
    <xf numFmtId="0" fontId="13" fillId="7" borderId="0" xfId="0" applyFont="1" applyFill="1"/>
    <xf numFmtId="0" fontId="9" fillId="2" borderId="4" xfId="0" applyFont="1" applyFill="1" applyBorder="1"/>
    <xf numFmtId="0" fontId="9" fillId="2" borderId="3" xfId="0" applyFont="1" applyFill="1" applyBorder="1"/>
    <xf numFmtId="0" fontId="1" fillId="2" borderId="0" xfId="0" applyFont="1" applyFill="1" applyAlignment="1">
      <alignment horizontal="left" indent="2"/>
    </xf>
    <xf numFmtId="164" fontId="5" fillId="2" borderId="0" xfId="4" applyFont="1" applyFill="1"/>
    <xf numFmtId="166" fontId="5" fillId="2" borderId="0" xfId="1" applyNumberFormat="1" applyFont="1" applyFill="1"/>
    <xf numFmtId="166" fontId="5" fillId="2" borderId="1" xfId="1" applyNumberFormat="1" applyFont="1" applyFill="1" applyBorder="1"/>
    <xf numFmtId="166" fontId="14" fillId="2" borderId="4" xfId="1" applyNumberFormat="1" applyFont="1" applyFill="1" applyBorder="1"/>
    <xf numFmtId="166" fontId="0" fillId="9" borderId="0" xfId="0" applyNumberFormat="1" applyFill="1"/>
    <xf numFmtId="0" fontId="14" fillId="2" borderId="0" xfId="0" applyFont="1" applyFill="1"/>
    <xf numFmtId="166" fontId="3" fillId="2" borderId="3" xfId="1" applyNumberFormat="1" applyFont="1" applyFill="1" applyBorder="1"/>
    <xf numFmtId="0" fontId="0" fillId="10" borderId="0" xfId="0" applyFill="1"/>
    <xf numFmtId="166" fontId="3" fillId="2" borderId="0" xfId="1" applyNumberFormat="1" applyFont="1" applyFill="1"/>
    <xf numFmtId="0" fontId="3" fillId="5" borderId="0" xfId="0" applyFont="1" applyFill="1"/>
    <xf numFmtId="164" fontId="0" fillId="2" borderId="0" xfId="4" applyFont="1" applyFill="1" applyAlignment="1"/>
    <xf numFmtId="166" fontId="5" fillId="2" borderId="0" xfId="1" applyNumberFormat="1" applyFont="1" applyFill="1" applyAlignment="1"/>
    <xf numFmtId="164" fontId="5" fillId="2" borderId="0" xfId="4" applyFont="1" applyFill="1" applyAlignment="1"/>
    <xf numFmtId="9" fontId="5" fillId="2" borderId="0" xfId="2" applyFont="1" applyFill="1" applyAlignment="1"/>
    <xf numFmtId="0" fontId="3" fillId="2" borderId="0" xfId="4" applyNumberFormat="1" applyFont="1" applyFill="1" applyAlignment="1"/>
    <xf numFmtId="9" fontId="5" fillId="2" borderId="0" xfId="4" applyNumberFormat="1" applyFont="1" applyFill="1" applyAlignment="1">
      <alignment horizontal="right"/>
    </xf>
    <xf numFmtId="0" fontId="15" fillId="11" borderId="0" xfId="0" applyFont="1" applyFill="1"/>
    <xf numFmtId="166" fontId="0" fillId="0" borderId="0" xfId="1" applyNumberFormat="1" applyFont="1" applyFill="1"/>
    <xf numFmtId="0" fontId="3" fillId="2" borderId="4" xfId="0" applyFont="1" applyFill="1" applyBorder="1" applyAlignment="1">
      <alignment horizontal="left"/>
    </xf>
    <xf numFmtId="166" fontId="3" fillId="2" borderId="0" xfId="1" applyNumberFormat="1" applyFont="1" applyFill="1" applyBorder="1"/>
    <xf numFmtId="166" fontId="0" fillId="2" borderId="4" xfId="0" applyNumberFormat="1" applyFill="1" applyBorder="1"/>
    <xf numFmtId="0" fontId="3" fillId="10" borderId="0" xfId="0" applyFont="1" applyFill="1"/>
    <xf numFmtId="166" fontId="0" fillId="7" borderId="0" xfId="0" applyNumberFormat="1" applyFill="1"/>
    <xf numFmtId="0" fontId="0" fillId="8" borderId="0" xfId="0" applyFill="1"/>
    <xf numFmtId="166" fontId="0" fillId="2" borderId="0" xfId="0" applyNumberFormat="1" applyFill="1"/>
    <xf numFmtId="0" fontId="5" fillId="10" borderId="0" xfId="0" applyFont="1" applyFill="1" applyAlignment="1">
      <alignment horizontal="center"/>
    </xf>
    <xf numFmtId="9" fontId="5" fillId="10" borderId="0" xfId="0" applyNumberFormat="1" applyFont="1" applyFill="1" applyAlignment="1">
      <alignment horizontal="center"/>
    </xf>
    <xf numFmtId="166" fontId="0" fillId="2" borderId="3" xfId="0" applyNumberFormat="1" applyFill="1" applyBorder="1"/>
    <xf numFmtId="166" fontId="14" fillId="2" borderId="0" xfId="1" applyNumberFormat="1" applyFont="1" applyFill="1"/>
    <xf numFmtId="166" fontId="15" fillId="2" borderId="4" xfId="1" applyNumberFormat="1" applyFont="1" applyFill="1" applyBorder="1"/>
    <xf numFmtId="164" fontId="16" fillId="2" borderId="0" xfId="4" applyFont="1" applyFill="1" applyAlignment="1">
      <alignment horizontal="right"/>
    </xf>
    <xf numFmtId="164" fontId="0" fillId="8" borderId="4" xfId="4" applyFont="1" applyFill="1" applyBorder="1"/>
    <xf numFmtId="166" fontId="14" fillId="6" borderId="0" xfId="1" applyNumberFormat="1" applyFont="1" applyFill="1" applyBorder="1"/>
    <xf numFmtId="9" fontId="14" fillId="6" borderId="0" xfId="2" applyFont="1" applyFill="1" applyBorder="1"/>
    <xf numFmtId="166" fontId="0" fillId="8" borderId="0" xfId="1" applyNumberFormat="1" applyFont="1" applyFill="1" applyAlignment="1"/>
    <xf numFmtId="166" fontId="3" fillId="12" borderId="3" xfId="1" applyNumberFormat="1" applyFont="1" applyFill="1" applyBorder="1"/>
    <xf numFmtId="166" fontId="0" fillId="8" borderId="0" xfId="1" applyNumberFormat="1" applyFont="1" applyFill="1"/>
    <xf numFmtId="166" fontId="14" fillId="8" borderId="0" xfId="1" applyNumberFormat="1" applyFont="1" applyFill="1"/>
    <xf numFmtId="166" fontId="5" fillId="8" borderId="0" xfId="1" applyNumberFormat="1" applyFont="1" applyFill="1" applyAlignment="1"/>
    <xf numFmtId="166" fontId="5" fillId="13" borderId="0" xfId="1" applyNumberFormat="1" applyFont="1" applyFill="1" applyAlignment="1"/>
    <xf numFmtId="166" fontId="3" fillId="2" borderId="1" xfId="1" applyNumberFormat="1" applyFont="1" applyFill="1" applyBorder="1"/>
    <xf numFmtId="166" fontId="17" fillId="2" borderId="4" xfId="0" applyNumberFormat="1" applyFont="1" applyFill="1" applyBorder="1"/>
    <xf numFmtId="168" fontId="3" fillId="2" borderId="0" xfId="0" applyNumberFormat="1" applyFont="1" applyFill="1"/>
    <xf numFmtId="168" fontId="3" fillId="8" borderId="0" xfId="0" applyNumberFormat="1" applyFont="1" applyFill="1"/>
    <xf numFmtId="166" fontId="5" fillId="14" borderId="0" xfId="1" applyNumberFormat="1" applyFont="1" applyFill="1" applyAlignment="1"/>
    <xf numFmtId="43" fontId="0" fillId="2" borderId="0" xfId="1" applyFont="1" applyFill="1"/>
    <xf numFmtId="164" fontId="18" fillId="2" borderId="0" xfId="4" applyFont="1" applyFill="1"/>
    <xf numFmtId="166" fontId="5" fillId="15" borderId="0" xfId="1" applyNumberFormat="1" applyFont="1" applyFill="1"/>
    <xf numFmtId="43" fontId="0" fillId="8" borderId="4" xfId="0" applyNumberFormat="1" applyFill="1" applyBorder="1" applyAlignment="1">
      <alignment horizontal="center"/>
    </xf>
    <xf numFmtId="9" fontId="0" fillId="2" borderId="7" xfId="2" applyFont="1" applyFill="1" applyBorder="1" applyAlignment="1">
      <alignment horizontal="center" vertical="center"/>
    </xf>
    <xf numFmtId="165" fontId="3" fillId="2" borderId="0" xfId="0" applyNumberFormat="1" applyFont="1" applyFill="1"/>
    <xf numFmtId="10" fontId="10" fillId="6" borderId="0" xfId="2" applyNumberFormat="1" applyFont="1" applyFill="1" applyAlignment="1">
      <alignment horizontal="right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8" xfId="0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0" fillId="2" borderId="5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15" fillId="11" borderId="0" xfId="0" applyFont="1" applyFill="1" applyAlignment="1">
      <alignment horizontal="center" vertical="center" wrapText="1"/>
    </xf>
    <xf numFmtId="0" fontId="15" fillId="11" borderId="0" xfId="0" applyFont="1" applyFill="1" applyAlignment="1">
      <alignment horizontal="center" vertical="center"/>
    </xf>
  </cellXfs>
  <cellStyles count="5">
    <cellStyle name="Comma" xfId="1" builtinId="3"/>
    <cellStyle name="Comma [0]" xfId="4" builtinId="6"/>
    <cellStyle name="Currency" xfId="3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</a:t>
            </a:r>
            <a:r>
              <a:rPr lang="sr-Latn-RS"/>
              <a:t>šak</a:t>
            </a:r>
            <a:r>
              <a:rPr lang="sr-Latn-RS" baseline="0"/>
              <a:t> oglašavanja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mesečni trošak</c:v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'Model akvizicije kupaca'!$B$3:$AW$3</c:f>
              <c:numCache>
                <c:formatCode>_([$€-2]\ * #,##0_);_([$€-2]\ * \(#,##0\);_([$€-2]\ * "-"??_);_(@_)</c:formatCode>
                <c:ptCount val="48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12000</c:v>
                </c:pt>
                <c:pt idx="28">
                  <c:v>12000</c:v>
                </c:pt>
                <c:pt idx="29">
                  <c:v>12000</c:v>
                </c:pt>
                <c:pt idx="30">
                  <c:v>12000</c:v>
                </c:pt>
                <c:pt idx="31">
                  <c:v>12000</c:v>
                </c:pt>
                <c:pt idx="32">
                  <c:v>12000</c:v>
                </c:pt>
                <c:pt idx="33">
                  <c:v>12000</c:v>
                </c:pt>
                <c:pt idx="34">
                  <c:v>12000</c:v>
                </c:pt>
                <c:pt idx="35">
                  <c:v>12000</c:v>
                </c:pt>
                <c:pt idx="36">
                  <c:v>12360</c:v>
                </c:pt>
                <c:pt idx="37">
                  <c:v>12730.800000000001</c:v>
                </c:pt>
                <c:pt idx="38">
                  <c:v>13112.724000000002</c:v>
                </c:pt>
                <c:pt idx="39">
                  <c:v>13506.105720000003</c:v>
                </c:pt>
                <c:pt idx="40">
                  <c:v>13911.288891600003</c:v>
                </c:pt>
                <c:pt idx="41">
                  <c:v>14328.627558348004</c:v>
                </c:pt>
                <c:pt idx="42">
                  <c:v>14758.486385098444</c:v>
                </c:pt>
                <c:pt idx="43">
                  <c:v>15201.240976651397</c:v>
                </c:pt>
                <c:pt idx="44">
                  <c:v>15657.278205950939</c:v>
                </c:pt>
                <c:pt idx="45">
                  <c:v>16126.996552129467</c:v>
                </c:pt>
                <c:pt idx="46">
                  <c:v>16610.806448693351</c:v>
                </c:pt>
                <c:pt idx="47">
                  <c:v>17109.130642154152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A0-45DA-8CCC-553EB0D740ED}"/>
            </c:ext>
          </c:extLst>
        </c:ser>
        <c:ser>
          <c:idx val="1"/>
          <c:order val="1"/>
          <c:tx>
            <c:v>godišnji trošak</c:v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akvizicije kupaca'!$B$4:$AW$4</c:f>
              <c:numCache>
                <c:formatCode>General</c:formatCode>
                <c:ptCount val="48"/>
                <c:pt idx="11" formatCode="_([$€-2]\ * #,##0_);_([$€-2]\ * \(#,##0\);_([$€-2]\ * &quot;-&quot;??_);_(@_)">
                  <c:v>60000</c:v>
                </c:pt>
                <c:pt idx="23" formatCode="_([$€-2]\ * #,##0_);_([$€-2]\ * \(#,##0\);_([$€-2]\ * &quot;-&quot;??_);_(@_)">
                  <c:v>108000</c:v>
                </c:pt>
                <c:pt idx="35" formatCode="_([$€-2]\ * #,##0_);_([$€-2]\ * \(#,##0\);_([$€-2]\ * &quot;-&quot;??_);_(@_)">
                  <c:v>144000</c:v>
                </c:pt>
                <c:pt idx="47" formatCode="_([$€-2]\ * #,##0_);_([$€-2]\ * \(#,##0\);_([$€-2]\ * &quot;-&quot;??_);_(@_)">
                  <c:v>175413.48538062576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A0-45DA-8CCC-553EB0D7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45356432"/>
        <c:axId val="-1745355344"/>
      </c:barChart>
      <c:catAx>
        <c:axId val="-17453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355344"/>
        <c:crosses val="autoZero"/>
        <c:auto val="1"/>
        <c:lblAlgn val="ctr"/>
        <c:lblOffset val="100"/>
        <c:noMultiLvlLbl val="0"/>
      </c:catAx>
      <c:valAx>
        <c:axId val="-17453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_);_([$€-2]\ * \(#,##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3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Oglašavanje</a:t>
            </a:r>
            <a:r>
              <a:rPr lang="sr-Latn-RS" baseline="0"/>
              <a:t> I</a:t>
            </a:r>
            <a:endParaRPr lang="en-US"/>
          </a:p>
        </c:rich>
      </c:tx>
      <c:layout>
        <c:manualLayout>
          <c:xMode val="edge"/>
          <c:yMode val="edge"/>
          <c:x val="0.380298556430446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'Model akvizicije kupaca'!$B$3:$M$3</c:f>
              <c:numCache>
                <c:formatCode>_([$€-2]\ * #,##0_);_([$€-2]\ * \(#,##0\);_([$€-2]\ * "-"??_);_(@_)</c:formatCode>
                <c:ptCount val="12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86-4028-BFE7-5117EFC90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5362416"/>
        <c:axId val="-1745367856"/>
      </c:lineChart>
      <c:catAx>
        <c:axId val="-17453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367856"/>
        <c:crosses val="autoZero"/>
        <c:auto val="1"/>
        <c:lblAlgn val="ctr"/>
        <c:lblOffset val="100"/>
        <c:noMultiLvlLbl val="0"/>
      </c:catAx>
      <c:valAx>
        <c:axId val="-17453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[$€-2]\ * #,##0_);_([$€-2]\ * \(#,##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36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Oglašavanje</a:t>
            </a:r>
            <a:r>
              <a:rPr lang="sr-Latn-RS" baseline="0"/>
              <a:t> II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'Model akvizicije kupaca'!$N$3:$Y$3</c:f>
              <c:numCache>
                <c:formatCode>_([$€-2]\ * #,##0_);_([$€-2]\ * \(#,##0\);_([$€-2]\ * "-"??_);_(@_)</c:formatCode>
                <c:ptCount val="1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68-4591-9A50-80B4AB2D1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5355888"/>
        <c:axId val="-1745367312"/>
      </c:lineChart>
      <c:catAx>
        <c:axId val="-17453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367312"/>
        <c:crosses val="autoZero"/>
        <c:auto val="1"/>
        <c:lblAlgn val="ctr"/>
        <c:lblOffset val="100"/>
        <c:noMultiLvlLbl val="0"/>
      </c:catAx>
      <c:valAx>
        <c:axId val="-17453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[$€-2]\ * #,##0_);_([$€-2]\ * \(#,##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35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Oglašavanje</a:t>
            </a:r>
            <a:r>
              <a:rPr lang="sr-Latn-RS" baseline="0"/>
              <a:t> III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'Model akvizicije kupaca'!$Z$3:$AK$3</c:f>
              <c:numCache>
                <c:formatCode>_([$€-2]\ * #,##0_);_([$€-2]\ * \(#,##0\);_([$€-2]\ * "-"??_);_(@_)</c:formatCode>
                <c:ptCount val="12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5C-409B-AB13-B3D7CB85C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5361872"/>
        <c:axId val="-1745361328"/>
      </c:lineChart>
      <c:catAx>
        <c:axId val="-17453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361328"/>
        <c:crosses val="autoZero"/>
        <c:auto val="1"/>
        <c:lblAlgn val="ctr"/>
        <c:lblOffset val="100"/>
        <c:noMultiLvlLbl val="0"/>
      </c:catAx>
      <c:valAx>
        <c:axId val="-17453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[$€-2]\ * #,##0_);_([$€-2]\ * \(#,##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36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Oglašavanje</a:t>
            </a:r>
            <a:r>
              <a:rPr lang="sr-Latn-RS" baseline="0"/>
              <a:t> IV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'Model akvizicije kupaca'!$AL$3:$AW$3</c:f>
              <c:numCache>
                <c:formatCode>_([$€-2]\ * #,##0_);_([$€-2]\ * \(#,##0\);_([$€-2]\ * "-"??_);_(@_)</c:formatCode>
                <c:ptCount val="12"/>
                <c:pt idx="0">
                  <c:v>12360</c:v>
                </c:pt>
                <c:pt idx="1">
                  <c:v>12730.800000000001</c:v>
                </c:pt>
                <c:pt idx="2">
                  <c:v>13112.724000000002</c:v>
                </c:pt>
                <c:pt idx="3">
                  <c:v>13506.105720000003</c:v>
                </c:pt>
                <c:pt idx="4">
                  <c:v>13911.288891600003</c:v>
                </c:pt>
                <c:pt idx="5">
                  <c:v>14328.627558348004</c:v>
                </c:pt>
                <c:pt idx="6">
                  <c:v>14758.486385098444</c:v>
                </c:pt>
                <c:pt idx="7">
                  <c:v>15201.240976651397</c:v>
                </c:pt>
                <c:pt idx="8">
                  <c:v>15657.278205950939</c:v>
                </c:pt>
                <c:pt idx="9">
                  <c:v>16126.996552129467</c:v>
                </c:pt>
                <c:pt idx="10">
                  <c:v>16610.806448693351</c:v>
                </c:pt>
                <c:pt idx="11">
                  <c:v>17109.130642154152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27-4169-B13D-CB4F970A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5968416"/>
        <c:axId val="-1865974400"/>
      </c:lineChart>
      <c:catAx>
        <c:axId val="-18659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5974400"/>
        <c:crosses val="autoZero"/>
        <c:auto val="1"/>
        <c:lblAlgn val="ctr"/>
        <c:lblOffset val="100"/>
        <c:noMultiLvlLbl val="0"/>
      </c:catAx>
      <c:valAx>
        <c:axId val="-18659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[$€-2]\ * #,##0_);_([$€-2]\ * \(#,##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596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sr-Latn-RS"/>
              <a:t>CAC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'Model akvizicije kupaca'!$B$5:$AW$5</c:f>
              <c:numCache>
                <c:formatCode>_([$€-2]\ * #,##0_);_([$€-2]\ * \(#,##0\);_([$€-2]\ * "-"??_);_(@_)</c:formatCode>
                <c:ptCount val="48"/>
                <c:pt idx="0">
                  <c:v>141</c:v>
                </c:pt>
                <c:pt idx="1">
                  <c:v>141</c:v>
                </c:pt>
                <c:pt idx="2">
                  <c:v>141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16-4E63-A716-B855BD73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1745702912"/>
        <c:axId val="-1745703456"/>
      </c:barChart>
      <c:catAx>
        <c:axId val="-17457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703456"/>
        <c:crosses val="autoZero"/>
        <c:auto val="1"/>
        <c:lblAlgn val="ctr"/>
        <c:lblOffset val="100"/>
        <c:noMultiLvlLbl val="0"/>
      </c:catAx>
      <c:valAx>
        <c:axId val="-17457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[$€-2]\ * #,##0_);_([$€-2]\ * \(#,##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70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Broj</a:t>
            </a:r>
            <a:r>
              <a:rPr lang="sr-Latn-RS" baseline="0"/>
              <a:t> izgubljenih kupaca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akvizicije kupaca'!$C$12:$AW$12</c:f>
              <c:numCache>
                <c:formatCode>0</c:formatCode>
                <c:ptCount val="47"/>
                <c:pt idx="0">
                  <c:v>1.0638297872340452</c:v>
                </c:pt>
                <c:pt idx="1">
                  <c:v>2.0744680851063819</c:v>
                </c:pt>
                <c:pt idx="2">
                  <c:v>3.0345744680851112</c:v>
                </c:pt>
                <c:pt idx="3">
                  <c:v>3.9857869211514441</c:v>
                </c:pt>
                <c:pt idx="4">
                  <c:v>5.6247328692115133</c:v>
                </c:pt>
                <c:pt idx="5">
                  <c:v>7.181731519868606</c:v>
                </c:pt>
                <c:pt idx="6">
                  <c:v>8.6608802379928136</c:v>
                </c:pt>
                <c:pt idx="7">
                  <c:v>10.066071520210812</c:v>
                </c:pt>
                <c:pt idx="8">
                  <c:v>12.214283095715444</c:v>
                </c:pt>
                <c:pt idx="9">
                  <c:v>14.255084092444804</c:v>
                </c:pt>
                <c:pt idx="10">
                  <c:v>16.193845039337702</c:v>
                </c:pt>
                <c:pt idx="11">
                  <c:v>18.035667938885979</c:v>
                </c:pt>
                <c:pt idx="12">
                  <c:v>20.164187572244714</c:v>
                </c:pt>
                <c:pt idx="13">
                  <c:v>22.280978193632507</c:v>
                </c:pt>
                <c:pt idx="14">
                  <c:v>24.291929283950878</c:v>
                </c:pt>
                <c:pt idx="15">
                  <c:v>26.202332819753337</c:v>
                </c:pt>
                <c:pt idx="16">
                  <c:v>28.017216178765693</c:v>
                </c:pt>
                <c:pt idx="17">
                  <c:v>29.741355369827374</c:v>
                </c:pt>
                <c:pt idx="18">
                  <c:v>32.160537601336046</c:v>
                </c:pt>
                <c:pt idx="19">
                  <c:v>34.584768785785286</c:v>
                </c:pt>
                <c:pt idx="20">
                  <c:v>36.887788411012252</c:v>
                </c:pt>
                <c:pt idx="21">
                  <c:v>39.075657054977682</c:v>
                </c:pt>
                <c:pt idx="22">
                  <c:v>41.154132266745023</c:v>
                </c:pt>
                <c:pt idx="23">
                  <c:v>43.128683717923877</c:v>
                </c:pt>
                <c:pt idx="24">
                  <c:v>45.810959209446992</c:v>
                </c:pt>
                <c:pt idx="25">
                  <c:v>48.438444035859902</c:v>
                </c:pt>
                <c:pt idx="26">
                  <c:v>50.934554620952213</c:v>
                </c:pt>
                <c:pt idx="27">
                  <c:v>53.305859676789851</c:v>
                </c:pt>
                <c:pt idx="28">
                  <c:v>55.558599479835493</c:v>
                </c:pt>
                <c:pt idx="29">
                  <c:v>57.698702292728967</c:v>
                </c:pt>
                <c:pt idx="30">
                  <c:v>59.731799964977881</c:v>
                </c:pt>
                <c:pt idx="31">
                  <c:v>61.663242753614213</c:v>
                </c:pt>
                <c:pt idx="32">
                  <c:v>63.580080615933412</c:v>
                </c:pt>
                <c:pt idx="33">
                  <c:v>65.401076585136934</c:v>
                </c:pt>
                <c:pt idx="34">
                  <c:v>67.13102275587994</c:v>
                </c:pt>
                <c:pt idx="35">
                  <c:v>68.774471618085954</c:v>
                </c:pt>
                <c:pt idx="36">
                  <c:v>70.485748037181793</c:v>
                </c:pt>
                <c:pt idx="37">
                  <c:v>72.265960635322699</c:v>
                </c:pt>
                <c:pt idx="38">
                  <c:v>74.116297603556404</c:v>
                </c:pt>
                <c:pt idx="39">
                  <c:v>76.038026773378533</c:v>
                </c:pt>
                <c:pt idx="40">
                  <c:v>78.559438567255256</c:v>
                </c:pt>
                <c:pt idx="41">
                  <c:v>81.144479165414168</c:v>
                </c:pt>
                <c:pt idx="42">
                  <c:v>83.795658109461101</c:v>
                </c:pt>
                <c:pt idx="43">
                  <c:v>86.515530193374843</c:v>
                </c:pt>
                <c:pt idx="44">
                  <c:v>89.306698322774764</c:v>
                </c:pt>
                <c:pt idx="45">
                  <c:v>92.17181638487682</c:v>
                </c:pt>
                <c:pt idx="46">
                  <c:v>95.113592133220891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64-486B-BD0B-9AB8074CA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45700736"/>
        <c:axId val="-1745707808"/>
      </c:barChart>
      <c:catAx>
        <c:axId val="-17457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707808"/>
        <c:crosses val="autoZero"/>
        <c:auto val="1"/>
        <c:lblAlgn val="ctr"/>
        <c:lblOffset val="100"/>
        <c:noMultiLvlLbl val="0"/>
      </c:catAx>
      <c:valAx>
        <c:axId val="-17457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7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Broj</a:t>
            </a:r>
            <a:r>
              <a:rPr lang="sr-Latn-RS" baseline="0"/>
              <a:t> porudžbina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msečni broj porudžbina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'Model akvizicije kupaca'!$B$10:$AW$10</c:f>
              <c:numCache>
                <c:formatCode>0</c:formatCode>
                <c:ptCount val="48"/>
                <c:pt idx="0">
                  <c:v>21.276595744680851</c:v>
                </c:pt>
                <c:pt idx="1">
                  <c:v>41.489361702127653</c:v>
                </c:pt>
                <c:pt idx="2" formatCode="_(* #,##0_);_(* \(#,##0\);_(* &quot;-&quot;??_);_(@_)">
                  <c:v>60.691489361702125</c:v>
                </c:pt>
                <c:pt idx="3" formatCode="_(* #,##0_);_(* \(#,##0\);_(* &quot;-&quot;??_);_(@_)">
                  <c:v>79.715738423028782</c:v>
                </c:pt>
                <c:pt idx="4" formatCode="_(* #,##0_);_(* \(#,##0\);_(* &quot;-&quot;??_);_(@_)">
                  <c:v>112.49465738423028</c:v>
                </c:pt>
                <c:pt idx="5" formatCode="_(* #,##0_);_(* \(#,##0\);_(* &quot;-&quot;??_);_(@_)">
                  <c:v>143.63463039737172</c:v>
                </c:pt>
                <c:pt idx="6" formatCode="_(* #,##0_);_(* \(#,##0\);_(* &quot;-&quot;??_);_(@_)">
                  <c:v>173.21760475985604</c:v>
                </c:pt>
                <c:pt idx="7" formatCode="_(* #,##0_);_(* \(#,##0\);_(* &quot;-&quot;??_);_(@_)">
                  <c:v>201.32143040421619</c:v>
                </c:pt>
                <c:pt idx="8" formatCode="_(* #,##0_);_(* \(#,##0\);_(* &quot;-&quot;??_);_(@_)">
                  <c:v>244.28566191430841</c:v>
                </c:pt>
                <c:pt idx="9" formatCode="_(* #,##0_);_(* \(#,##0\);_(* &quot;-&quot;??_);_(@_)">
                  <c:v>285.10168184889596</c:v>
                </c:pt>
                <c:pt idx="10" formatCode="_(* #,##0_);_(* \(#,##0\);_(* &quot;-&quot;??_);_(@_)">
                  <c:v>323.87690078675416</c:v>
                </c:pt>
                <c:pt idx="11" formatCode="_(* #,##0_);_(* \(#,##0\);_(* &quot;-&quot;??_);_(@_)">
                  <c:v>360.71335877771946</c:v>
                </c:pt>
                <c:pt idx="12" formatCode="_(* #,##0_);_(* \(#,##0\);_(* &quot;-&quot;??_);_(@_)">
                  <c:v>403.28375144489411</c:v>
                </c:pt>
                <c:pt idx="13" formatCode="_(* #,##0_);_(* \(#,##0\);_(* &quot;-&quot;??_);_(@_)">
                  <c:v>445.61956387264939</c:v>
                </c:pt>
                <c:pt idx="14" formatCode="_(* #,##0_);_(* \(#,##0\);_(* &quot;-&quot;??_);_(@_)">
                  <c:v>485.83858567901689</c:v>
                </c:pt>
                <c:pt idx="15" formatCode="_(* #,##0_);_(* \(#,##0\);_(* &quot;-&quot;??_);_(@_)">
                  <c:v>524.04665639506607</c:v>
                </c:pt>
                <c:pt idx="16" formatCode="_(* #,##0_);_(* \(#,##0\);_(* &quot;-&quot;??_);_(@_)">
                  <c:v>560.34432357531273</c:v>
                </c:pt>
                <c:pt idx="17" formatCode="_(* #,##0_);_(* \(#,##0\);_(* &quot;-&quot;??_);_(@_)">
                  <c:v>594.82710739654704</c:v>
                </c:pt>
                <c:pt idx="18" formatCode="_(* #,##0_);_(* \(#,##0\);_(* &quot;-&quot;??_);_(@_)">
                  <c:v>643.21075202671966</c:v>
                </c:pt>
                <c:pt idx="19" formatCode="_(* #,##0_);_(* \(#,##0\);_(* &quot;-&quot;??_);_(@_)">
                  <c:v>691.69537571570618</c:v>
                </c:pt>
                <c:pt idx="20" formatCode="_(* #,##0_);_(* \(#,##0\);_(* &quot;-&quot;??_);_(@_)">
                  <c:v>737.75576822024345</c:v>
                </c:pt>
                <c:pt idx="21" formatCode="_(* #,##0_);_(* \(#,##0\);_(* &quot;-&quot;??_);_(@_)">
                  <c:v>781.51314109955376</c:v>
                </c:pt>
                <c:pt idx="22" formatCode="_(* #,##0_);_(* \(#,##0\);_(* &quot;-&quot;??_);_(@_)">
                  <c:v>823.08264533489864</c:v>
                </c:pt>
                <c:pt idx="23" formatCode="_(* #,##0_);_(* \(#,##0\);_(* &quot;-&quot;??_);_(@_)">
                  <c:v>862.57367435847618</c:v>
                </c:pt>
                <c:pt idx="24" formatCode="_(* #,##0_);_(* \(#,##0\);_(* &quot;-&quot;??_);_(@_)">
                  <c:v>916.21918418893938</c:v>
                </c:pt>
                <c:pt idx="25" formatCode="_(* #,##0_);_(* \(#,##0\);_(* &quot;-&quot;??_);_(@_)">
                  <c:v>968.76888071719736</c:v>
                </c:pt>
                <c:pt idx="26" formatCode="_(* #,##0_);_(* \(#,##0\);_(* &quot;-&quot;??_);_(@_)">
                  <c:v>1018.6910924190424</c:v>
                </c:pt>
                <c:pt idx="27" formatCode="_(* #,##0_);_(* \(#,##0\);_(* &quot;-&quot;??_);_(@_)">
                  <c:v>1066.1171935357952</c:v>
                </c:pt>
                <c:pt idx="28" formatCode="_(* #,##0_);_(* \(#,##0\);_(* &quot;-&quot;??_);_(@_)">
                  <c:v>1111.1719895967103</c:v>
                </c:pt>
                <c:pt idx="29" formatCode="_(* #,##0_);_(* \(#,##0\);_(* &quot;-&quot;??_);_(@_)">
                  <c:v>1153.9740458545798</c:v>
                </c:pt>
                <c:pt idx="30" formatCode="_(* #,##0_);_(* \(#,##0\);_(* &quot;-&quot;??_);_(@_)">
                  <c:v>1194.6359992995558</c:v>
                </c:pt>
                <c:pt idx="31" formatCode="_(* #,##0_);_(* \(#,##0\);_(* &quot;-&quot;??_);_(@_)">
                  <c:v>1233.2648550722829</c:v>
                </c:pt>
                <c:pt idx="32" formatCode="_(* #,##0_);_(* \(#,##0\);_(* &quot;-&quot;??_);_(@_)">
                  <c:v>1271.6016123186687</c:v>
                </c:pt>
                <c:pt idx="33" formatCode="_(* #,##0_);_(* \(#,##0\);_(* &quot;-&quot;??_);_(@_)">
                  <c:v>1308.0215317027353</c:v>
                </c:pt>
                <c:pt idx="34" formatCode="_(* #,##0_);_(* \(#,##0\);_(* &quot;-&quot;??_);_(@_)">
                  <c:v>1342.6204551175983</c:v>
                </c:pt>
                <c:pt idx="35" formatCode="_(* #,##0_);_(* \(#,##0\);_(* &quot;-&quot;??_);_(@_)">
                  <c:v>1375.4894323617184</c:v>
                </c:pt>
                <c:pt idx="36" formatCode="_(* #,##0_);_(* \(#,##0\);_(* &quot;-&quot;??_);_(@_)">
                  <c:v>1409.7149607436324</c:v>
                </c:pt>
                <c:pt idx="37" formatCode="_(* #,##0_);_(* \(#,##0\);_(* &quot;-&quot;??_);_(@_)">
                  <c:v>1445.3192127064506</c:v>
                </c:pt>
                <c:pt idx="38" formatCode="_(* #,##0_);_(* \(#,##0\);_(* &quot;-&quot;??_);_(@_)">
                  <c:v>1482.3259520711279</c:v>
                </c:pt>
                <c:pt idx="39" formatCode="_(* #,##0_);_(* \(#,##0\);_(* &quot;-&quot;??_);_(@_)">
                  <c:v>1520.7605354675716</c:v>
                </c:pt>
                <c:pt idx="40" formatCode="_(* #,##0_);_(* \(#,##0\);_(* &quot;-&quot;??_);_(@_)">
                  <c:v>1571.1887713451022</c:v>
                </c:pt>
                <c:pt idx="41" formatCode="_(* #,##0_);_(* \(#,##0\);_(* &quot;-&quot;??_);_(@_)">
                  <c:v>1622.8895833082834</c:v>
                </c:pt>
                <c:pt idx="42" formatCode="_(* #,##0_);_(* \(#,##0\);_(* &quot;-&quot;??_);_(@_)">
                  <c:v>1675.9131621892186</c:v>
                </c:pt>
                <c:pt idx="43" formatCode="_(* #,##0_);_(* \(#,##0\);_(* &quot;-&quot;??_);_(@_)">
                  <c:v>1730.3106038674975</c:v>
                </c:pt>
                <c:pt idx="44" formatCode="_(* #,##0_);_(* \(#,##0\);_(* &quot;-&quot;??_);_(@_)">
                  <c:v>1786.1339664554948</c:v>
                </c:pt>
                <c:pt idx="45" formatCode="_(* #,##0_);_(* \(#,##0\);_(* &quot;-&quot;??_);_(@_)">
                  <c:v>1843.4363276975334</c:v>
                </c:pt>
                <c:pt idx="46" formatCode="_(* #,##0_);_(* \(#,##0\);_(* &quot;-&quot;??_);_(@_)">
                  <c:v>1902.2718426644144</c:v>
                </c:pt>
                <c:pt idx="47" formatCode="_(* #,##0_);_(* \(#,##0\);_(* &quot;-&quot;??_);_(@_)">
                  <c:v>1962.6958018235041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4F-4B62-B045-5A7C1EB6AC6F}"/>
            </c:ext>
          </c:extLst>
        </c:ser>
        <c:ser>
          <c:idx val="1"/>
          <c:order val="1"/>
          <c:tx>
            <c:v>godišnji broj porudžbina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 akvizicije kupaca'!$B$11:$AW$11</c:f>
              <c:numCache>
                <c:formatCode>General</c:formatCode>
                <c:ptCount val="48"/>
                <c:pt idx="11" formatCode="0">
                  <c:v>2047.8191115048912</c:v>
                </c:pt>
                <c:pt idx="23" formatCode="_(* #,##0_);_(* \(#,##0\);_(* &quot;-&quot;??_);_(@_)">
                  <c:v>7553.7913451190834</c:v>
                </c:pt>
                <c:pt idx="35" formatCode="_(* #,##0_);_(* \(#,##0\);_(* &quot;-&quot;??_);_(@_)">
                  <c:v>13960.576272184826</c:v>
                </c:pt>
                <c:pt idx="47" formatCode="_(* #,##0_);_(* \(#,##0\);_(* &quot;-&quot;??_);_(@_)">
                  <c:v>19952.96072033983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C4F-4B62-B045-5A7C1EB6AC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45706720"/>
        <c:axId val="-1745706176"/>
      </c:barChart>
      <c:catAx>
        <c:axId val="-17457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706176"/>
        <c:crosses val="autoZero"/>
        <c:auto val="1"/>
        <c:lblAlgn val="ctr"/>
        <c:lblOffset val="100"/>
        <c:noMultiLvlLbl val="0"/>
      </c:catAx>
      <c:valAx>
        <c:axId val="-17457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7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15</xdr:row>
      <xdr:rowOff>26670</xdr:rowOff>
    </xdr:from>
    <xdr:to>
      <xdr:col>7</xdr:col>
      <xdr:colOff>655320</xdr:colOff>
      <xdr:row>30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15</xdr:row>
      <xdr:rowOff>15240</xdr:rowOff>
    </xdr:from>
    <xdr:to>
      <xdr:col>14</xdr:col>
      <xdr:colOff>556260</xdr:colOff>
      <xdr:row>25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708660</xdr:colOff>
      <xdr:row>14</xdr:row>
      <xdr:rowOff>156210</xdr:rowOff>
    </xdr:from>
    <xdr:to>
      <xdr:col>23</xdr:col>
      <xdr:colOff>167640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541020</xdr:colOff>
      <xdr:row>14</xdr:row>
      <xdr:rowOff>133350</xdr:rowOff>
    </xdr:from>
    <xdr:to>
      <xdr:col>31</xdr:col>
      <xdr:colOff>480060</xdr:colOff>
      <xdr:row>26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624840</xdr:colOff>
      <xdr:row>14</xdr:row>
      <xdr:rowOff>171450</xdr:rowOff>
    </xdr:from>
    <xdr:to>
      <xdr:col>40</xdr:col>
      <xdr:colOff>746760</xdr:colOff>
      <xdr:row>26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1623060</xdr:colOff>
      <xdr:row>32</xdr:row>
      <xdr:rowOff>87630</xdr:rowOff>
    </xdr:from>
    <xdr:to>
      <xdr:col>6</xdr:col>
      <xdr:colOff>601980</xdr:colOff>
      <xdr:row>47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228600</xdr:colOff>
      <xdr:row>30</xdr:row>
      <xdr:rowOff>38100</xdr:rowOff>
    </xdr:from>
    <xdr:to>
      <xdr:col>38</xdr:col>
      <xdr:colOff>708660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586740</xdr:colOff>
      <xdr:row>30</xdr:row>
      <xdr:rowOff>3810</xdr:rowOff>
    </xdr:from>
    <xdr:to>
      <xdr:col>24</xdr:col>
      <xdr:colOff>167640</xdr:colOff>
      <xdr:row>46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419099</xdr:colOff>
      <xdr:row>31</xdr:row>
      <xdr:rowOff>133350</xdr:rowOff>
    </xdr:from>
    <xdr:to>
      <xdr:col>15</xdr:col>
      <xdr:colOff>107914</xdr:colOff>
      <xdr:row>47</xdr:row>
      <xdr:rowOff>38803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099" y="6057900"/>
          <a:ext cx="4946615" cy="2953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zoomScaleNormal="100" workbookViewId="0">
      <selection activeCell="L4" sqref="L4"/>
    </sheetView>
  </sheetViews>
  <sheetFormatPr defaultColWidth="9.140625" defaultRowHeight="15" x14ac:dyDescent="0.25"/>
  <cols>
    <col min="1" max="1" width="30.5703125" style="2" customWidth="1"/>
    <col min="2" max="2" width="11.140625" style="2" bestFit="1" customWidth="1"/>
    <col min="3" max="3" width="9.5703125" style="2" bestFit="1" customWidth="1"/>
    <col min="4" max="4" width="10.5703125" style="2" bestFit="1" customWidth="1"/>
    <col min="5" max="16" width="9.85546875" style="2" bestFit="1" customWidth="1"/>
    <col min="17" max="19" width="10.7109375" style="2" bestFit="1" customWidth="1"/>
    <col min="20" max="20" width="10.85546875" style="2" bestFit="1" customWidth="1"/>
    <col min="21" max="21" width="12.85546875" style="2" bestFit="1" customWidth="1"/>
    <col min="22" max="25" width="10.85546875" style="2" bestFit="1" customWidth="1"/>
    <col min="26" max="26" width="12.5703125" style="2" bestFit="1" customWidth="1"/>
    <col min="27" max="38" width="11.42578125" style="2" customWidth="1"/>
    <col min="39" max="39" width="12.5703125" style="2" bestFit="1" customWidth="1"/>
    <col min="40" max="49" width="11.42578125" style="2" customWidth="1"/>
    <col min="50" max="50" width="11.42578125" style="2" bestFit="1" customWidth="1"/>
    <col min="51" max="16384" width="9.140625" style="2"/>
  </cols>
  <sheetData>
    <row r="1" spans="1:5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</row>
    <row r="3" spans="1:50" x14ac:dyDescent="0.25">
      <c r="A3" s="1" t="s">
        <v>48</v>
      </c>
      <c r="B3" s="5">
        <v>3000</v>
      </c>
      <c r="C3" s="5">
        <v>3000</v>
      </c>
      <c r="D3" s="5">
        <v>3000</v>
      </c>
      <c r="E3" s="5">
        <v>3000</v>
      </c>
      <c r="F3" s="5">
        <v>5000</v>
      </c>
      <c r="G3" s="5">
        <v>5000</v>
      </c>
      <c r="H3" s="5">
        <v>5000</v>
      </c>
      <c r="I3" s="5">
        <v>5000</v>
      </c>
      <c r="J3" s="5">
        <v>7000</v>
      </c>
      <c r="K3" s="5">
        <v>7000</v>
      </c>
      <c r="L3" s="5">
        <v>7000</v>
      </c>
      <c r="M3" s="5">
        <v>7000</v>
      </c>
      <c r="N3" s="5">
        <v>8000</v>
      </c>
      <c r="O3" s="5">
        <v>8000</v>
      </c>
      <c r="P3" s="5">
        <v>8000</v>
      </c>
      <c r="Q3" s="5">
        <v>8000</v>
      </c>
      <c r="R3" s="5">
        <v>8000</v>
      </c>
      <c r="S3" s="5">
        <v>8000</v>
      </c>
      <c r="T3" s="5">
        <v>10000</v>
      </c>
      <c r="U3" s="5">
        <v>10000</v>
      </c>
      <c r="V3" s="5">
        <v>10000</v>
      </c>
      <c r="W3" s="5">
        <v>10000</v>
      </c>
      <c r="X3" s="5">
        <v>10000</v>
      </c>
      <c r="Y3" s="5">
        <v>10000</v>
      </c>
      <c r="Z3" s="5">
        <v>12000</v>
      </c>
      <c r="AA3" s="5">
        <v>12000</v>
      </c>
      <c r="AB3" s="5">
        <v>12000</v>
      </c>
      <c r="AC3" s="5">
        <v>12000</v>
      </c>
      <c r="AD3" s="5">
        <v>12000</v>
      </c>
      <c r="AE3" s="5">
        <v>12000</v>
      </c>
      <c r="AF3" s="5">
        <v>12000</v>
      </c>
      <c r="AG3" s="5">
        <v>12000</v>
      </c>
      <c r="AH3" s="5">
        <v>12000</v>
      </c>
      <c r="AI3" s="5">
        <v>12000</v>
      </c>
      <c r="AJ3" s="5">
        <v>12000</v>
      </c>
      <c r="AK3" s="5">
        <v>12000</v>
      </c>
      <c r="AL3" s="5">
        <f>AK3*1.03</f>
        <v>12360</v>
      </c>
      <c r="AM3" s="5">
        <f t="shared" ref="AM3:AW3" si="0">AL3*1.03</f>
        <v>12730.800000000001</v>
      </c>
      <c r="AN3" s="5">
        <f t="shared" si="0"/>
        <v>13112.724000000002</v>
      </c>
      <c r="AO3" s="5">
        <f t="shared" si="0"/>
        <v>13506.105720000003</v>
      </c>
      <c r="AP3" s="5">
        <f t="shared" si="0"/>
        <v>13911.288891600003</v>
      </c>
      <c r="AQ3" s="5">
        <f t="shared" si="0"/>
        <v>14328.627558348004</v>
      </c>
      <c r="AR3" s="5">
        <f t="shared" si="0"/>
        <v>14758.486385098444</v>
      </c>
      <c r="AS3" s="5">
        <f t="shared" si="0"/>
        <v>15201.240976651397</v>
      </c>
      <c r="AT3" s="5">
        <f t="shared" si="0"/>
        <v>15657.278205950939</v>
      </c>
      <c r="AU3" s="5">
        <f t="shared" si="0"/>
        <v>16126.996552129467</v>
      </c>
      <c r="AV3" s="5">
        <f t="shared" si="0"/>
        <v>16610.806448693351</v>
      </c>
      <c r="AW3" s="5">
        <f t="shared" si="0"/>
        <v>17109.130642154152</v>
      </c>
      <c r="AX3" s="23"/>
    </row>
    <row r="4" spans="1:50" x14ac:dyDescent="0.25">
      <c r="M4" s="23">
        <f>SUM(B3:M3)</f>
        <v>60000</v>
      </c>
      <c r="Y4" s="23">
        <f>SUM(N3:Y3)</f>
        <v>108000</v>
      </c>
      <c r="AK4" s="23">
        <f>SUM(Z3:AK3)</f>
        <v>144000</v>
      </c>
      <c r="AW4" s="23">
        <f>SUM(AL3:AW3)</f>
        <v>175413.48538062576</v>
      </c>
    </row>
    <row r="5" spans="1:50" x14ac:dyDescent="0.25">
      <c r="A5" s="6" t="s">
        <v>49</v>
      </c>
      <c r="B5" s="7">
        <v>141</v>
      </c>
      <c r="C5" s="7">
        <v>141</v>
      </c>
      <c r="D5" s="7">
        <v>141</v>
      </c>
      <c r="E5" s="7">
        <v>136</v>
      </c>
      <c r="F5" s="7">
        <v>136</v>
      </c>
      <c r="G5" s="7">
        <v>136</v>
      </c>
      <c r="H5" s="7">
        <v>136</v>
      </c>
      <c r="I5" s="7">
        <v>136</v>
      </c>
      <c r="J5" s="7">
        <v>132</v>
      </c>
      <c r="K5" s="7">
        <v>132</v>
      </c>
      <c r="L5" s="7">
        <v>132</v>
      </c>
      <c r="M5" s="7">
        <v>132</v>
      </c>
      <c r="N5" s="7">
        <v>132</v>
      </c>
      <c r="O5" s="7">
        <v>128</v>
      </c>
      <c r="P5" s="7">
        <v>128</v>
      </c>
      <c r="Q5" s="7">
        <v>128</v>
      </c>
      <c r="R5" s="7">
        <v>128</v>
      </c>
      <c r="S5" s="7">
        <v>128</v>
      </c>
      <c r="T5" s="7">
        <v>128</v>
      </c>
      <c r="U5" s="7">
        <v>124</v>
      </c>
      <c r="V5" s="7">
        <v>124</v>
      </c>
      <c r="W5" s="7">
        <v>124</v>
      </c>
      <c r="X5" s="7">
        <v>124</v>
      </c>
      <c r="Y5" s="7">
        <v>124</v>
      </c>
      <c r="Z5" s="7">
        <v>124</v>
      </c>
      <c r="AA5" s="7">
        <v>122</v>
      </c>
      <c r="AB5" s="7">
        <v>122</v>
      </c>
      <c r="AC5" s="7">
        <v>122</v>
      </c>
      <c r="AD5" s="7">
        <v>122</v>
      </c>
      <c r="AE5" s="7">
        <v>122</v>
      </c>
      <c r="AF5" s="7">
        <v>122</v>
      </c>
      <c r="AG5" s="7">
        <v>122</v>
      </c>
      <c r="AH5" s="7">
        <v>120</v>
      </c>
      <c r="AI5" s="7">
        <v>120</v>
      </c>
      <c r="AJ5" s="7">
        <v>120</v>
      </c>
      <c r="AK5" s="7">
        <v>120</v>
      </c>
      <c r="AL5" s="7">
        <v>120</v>
      </c>
      <c r="AM5" s="7">
        <v>120</v>
      </c>
      <c r="AN5" s="7">
        <v>120</v>
      </c>
      <c r="AO5" s="7">
        <v>120</v>
      </c>
      <c r="AP5" s="7">
        <v>110</v>
      </c>
      <c r="AQ5" s="7">
        <v>110</v>
      </c>
      <c r="AR5" s="7">
        <v>110</v>
      </c>
      <c r="AS5" s="7">
        <v>110</v>
      </c>
      <c r="AT5" s="7">
        <v>110</v>
      </c>
      <c r="AU5" s="7">
        <v>110</v>
      </c>
      <c r="AV5" s="7">
        <v>110</v>
      </c>
      <c r="AW5" s="7">
        <v>110</v>
      </c>
    </row>
    <row r="7" spans="1:50" x14ac:dyDescent="0.25">
      <c r="A7" s="8" t="s">
        <v>50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50" x14ac:dyDescent="0.25">
      <c r="A8" s="2" t="s">
        <v>51</v>
      </c>
      <c r="B8" s="13">
        <f t="shared" ref="B8:M8" si="1">B3/B5</f>
        <v>21.276595744680851</v>
      </c>
      <c r="C8" s="12">
        <f t="shared" si="1"/>
        <v>21.276595744680851</v>
      </c>
      <c r="D8" s="15">
        <f t="shared" si="1"/>
        <v>21.276595744680851</v>
      </c>
      <c r="E8" s="15">
        <f t="shared" si="1"/>
        <v>22.058823529411764</v>
      </c>
      <c r="F8" s="15">
        <f t="shared" si="1"/>
        <v>36.764705882352942</v>
      </c>
      <c r="G8" s="15">
        <f t="shared" si="1"/>
        <v>36.764705882352942</v>
      </c>
      <c r="H8" s="15">
        <f t="shared" si="1"/>
        <v>36.764705882352942</v>
      </c>
      <c r="I8" s="15">
        <f t="shared" si="1"/>
        <v>36.764705882352942</v>
      </c>
      <c r="J8" s="15">
        <f t="shared" si="1"/>
        <v>53.030303030303031</v>
      </c>
      <c r="K8" s="15">
        <f t="shared" si="1"/>
        <v>53.030303030303031</v>
      </c>
      <c r="L8" s="15">
        <f t="shared" si="1"/>
        <v>53.030303030303031</v>
      </c>
      <c r="M8" s="15">
        <f t="shared" si="1"/>
        <v>53.030303030303031</v>
      </c>
      <c r="N8" s="15">
        <f t="shared" ref="N8:AW8" si="2">N3/N5</f>
        <v>60.606060606060609</v>
      </c>
      <c r="O8" s="15">
        <f t="shared" si="2"/>
        <v>62.5</v>
      </c>
      <c r="P8" s="15">
        <f t="shared" si="2"/>
        <v>62.5</v>
      </c>
      <c r="Q8" s="15">
        <f t="shared" si="2"/>
        <v>62.5</v>
      </c>
      <c r="R8" s="15">
        <f t="shared" si="2"/>
        <v>62.5</v>
      </c>
      <c r="S8" s="15">
        <f t="shared" si="2"/>
        <v>62.5</v>
      </c>
      <c r="T8" s="15">
        <f t="shared" si="2"/>
        <v>78.125</v>
      </c>
      <c r="U8" s="15">
        <f t="shared" si="2"/>
        <v>80.645161290322577</v>
      </c>
      <c r="V8" s="15">
        <f t="shared" si="2"/>
        <v>80.645161290322577</v>
      </c>
      <c r="W8" s="15">
        <f t="shared" si="2"/>
        <v>80.645161290322577</v>
      </c>
      <c r="X8" s="15">
        <f t="shared" si="2"/>
        <v>80.645161290322577</v>
      </c>
      <c r="Y8" s="15">
        <f t="shared" si="2"/>
        <v>80.645161290322577</v>
      </c>
      <c r="Z8" s="15">
        <f t="shared" si="2"/>
        <v>96.774193548387103</v>
      </c>
      <c r="AA8" s="15">
        <f t="shared" si="2"/>
        <v>98.360655737704917</v>
      </c>
      <c r="AB8" s="15">
        <f t="shared" si="2"/>
        <v>98.360655737704917</v>
      </c>
      <c r="AC8" s="15">
        <f t="shared" si="2"/>
        <v>98.360655737704917</v>
      </c>
      <c r="AD8" s="15">
        <f t="shared" si="2"/>
        <v>98.360655737704917</v>
      </c>
      <c r="AE8" s="15">
        <f t="shared" si="2"/>
        <v>98.360655737704917</v>
      </c>
      <c r="AF8" s="15">
        <f t="shared" si="2"/>
        <v>98.360655737704917</v>
      </c>
      <c r="AG8" s="15">
        <f t="shared" si="2"/>
        <v>98.360655737704917</v>
      </c>
      <c r="AH8" s="15">
        <f t="shared" si="2"/>
        <v>100</v>
      </c>
      <c r="AI8" s="15">
        <f t="shared" si="2"/>
        <v>100</v>
      </c>
      <c r="AJ8" s="15">
        <f t="shared" si="2"/>
        <v>100</v>
      </c>
      <c r="AK8" s="15">
        <f t="shared" si="2"/>
        <v>100</v>
      </c>
      <c r="AL8" s="15">
        <f t="shared" si="2"/>
        <v>103</v>
      </c>
      <c r="AM8" s="15">
        <f t="shared" si="2"/>
        <v>106.09</v>
      </c>
      <c r="AN8" s="15">
        <f t="shared" si="2"/>
        <v>109.27270000000001</v>
      </c>
      <c r="AO8" s="15">
        <f t="shared" si="2"/>
        <v>112.55088100000003</v>
      </c>
      <c r="AP8" s="15">
        <f t="shared" si="2"/>
        <v>126.46626265090912</v>
      </c>
      <c r="AQ8" s="15">
        <f t="shared" si="2"/>
        <v>130.26025053043639</v>
      </c>
      <c r="AR8" s="15">
        <f t="shared" si="2"/>
        <v>134.1680580463495</v>
      </c>
      <c r="AS8" s="15">
        <f t="shared" si="2"/>
        <v>138.19309978773998</v>
      </c>
      <c r="AT8" s="15">
        <f t="shared" si="2"/>
        <v>142.33889278137218</v>
      </c>
      <c r="AU8" s="15">
        <f t="shared" si="2"/>
        <v>146.60905956481335</v>
      </c>
      <c r="AV8" s="15">
        <f t="shared" si="2"/>
        <v>151.00733135175773</v>
      </c>
      <c r="AW8" s="15">
        <f t="shared" si="2"/>
        <v>155.53755129231047</v>
      </c>
    </row>
    <row r="9" spans="1:50" x14ac:dyDescent="0.25">
      <c r="A9" s="2" t="s">
        <v>52</v>
      </c>
      <c r="C9" s="13">
        <f>B10*(1-$B$13)</f>
        <v>20.212765957446805</v>
      </c>
      <c r="D9" s="12">
        <f>C10*(1-$B$13)</f>
        <v>39.414893617021271</v>
      </c>
      <c r="E9" s="12">
        <f t="shared" ref="E9:AW9" si="3">D10*(1-$B$13)</f>
        <v>57.656914893617014</v>
      </c>
      <c r="F9" s="12">
        <f t="shared" si="3"/>
        <v>75.729951501877338</v>
      </c>
      <c r="G9" s="12">
        <f t="shared" si="3"/>
        <v>106.86992451501877</v>
      </c>
      <c r="H9" s="12">
        <f t="shared" si="3"/>
        <v>136.45289887750312</v>
      </c>
      <c r="I9" s="12">
        <f t="shared" si="3"/>
        <v>164.55672452186323</v>
      </c>
      <c r="J9" s="12">
        <f t="shared" si="3"/>
        <v>191.25535888400537</v>
      </c>
      <c r="K9" s="12">
        <f t="shared" si="3"/>
        <v>232.07137881859296</v>
      </c>
      <c r="L9" s="12">
        <f t="shared" si="3"/>
        <v>270.84659775645116</v>
      </c>
      <c r="M9" s="12">
        <f t="shared" si="3"/>
        <v>307.68305574741646</v>
      </c>
      <c r="N9" s="12">
        <f t="shared" si="3"/>
        <v>342.67769083883348</v>
      </c>
      <c r="O9" s="12">
        <f t="shared" si="3"/>
        <v>383.11956387264939</v>
      </c>
      <c r="P9" s="12">
        <f t="shared" si="3"/>
        <v>423.33858567901689</v>
      </c>
      <c r="Q9" s="12">
        <f t="shared" si="3"/>
        <v>461.54665639506601</v>
      </c>
      <c r="R9" s="12">
        <f t="shared" si="3"/>
        <v>497.84432357531273</v>
      </c>
      <c r="S9" s="12">
        <f t="shared" si="3"/>
        <v>532.32710739654704</v>
      </c>
      <c r="T9" s="12">
        <f t="shared" si="3"/>
        <v>565.08575202671966</v>
      </c>
      <c r="U9" s="12">
        <f t="shared" si="3"/>
        <v>611.05021442538361</v>
      </c>
      <c r="V9" s="12">
        <f t="shared" si="3"/>
        <v>657.11060692992089</v>
      </c>
      <c r="W9" s="12">
        <f t="shared" si="3"/>
        <v>700.8679798092312</v>
      </c>
      <c r="X9" s="12">
        <f t="shared" si="3"/>
        <v>742.43748404457608</v>
      </c>
      <c r="Y9" s="12">
        <f t="shared" si="3"/>
        <v>781.92851306815362</v>
      </c>
      <c r="Z9" s="12">
        <f t="shared" si="3"/>
        <v>819.44499064055231</v>
      </c>
      <c r="AA9" s="12">
        <f t="shared" si="3"/>
        <v>870.40822497949239</v>
      </c>
      <c r="AB9" s="12">
        <f t="shared" si="3"/>
        <v>920.33043668133746</v>
      </c>
      <c r="AC9" s="12">
        <f t="shared" si="3"/>
        <v>967.75653779809022</v>
      </c>
      <c r="AD9" s="12">
        <f t="shared" si="3"/>
        <v>1012.8113338590053</v>
      </c>
      <c r="AE9" s="12">
        <f t="shared" si="3"/>
        <v>1055.6133901168748</v>
      </c>
      <c r="AF9" s="12">
        <f t="shared" si="3"/>
        <v>1096.2753435618508</v>
      </c>
      <c r="AG9" s="12">
        <f t="shared" si="3"/>
        <v>1134.9041993345779</v>
      </c>
      <c r="AH9" s="12">
        <f t="shared" si="3"/>
        <v>1171.6016123186687</v>
      </c>
      <c r="AI9" s="12">
        <f t="shared" si="3"/>
        <v>1208.0215317027353</v>
      </c>
      <c r="AJ9" s="12">
        <f t="shared" si="3"/>
        <v>1242.6204551175983</v>
      </c>
      <c r="AK9" s="12">
        <f t="shared" si="3"/>
        <v>1275.4894323617184</v>
      </c>
      <c r="AL9" s="12">
        <f t="shared" si="3"/>
        <v>1306.7149607436324</v>
      </c>
      <c r="AM9" s="12">
        <f t="shared" si="3"/>
        <v>1339.2292127064507</v>
      </c>
      <c r="AN9" s="12">
        <f t="shared" si="3"/>
        <v>1373.0532520711279</v>
      </c>
      <c r="AO9" s="12">
        <f t="shared" si="3"/>
        <v>1408.2096544675715</v>
      </c>
      <c r="AP9" s="12">
        <f t="shared" si="3"/>
        <v>1444.722508694193</v>
      </c>
      <c r="AQ9" s="12">
        <f t="shared" si="3"/>
        <v>1492.6293327778469</v>
      </c>
      <c r="AR9" s="12">
        <f t="shared" si="3"/>
        <v>1541.7451041428692</v>
      </c>
      <c r="AS9" s="12">
        <f t="shared" si="3"/>
        <v>1592.1175040797575</v>
      </c>
      <c r="AT9" s="12">
        <f t="shared" si="3"/>
        <v>1643.7950736741227</v>
      </c>
      <c r="AU9" s="12">
        <f t="shared" si="3"/>
        <v>1696.8272681327201</v>
      </c>
      <c r="AV9" s="12">
        <f t="shared" si="3"/>
        <v>1751.2645113126566</v>
      </c>
      <c r="AW9" s="12">
        <f t="shared" si="3"/>
        <v>1807.1582505311935</v>
      </c>
    </row>
    <row r="10" spans="1:50" ht="15.75" thickBot="1" x14ac:dyDescent="0.3">
      <c r="A10" s="10" t="s">
        <v>53</v>
      </c>
      <c r="B10" s="14">
        <f>B8</f>
        <v>21.276595744680851</v>
      </c>
      <c r="C10" s="14">
        <f>C8+C9</f>
        <v>41.489361702127653</v>
      </c>
      <c r="D10" s="16">
        <f t="shared" ref="D10" si="4">D8+D9</f>
        <v>60.691489361702125</v>
      </c>
      <c r="E10" s="16">
        <f t="shared" ref="E10" si="5">E8+E9</f>
        <v>79.715738423028782</v>
      </c>
      <c r="F10" s="16">
        <f t="shared" ref="F10" si="6">F8+F9</f>
        <v>112.49465738423028</v>
      </c>
      <c r="G10" s="16">
        <f t="shared" ref="G10" si="7">G8+G9</f>
        <v>143.63463039737172</v>
      </c>
      <c r="H10" s="16">
        <f t="shared" ref="H10" si="8">H8+H9</f>
        <v>173.21760475985604</v>
      </c>
      <c r="I10" s="16">
        <f t="shared" ref="I10" si="9">I8+I9</f>
        <v>201.32143040421619</v>
      </c>
      <c r="J10" s="16">
        <f t="shared" ref="J10" si="10">J8+J9</f>
        <v>244.28566191430841</v>
      </c>
      <c r="K10" s="16">
        <f t="shared" ref="K10" si="11">K8+K9</f>
        <v>285.10168184889596</v>
      </c>
      <c r="L10" s="16">
        <f t="shared" ref="L10" si="12">L8+L9</f>
        <v>323.87690078675416</v>
      </c>
      <c r="M10" s="16">
        <f t="shared" ref="M10" si="13">M8+M9</f>
        <v>360.71335877771946</v>
      </c>
      <c r="N10" s="16">
        <f t="shared" ref="N10" si="14">N8+N9</f>
        <v>403.28375144489411</v>
      </c>
      <c r="O10" s="16">
        <f t="shared" ref="O10" si="15">O8+O9</f>
        <v>445.61956387264939</v>
      </c>
      <c r="P10" s="16">
        <f t="shared" ref="P10" si="16">P8+P9</f>
        <v>485.83858567901689</v>
      </c>
      <c r="Q10" s="16">
        <f t="shared" ref="Q10" si="17">Q8+Q9</f>
        <v>524.04665639506607</v>
      </c>
      <c r="R10" s="16">
        <f t="shared" ref="R10" si="18">R8+R9</f>
        <v>560.34432357531273</v>
      </c>
      <c r="S10" s="16">
        <f t="shared" ref="S10" si="19">S8+S9</f>
        <v>594.82710739654704</v>
      </c>
      <c r="T10" s="16">
        <f t="shared" ref="T10" si="20">T8+T9</f>
        <v>643.21075202671966</v>
      </c>
      <c r="U10" s="16">
        <f t="shared" ref="U10" si="21">U8+U9</f>
        <v>691.69537571570618</v>
      </c>
      <c r="V10" s="16">
        <f t="shared" ref="V10" si="22">V8+V9</f>
        <v>737.75576822024345</v>
      </c>
      <c r="W10" s="16">
        <f t="shared" ref="W10" si="23">W8+W9</f>
        <v>781.51314109955376</v>
      </c>
      <c r="X10" s="16">
        <f t="shared" ref="X10" si="24">X8+X9</f>
        <v>823.08264533489864</v>
      </c>
      <c r="Y10" s="16">
        <f t="shared" ref="Y10" si="25">Y8+Y9</f>
        <v>862.57367435847618</v>
      </c>
      <c r="Z10" s="16">
        <f t="shared" ref="Z10" si="26">Z8+Z9</f>
        <v>916.21918418893938</v>
      </c>
      <c r="AA10" s="16">
        <f t="shared" ref="AA10" si="27">AA8+AA9</f>
        <v>968.76888071719736</v>
      </c>
      <c r="AB10" s="16">
        <f t="shared" ref="AB10" si="28">AB8+AB9</f>
        <v>1018.6910924190424</v>
      </c>
      <c r="AC10" s="16">
        <f t="shared" ref="AC10" si="29">AC8+AC9</f>
        <v>1066.1171935357952</v>
      </c>
      <c r="AD10" s="16">
        <f t="shared" ref="AD10" si="30">AD8+AD9</f>
        <v>1111.1719895967103</v>
      </c>
      <c r="AE10" s="16">
        <f t="shared" ref="AE10" si="31">AE8+AE9</f>
        <v>1153.9740458545798</v>
      </c>
      <c r="AF10" s="16">
        <f t="shared" ref="AF10" si="32">AF8+AF9</f>
        <v>1194.6359992995558</v>
      </c>
      <c r="AG10" s="16">
        <f t="shared" ref="AG10" si="33">AG8+AG9</f>
        <v>1233.2648550722829</v>
      </c>
      <c r="AH10" s="16">
        <f t="shared" ref="AH10" si="34">AH8+AH9</f>
        <v>1271.6016123186687</v>
      </c>
      <c r="AI10" s="16">
        <f t="shared" ref="AI10" si="35">AI8+AI9</f>
        <v>1308.0215317027353</v>
      </c>
      <c r="AJ10" s="16">
        <f t="shared" ref="AJ10" si="36">AJ8+AJ9</f>
        <v>1342.6204551175983</v>
      </c>
      <c r="AK10" s="16">
        <f t="shared" ref="AK10" si="37">AK8+AK9</f>
        <v>1375.4894323617184</v>
      </c>
      <c r="AL10" s="16">
        <f t="shared" ref="AL10" si="38">AL8+AL9</f>
        <v>1409.7149607436324</v>
      </c>
      <c r="AM10" s="16">
        <f t="shared" ref="AM10" si="39">AM8+AM9</f>
        <v>1445.3192127064506</v>
      </c>
      <c r="AN10" s="16">
        <f t="shared" ref="AN10" si="40">AN8+AN9</f>
        <v>1482.3259520711279</v>
      </c>
      <c r="AO10" s="16">
        <f t="shared" ref="AO10" si="41">AO8+AO9</f>
        <v>1520.7605354675716</v>
      </c>
      <c r="AP10" s="16">
        <f t="shared" ref="AP10" si="42">AP8+AP9</f>
        <v>1571.1887713451022</v>
      </c>
      <c r="AQ10" s="16">
        <f t="shared" ref="AQ10" si="43">AQ8+AQ9</f>
        <v>1622.8895833082834</v>
      </c>
      <c r="AR10" s="16">
        <f t="shared" ref="AR10" si="44">AR8+AR9</f>
        <v>1675.9131621892186</v>
      </c>
      <c r="AS10" s="16">
        <f t="shared" ref="AS10" si="45">AS8+AS9</f>
        <v>1730.3106038674975</v>
      </c>
      <c r="AT10" s="16">
        <f t="shared" ref="AT10" si="46">AT8+AT9</f>
        <v>1786.1339664554948</v>
      </c>
      <c r="AU10" s="16">
        <f t="shared" ref="AU10" si="47">AU8+AU9</f>
        <v>1843.4363276975334</v>
      </c>
      <c r="AV10" s="16">
        <f t="shared" ref="AV10" si="48">AV8+AV9</f>
        <v>1902.2718426644144</v>
      </c>
      <c r="AW10" s="16">
        <f t="shared" ref="AW10" si="49">AW8+AW9</f>
        <v>1962.6958018235041</v>
      </c>
    </row>
    <row r="11" spans="1:50" ht="15.75" thickTop="1" x14ac:dyDescent="0.25">
      <c r="M11" s="12">
        <f>SUM(B10:M10)</f>
        <v>2047.8191115048912</v>
      </c>
      <c r="Y11" s="82">
        <f>SUM(N10:Y10)</f>
        <v>7553.7913451190834</v>
      </c>
      <c r="AK11" s="82">
        <f>SUM(Z10:AK10)</f>
        <v>13960.576272184826</v>
      </c>
      <c r="AW11" s="82">
        <f>SUM(AL10:AW10)</f>
        <v>19952.96072033983</v>
      </c>
    </row>
    <row r="12" spans="1:50" x14ac:dyDescent="0.25">
      <c r="A12" s="9" t="s">
        <v>54</v>
      </c>
      <c r="B12" s="9"/>
      <c r="C12" s="113">
        <f>B10-C9</f>
        <v>1.0638297872340452</v>
      </c>
      <c r="D12" s="113">
        <f t="shared" ref="D12:AW12" si="50">C10-D9</f>
        <v>2.0744680851063819</v>
      </c>
      <c r="E12" s="113">
        <f t="shared" si="50"/>
        <v>3.0345744680851112</v>
      </c>
      <c r="F12" s="113">
        <f t="shared" si="50"/>
        <v>3.9857869211514441</v>
      </c>
      <c r="G12" s="113">
        <f t="shared" si="50"/>
        <v>5.6247328692115133</v>
      </c>
      <c r="H12" s="113">
        <f t="shared" si="50"/>
        <v>7.181731519868606</v>
      </c>
      <c r="I12" s="113">
        <f t="shared" si="50"/>
        <v>8.6608802379928136</v>
      </c>
      <c r="J12" s="113">
        <f t="shared" si="50"/>
        <v>10.066071520210812</v>
      </c>
      <c r="K12" s="113">
        <f t="shared" si="50"/>
        <v>12.214283095715444</v>
      </c>
      <c r="L12" s="113">
        <f t="shared" si="50"/>
        <v>14.255084092444804</v>
      </c>
      <c r="M12" s="113">
        <f t="shared" si="50"/>
        <v>16.193845039337702</v>
      </c>
      <c r="N12" s="113">
        <f t="shared" si="50"/>
        <v>18.035667938885979</v>
      </c>
      <c r="O12" s="113">
        <f t="shared" si="50"/>
        <v>20.164187572244714</v>
      </c>
      <c r="P12" s="113">
        <f t="shared" si="50"/>
        <v>22.280978193632507</v>
      </c>
      <c r="Q12" s="113">
        <f t="shared" si="50"/>
        <v>24.291929283950878</v>
      </c>
      <c r="R12" s="113">
        <f t="shared" si="50"/>
        <v>26.202332819753337</v>
      </c>
      <c r="S12" s="113">
        <f t="shared" si="50"/>
        <v>28.017216178765693</v>
      </c>
      <c r="T12" s="113">
        <f t="shared" si="50"/>
        <v>29.741355369827374</v>
      </c>
      <c r="U12" s="113">
        <f t="shared" si="50"/>
        <v>32.160537601336046</v>
      </c>
      <c r="V12" s="113">
        <f t="shared" si="50"/>
        <v>34.584768785785286</v>
      </c>
      <c r="W12" s="113">
        <f t="shared" si="50"/>
        <v>36.887788411012252</v>
      </c>
      <c r="X12" s="113">
        <f t="shared" si="50"/>
        <v>39.075657054977682</v>
      </c>
      <c r="Y12" s="113">
        <f t="shared" si="50"/>
        <v>41.154132266745023</v>
      </c>
      <c r="Z12" s="113">
        <f t="shared" si="50"/>
        <v>43.128683717923877</v>
      </c>
      <c r="AA12" s="113">
        <f t="shared" si="50"/>
        <v>45.810959209446992</v>
      </c>
      <c r="AB12" s="113">
        <f t="shared" si="50"/>
        <v>48.438444035859902</v>
      </c>
      <c r="AC12" s="113">
        <f t="shared" si="50"/>
        <v>50.934554620952213</v>
      </c>
      <c r="AD12" s="113">
        <f t="shared" si="50"/>
        <v>53.305859676789851</v>
      </c>
      <c r="AE12" s="113">
        <f t="shared" si="50"/>
        <v>55.558599479835493</v>
      </c>
      <c r="AF12" s="113">
        <f t="shared" si="50"/>
        <v>57.698702292728967</v>
      </c>
      <c r="AG12" s="113">
        <f t="shared" si="50"/>
        <v>59.731799964977881</v>
      </c>
      <c r="AH12" s="113">
        <f t="shared" si="50"/>
        <v>61.663242753614213</v>
      </c>
      <c r="AI12" s="113">
        <f t="shared" si="50"/>
        <v>63.580080615933412</v>
      </c>
      <c r="AJ12" s="113">
        <f t="shared" si="50"/>
        <v>65.401076585136934</v>
      </c>
      <c r="AK12" s="113">
        <f t="shared" si="50"/>
        <v>67.13102275587994</v>
      </c>
      <c r="AL12" s="113">
        <f t="shared" si="50"/>
        <v>68.774471618085954</v>
      </c>
      <c r="AM12" s="113">
        <f t="shared" si="50"/>
        <v>70.485748037181793</v>
      </c>
      <c r="AN12" s="113">
        <f t="shared" si="50"/>
        <v>72.265960635322699</v>
      </c>
      <c r="AO12" s="113">
        <f t="shared" si="50"/>
        <v>74.116297603556404</v>
      </c>
      <c r="AP12" s="113">
        <f t="shared" si="50"/>
        <v>76.038026773378533</v>
      </c>
      <c r="AQ12" s="113">
        <f t="shared" si="50"/>
        <v>78.559438567255256</v>
      </c>
      <c r="AR12" s="113">
        <f t="shared" si="50"/>
        <v>81.144479165414168</v>
      </c>
      <c r="AS12" s="113">
        <f t="shared" si="50"/>
        <v>83.795658109461101</v>
      </c>
      <c r="AT12" s="113">
        <f t="shared" si="50"/>
        <v>86.515530193374843</v>
      </c>
      <c r="AU12" s="113">
        <f t="shared" si="50"/>
        <v>89.306698322774764</v>
      </c>
      <c r="AV12" s="113">
        <f t="shared" si="50"/>
        <v>92.17181638487682</v>
      </c>
      <c r="AW12" s="113">
        <f t="shared" si="50"/>
        <v>95.113592133220891</v>
      </c>
    </row>
    <row r="13" spans="1:50" x14ac:dyDescent="0.25">
      <c r="A13" s="2" t="s">
        <v>55</v>
      </c>
      <c r="B13" s="11">
        <v>0.05</v>
      </c>
      <c r="C13" s="11">
        <v>0.05</v>
      </c>
      <c r="D13" s="11">
        <v>0.05</v>
      </c>
      <c r="E13" s="11">
        <v>0.05</v>
      </c>
      <c r="F13" s="11">
        <v>0.05</v>
      </c>
      <c r="G13" s="11">
        <v>0.05</v>
      </c>
      <c r="H13" s="11">
        <v>0.05</v>
      </c>
      <c r="I13" s="11">
        <v>0.05</v>
      </c>
      <c r="J13" s="11">
        <v>0.05</v>
      </c>
      <c r="K13" s="11">
        <v>0.05</v>
      </c>
      <c r="L13" s="11">
        <v>0.05</v>
      </c>
      <c r="M13" s="11">
        <v>0.05</v>
      </c>
      <c r="N13" s="11">
        <v>0.05</v>
      </c>
      <c r="O13" s="11">
        <v>0.05</v>
      </c>
      <c r="P13" s="11">
        <v>0.05</v>
      </c>
      <c r="Q13" s="11">
        <v>0.05</v>
      </c>
      <c r="R13" s="11">
        <v>0.05</v>
      </c>
      <c r="S13" s="11">
        <v>0.05</v>
      </c>
      <c r="T13" s="11">
        <v>0.05</v>
      </c>
      <c r="U13" s="11">
        <v>0.05</v>
      </c>
      <c r="V13" s="11">
        <v>0.05</v>
      </c>
      <c r="W13" s="11">
        <v>0.05</v>
      </c>
      <c r="X13" s="11">
        <v>0.05</v>
      </c>
      <c r="Y13" s="11">
        <v>0.05</v>
      </c>
      <c r="Z13" s="11">
        <v>0.05</v>
      </c>
      <c r="AA13" s="11">
        <v>0.05</v>
      </c>
      <c r="AB13" s="11">
        <v>0.05</v>
      </c>
      <c r="AC13" s="11">
        <v>0.05</v>
      </c>
      <c r="AD13" s="11">
        <v>0.05</v>
      </c>
      <c r="AE13" s="11">
        <v>0.05</v>
      </c>
      <c r="AF13" s="11">
        <v>0.05</v>
      </c>
      <c r="AG13" s="11">
        <v>0.05</v>
      </c>
      <c r="AH13" s="11">
        <v>0.05</v>
      </c>
      <c r="AI13" s="11">
        <v>0.05</v>
      </c>
      <c r="AJ13" s="11">
        <v>0.05</v>
      </c>
      <c r="AK13" s="11">
        <v>0.05</v>
      </c>
      <c r="AL13" s="11">
        <v>0.05</v>
      </c>
      <c r="AM13" s="11">
        <v>0.05</v>
      </c>
      <c r="AN13" s="11">
        <v>0.05</v>
      </c>
      <c r="AO13" s="11">
        <v>0.05</v>
      </c>
      <c r="AP13" s="11">
        <v>0.05</v>
      </c>
      <c r="AQ13" s="11">
        <v>0.05</v>
      </c>
      <c r="AR13" s="11">
        <v>0.05</v>
      </c>
      <c r="AS13" s="11">
        <v>0.05</v>
      </c>
      <c r="AT13" s="11">
        <v>0.05</v>
      </c>
      <c r="AU13" s="11">
        <v>0.05</v>
      </c>
      <c r="AV13" s="11">
        <v>0.05</v>
      </c>
      <c r="AW13" s="11">
        <v>0.05</v>
      </c>
    </row>
    <row r="15" spans="1:50" ht="15.75" thickBot="1" x14ac:dyDescent="0.3"/>
    <row r="16" spans="1:50" ht="14.45" customHeight="1" x14ac:dyDescent="0.25">
      <c r="Q16" s="114" t="s">
        <v>56</v>
      </c>
      <c r="Z16" s="114" t="s">
        <v>57</v>
      </c>
      <c r="AH16" s="116" t="s">
        <v>58</v>
      </c>
    </row>
    <row r="17" spans="12:39" ht="14.45" customHeight="1" x14ac:dyDescent="0.25">
      <c r="Q17" s="115"/>
      <c r="Z17" s="115"/>
      <c r="AH17" s="117"/>
    </row>
    <row r="18" spans="12:39" ht="15.75" thickBot="1" x14ac:dyDescent="0.3">
      <c r="Q18" s="107">
        <f>(Y4-M4)/M4</f>
        <v>0.8</v>
      </c>
      <c r="Z18" s="107">
        <f>(AK3-Y3)/AK3</f>
        <v>0.16666666666666666</v>
      </c>
      <c r="AH18" s="118"/>
    </row>
    <row r="28" spans="12:39" x14ac:dyDescent="0.25">
      <c r="L28" s="108"/>
      <c r="U28" s="108">
        <v>108000</v>
      </c>
      <c r="AD28" s="108">
        <v>144000</v>
      </c>
      <c r="AM28" s="108">
        <v>175413.48538062576</v>
      </c>
    </row>
    <row r="49" spans="2:12" x14ac:dyDescent="0.25">
      <c r="L49" s="2" t="s">
        <v>188</v>
      </c>
    </row>
    <row r="50" spans="2:12" x14ac:dyDescent="0.25">
      <c r="D50" s="2" t="s">
        <v>187</v>
      </c>
    </row>
    <row r="51" spans="2:12" x14ac:dyDescent="0.25">
      <c r="B51" s="2" t="s">
        <v>59</v>
      </c>
    </row>
  </sheetData>
  <mergeCells count="3">
    <mergeCell ref="Q16:Q17"/>
    <mergeCell ref="Z16:Z17"/>
    <mergeCell ref="AH16:AH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1"/>
  <sheetViews>
    <sheetView zoomScaleNormal="10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B30" sqref="B30"/>
    </sheetView>
  </sheetViews>
  <sheetFormatPr defaultColWidth="9.140625" defaultRowHeight="15" x14ac:dyDescent="0.25"/>
  <cols>
    <col min="1" max="1" width="26.85546875" style="2" customWidth="1"/>
    <col min="2" max="2" width="19.7109375" style="2" customWidth="1"/>
    <col min="3" max="5" width="11.85546875" style="2" bestFit="1" customWidth="1"/>
    <col min="6" max="20" width="12.85546875" style="2" bestFit="1" customWidth="1"/>
    <col min="21" max="50" width="14" style="2" bestFit="1" customWidth="1"/>
    <col min="51" max="16384" width="9.140625" style="2"/>
  </cols>
  <sheetData>
    <row r="1" spans="1:50" s="24" customFormat="1" x14ac:dyDescent="0.25">
      <c r="C1" s="25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5" t="s">
        <v>11</v>
      </c>
      <c r="O1" s="25" t="s">
        <v>12</v>
      </c>
      <c r="P1" s="25" t="s">
        <v>13</v>
      </c>
      <c r="Q1" s="25" t="s">
        <v>14</v>
      </c>
      <c r="R1" s="25" t="s">
        <v>15</v>
      </c>
      <c r="S1" s="25" t="s">
        <v>16</v>
      </c>
      <c r="T1" s="25" t="s">
        <v>17</v>
      </c>
      <c r="U1" s="25" t="s">
        <v>18</v>
      </c>
      <c r="V1" s="25" t="s">
        <v>19</v>
      </c>
      <c r="W1" s="25" t="s">
        <v>20</v>
      </c>
      <c r="X1" s="25" t="s">
        <v>21</v>
      </c>
      <c r="Y1" s="25" t="s">
        <v>22</v>
      </c>
      <c r="Z1" s="25" t="s">
        <v>23</v>
      </c>
      <c r="AA1" s="25" t="s">
        <v>24</v>
      </c>
      <c r="AB1" s="25" t="s">
        <v>25</v>
      </c>
      <c r="AC1" s="25" t="s">
        <v>26</v>
      </c>
      <c r="AD1" s="25" t="s">
        <v>27</v>
      </c>
      <c r="AE1" s="25" t="s">
        <v>28</v>
      </c>
      <c r="AF1" s="25" t="s">
        <v>29</v>
      </c>
      <c r="AG1" s="25" t="s">
        <v>30</v>
      </c>
      <c r="AH1" s="25" t="s">
        <v>31</v>
      </c>
      <c r="AI1" s="25" t="s">
        <v>32</v>
      </c>
      <c r="AJ1" s="25" t="s">
        <v>33</v>
      </c>
      <c r="AK1" s="25" t="s">
        <v>34</v>
      </c>
      <c r="AL1" s="25" t="s">
        <v>35</v>
      </c>
      <c r="AM1" s="25" t="s">
        <v>36</v>
      </c>
      <c r="AN1" s="25" t="s">
        <v>37</v>
      </c>
      <c r="AO1" s="25" t="s">
        <v>38</v>
      </c>
      <c r="AP1" s="25" t="s">
        <v>39</v>
      </c>
      <c r="AQ1" s="25" t="s">
        <v>40</v>
      </c>
      <c r="AR1" s="25" t="s">
        <v>41</v>
      </c>
      <c r="AS1" s="25" t="s">
        <v>42</v>
      </c>
      <c r="AT1" s="25" t="s">
        <v>43</v>
      </c>
      <c r="AU1" s="25" t="s">
        <v>44</v>
      </c>
      <c r="AV1" s="25" t="s">
        <v>45</v>
      </c>
      <c r="AW1" s="25" t="s">
        <v>46</v>
      </c>
      <c r="AX1" s="25" t="s">
        <v>47</v>
      </c>
    </row>
    <row r="3" spans="1:50" x14ac:dyDescent="0.25">
      <c r="A3" s="4" t="s">
        <v>60</v>
      </c>
      <c r="B3" s="4"/>
    </row>
    <row r="4" spans="1:50" x14ac:dyDescent="0.25">
      <c r="A4" s="2" t="s">
        <v>61</v>
      </c>
      <c r="C4" s="15">
        <f>'Model akvizicije kupaca'!B10*'Mesečni model'!C38</f>
        <v>5957.4468085106382</v>
      </c>
      <c r="D4" s="15">
        <f>'Model akvizicije kupaca'!C10*'Mesečni model'!D38</f>
        <v>11617.021276595742</v>
      </c>
      <c r="E4" s="15">
        <f>'Model akvizicije kupaca'!D10*'Mesečni model'!E38</f>
        <v>16993.617021276594</v>
      </c>
      <c r="F4" s="15">
        <f>'Model akvizicije kupaca'!E10*'Mesečni model'!F38</f>
        <v>22320.406758448058</v>
      </c>
      <c r="G4" s="15">
        <f>'Model akvizicije kupaca'!F10*'Mesečni model'!G38</f>
        <v>31498.504067584479</v>
      </c>
      <c r="H4" s="15">
        <f>'Model akvizicije kupaca'!G10*'Mesečni model'!H38</f>
        <v>40217.696511264083</v>
      </c>
      <c r="I4" s="15">
        <f>'Model akvizicije kupaca'!H10*'Mesečni model'!I38</f>
        <v>48500.92933275969</v>
      </c>
      <c r="J4" s="15">
        <f>'Model akvizicije kupaca'!I10*'Mesečni model'!J38</f>
        <v>56370.00051318053</v>
      </c>
      <c r="K4" s="15">
        <f>'Model akvizicije kupaca'!J10*'Mesečni model'!K38</f>
        <v>68399.985336006357</v>
      </c>
      <c r="L4" s="15">
        <f>'Model akvizicije kupaca'!K10*'Mesečni model'!L38</f>
        <v>79828.470917690865</v>
      </c>
      <c r="M4" s="15">
        <f>'Model akvizicije kupaca'!L10*'Mesečni model'!M38</f>
        <v>90685.532220291163</v>
      </c>
      <c r="N4" s="15">
        <f>'Model akvizicije kupaca'!M10*'Mesečni model'!N38</f>
        <v>100999.74045776145</v>
      </c>
      <c r="O4" s="15">
        <f>'Model akvizicije kupaca'!N10*'Mesečni model'!O38</f>
        <v>112919.45040457035</v>
      </c>
      <c r="P4" s="15">
        <f>'Model akvizicije kupaca'!O10*'Mesečni model'!P38</f>
        <v>124773.47788434183</v>
      </c>
      <c r="Q4" s="15">
        <f>'Model akvizicije kupaca'!P10*'Mesečni model'!Q38</f>
        <v>136034.80399012472</v>
      </c>
      <c r="R4" s="15">
        <f>'Model akvizicije kupaca'!Q10*'Mesečni model'!R38</f>
        <v>146733.0637906185</v>
      </c>
      <c r="S4" s="15">
        <f>'Model akvizicije kupaca'!R10*'Mesečni model'!S38</f>
        <v>156896.41060108755</v>
      </c>
      <c r="T4" s="15">
        <f>'Model akvizicije kupaca'!S10*'Mesečni model'!T38</f>
        <v>166551.59007103316</v>
      </c>
      <c r="U4" s="15">
        <f>'Model akvizicije kupaca'!T10*'Mesečni model'!U38</f>
        <v>180099.01056748151</v>
      </c>
      <c r="V4" s="15">
        <f>'Model akvizicije kupaca'!U10*'Mesečni model'!V38</f>
        <v>193674.70520039773</v>
      </c>
      <c r="W4" s="15">
        <f>'Model akvizicije kupaca'!V10*'Mesečni model'!W38</f>
        <v>206571.61510166817</v>
      </c>
      <c r="X4" s="15">
        <f>'Model akvizicije kupaca'!W10*'Mesečni model'!X38</f>
        <v>218823.67950787506</v>
      </c>
      <c r="Y4" s="15">
        <f>'Model akvizicije kupaca'!X10*'Mesečni model'!Y38</f>
        <v>230463.14069377162</v>
      </c>
      <c r="Z4" s="15">
        <f>'Model akvizicije kupaca'!Y10*'Mesečni model'!Z38</f>
        <v>241520.62882037333</v>
      </c>
      <c r="AA4" s="15">
        <f>'Model akvizicije kupaca'!Z10*'Mesečni model'!AA38</f>
        <v>256541.37157290304</v>
      </c>
      <c r="AB4" s="15">
        <f>'Model akvizicije kupaca'!AA10*'Mesečni model'!AB38</f>
        <v>271255.28660081525</v>
      </c>
      <c r="AC4" s="15">
        <f>'Model akvizicije kupaca'!AB10*'Mesečni model'!AC38</f>
        <v>285233.50587733189</v>
      </c>
      <c r="AD4" s="15">
        <f>'Model akvizicije kupaca'!AC10*'Mesečni model'!AD38</f>
        <v>298512.81419002265</v>
      </c>
      <c r="AE4" s="15">
        <f>'Model akvizicije kupaca'!AD10*'Mesečni model'!AE38</f>
        <v>311128.1570870789</v>
      </c>
      <c r="AF4" s="15">
        <f>'Model akvizicije kupaca'!AE10*'Mesečni model'!AF38</f>
        <v>323112.73283928237</v>
      </c>
      <c r="AG4" s="15">
        <f>'Model akvizicije kupaca'!AF10*'Mesečni model'!AG38</f>
        <v>334498.07980387565</v>
      </c>
      <c r="AH4" s="15">
        <f>'Model akvizicije kupaca'!AG10*'Mesečni model'!AH38</f>
        <v>345314.15942023922</v>
      </c>
      <c r="AI4" s="15">
        <f>'Model akvizicije kupaca'!AH10*'Mesečni model'!AI38</f>
        <v>356048.45144922723</v>
      </c>
      <c r="AJ4" s="15">
        <f>'Model akvizicije kupaca'!AI10*'Mesečni model'!AJ38</f>
        <v>366246.02887676586</v>
      </c>
      <c r="AK4" s="15">
        <f>'Model akvizicije kupaca'!AJ10*'Mesečni model'!AK38</f>
        <v>375933.72743292752</v>
      </c>
      <c r="AL4" s="15">
        <f>'Model akvizicije kupaca'!AK10*'Mesečni model'!AL38</f>
        <v>385137.04106128117</v>
      </c>
      <c r="AM4" s="15">
        <f>'Model akvizicije kupaca'!AL10*'Mesečni model'!AM38</f>
        <v>394720.18900821707</v>
      </c>
      <c r="AN4" s="15">
        <f>'Model akvizicije kupaca'!AM10*'Mesečni model'!AN38</f>
        <v>404689.37955780618</v>
      </c>
      <c r="AO4" s="15">
        <f>'Model akvizicije kupaca'!AN10*'Mesečni model'!AO38</f>
        <v>415051.26657991583</v>
      </c>
      <c r="AP4" s="15">
        <f>'Model akvizicije kupaca'!AO10*'Mesečni model'!AP38</f>
        <v>425812.94993092003</v>
      </c>
      <c r="AQ4" s="15">
        <f>'Model akvizicije kupaca'!AP10*'Mesečni model'!AQ38</f>
        <v>439932.85597662861</v>
      </c>
      <c r="AR4" s="15">
        <f>'Model akvizicije kupaca'!AQ10*'Mesečni model'!AR38</f>
        <v>454409.08332631935</v>
      </c>
      <c r="AS4" s="15">
        <f>'Model akvizicije kupaca'!AR10*'Mesečni model'!AS38</f>
        <v>469255.6854129812</v>
      </c>
      <c r="AT4" s="15">
        <f>'Model akvizicije kupaca'!AS10*'Mesečni model'!AT38</f>
        <v>484486.96908289933</v>
      </c>
      <c r="AU4" s="15">
        <f>'Model akvizicije kupaca'!AT10*'Mesečni model'!AU38</f>
        <v>500117.51060753857</v>
      </c>
      <c r="AV4" s="15">
        <f>'Model akvizicije kupaca'!AU10*'Mesečni model'!AV38</f>
        <v>516162.17175530939</v>
      </c>
      <c r="AW4" s="15">
        <f>'Model akvizicije kupaca'!AV10*'Mesečni model'!AW38</f>
        <v>532636.11594603606</v>
      </c>
      <c r="AX4" s="15">
        <f>'Model akvizicije kupaca'!AW10*'Mesečni model'!AX38</f>
        <v>549554.82451058109</v>
      </c>
    </row>
    <row r="5" spans="1:50" x14ac:dyDescent="0.25">
      <c r="A5" s="2" t="s">
        <v>62</v>
      </c>
      <c r="C5" s="15">
        <f>-'Model akvizicije kupaca'!B8*'Mesečni model'!C38*'Mesečni model'!C39</f>
        <v>-178.72340425531914</v>
      </c>
      <c r="D5" s="15">
        <f>-'Model akvizicije kupaca'!C8*'Mesečni model'!D38*'Mesečni model'!D39</f>
        <v>-178.72340425531914</v>
      </c>
      <c r="E5" s="15">
        <f>-'Model akvizicije kupaca'!D8*'Mesečni model'!E38*'Mesečni model'!E39</f>
        <v>-178.72340425531914</v>
      </c>
      <c r="F5" s="15">
        <f>-'Model akvizicije kupaca'!E8*'Mesečni model'!F38*'Mesečni model'!F39</f>
        <v>-185.29411764705881</v>
      </c>
      <c r="G5" s="15">
        <f>-'Model akvizicije kupaca'!F8*'Mesečni model'!G38*'Mesečni model'!G39</f>
        <v>-308.8235294117647</v>
      </c>
      <c r="H5" s="15">
        <f>-'Model akvizicije kupaca'!G8*'Mesečni model'!H38*'Mesečni model'!H39</f>
        <v>-308.8235294117647</v>
      </c>
      <c r="I5" s="15">
        <f>-'Model akvizicije kupaca'!H8*'Mesečni model'!I38*'Mesečni model'!I39</f>
        <v>-308.8235294117647</v>
      </c>
      <c r="J5" s="15">
        <f>-'Model akvizicije kupaca'!I8*'Mesečni model'!J38*'Mesečni model'!J39</f>
        <v>-308.8235294117647</v>
      </c>
      <c r="K5" s="15">
        <f>-'Model akvizicije kupaca'!J8*'Mesečni model'!K38*'Mesečni model'!K39</f>
        <v>-445.45454545454544</v>
      </c>
      <c r="L5" s="15">
        <f>-'Model akvizicije kupaca'!K8*'Mesečni model'!L38*'Mesečni model'!L39</f>
        <v>-445.45454545454544</v>
      </c>
      <c r="M5" s="15">
        <f>-'Model akvizicije kupaca'!L8*'Mesečni model'!M38*'Mesečni model'!M39</f>
        <v>-445.45454545454544</v>
      </c>
      <c r="N5" s="15">
        <f>-'Model akvizicije kupaca'!M8*'Mesečni model'!N38*'Mesečni model'!N39</f>
        <v>-445.45454545454544</v>
      </c>
      <c r="O5" s="15">
        <f>-'Model akvizicije kupaca'!N8*'Mesečni model'!O38*'Mesečni model'!O39</f>
        <v>-509.09090909090912</v>
      </c>
      <c r="P5" s="15">
        <f>-'Model akvizicije kupaca'!O8*'Mesečni model'!P38*'Mesečni model'!P39</f>
        <v>-525</v>
      </c>
      <c r="Q5" s="15">
        <f>-'Model akvizicije kupaca'!P8*'Mesečni model'!Q38*'Mesečni model'!Q39</f>
        <v>-525</v>
      </c>
      <c r="R5" s="15">
        <f>-'Model akvizicije kupaca'!Q8*'Mesečni model'!R38*'Mesečni model'!R39</f>
        <v>-525</v>
      </c>
      <c r="S5" s="15">
        <f>-'Model akvizicije kupaca'!R8*'Mesečni model'!S38*'Mesečni model'!S39</f>
        <v>-525</v>
      </c>
      <c r="T5" s="15">
        <f>-'Model akvizicije kupaca'!S8*'Mesečni model'!T38*'Mesečni model'!T39</f>
        <v>-525</v>
      </c>
      <c r="U5" s="15">
        <f>-'Model akvizicije kupaca'!T8*'Mesečni model'!U38*'Mesečni model'!U39</f>
        <v>-656.25</v>
      </c>
      <c r="V5" s="15">
        <f>-'Model akvizicije kupaca'!U8*'Mesečni model'!V38*'Mesečni model'!V39</f>
        <v>-677.41935483870964</v>
      </c>
      <c r="W5" s="15">
        <f>-'Model akvizicije kupaca'!V8*'Mesečni model'!W38*'Mesečni model'!W39</f>
        <v>-677.41935483870964</v>
      </c>
      <c r="X5" s="15">
        <f>-'Model akvizicije kupaca'!W8*'Mesečni model'!X38*'Mesečni model'!X39</f>
        <v>-677.41935483870964</v>
      </c>
      <c r="Y5" s="15">
        <f>-'Model akvizicije kupaca'!X8*'Mesečni model'!Y38*'Mesečni model'!Y39</f>
        <v>-677.41935483870964</v>
      </c>
      <c r="Z5" s="15">
        <f>-'Model akvizicije kupaca'!Y8*'Mesečni model'!Z38*'Mesečni model'!Z39</f>
        <v>-677.41935483870964</v>
      </c>
      <c r="AA5" s="15">
        <f>-'Model akvizicije kupaca'!Z8*'Mesečni model'!AA38*'Mesečni model'!AA39</f>
        <v>-812.9032258064517</v>
      </c>
      <c r="AB5" s="15">
        <f>-'Model akvizicije kupaca'!AA8*'Mesečni model'!AB38*'Mesečni model'!AB39</f>
        <v>-826.22950819672121</v>
      </c>
      <c r="AC5" s="15">
        <f>-'Model akvizicije kupaca'!AB8*'Mesečni model'!AC38*'Mesečni model'!AC39</f>
        <v>-826.22950819672121</v>
      </c>
      <c r="AD5" s="15">
        <f>-'Model akvizicije kupaca'!AC8*'Mesečni model'!AD38*'Mesečni model'!AD39</f>
        <v>-826.22950819672121</v>
      </c>
      <c r="AE5" s="15">
        <f>-'Model akvizicije kupaca'!AD8*'Mesečni model'!AE38*'Mesečni model'!AE39</f>
        <v>-826.22950819672121</v>
      </c>
      <c r="AF5" s="15">
        <f>-'Model akvizicije kupaca'!AE8*'Mesečni model'!AF38*'Mesečni model'!AF39</f>
        <v>-826.22950819672121</v>
      </c>
      <c r="AG5" s="15">
        <f>-'Model akvizicije kupaca'!AF8*'Mesečni model'!AG38*'Mesečni model'!AG39</f>
        <v>-826.22950819672121</v>
      </c>
      <c r="AH5" s="15">
        <f>-'Model akvizicije kupaca'!AG8*'Mesečni model'!AH38*'Mesečni model'!AH39</f>
        <v>-826.22950819672121</v>
      </c>
      <c r="AI5" s="15">
        <f>-'Model akvizicije kupaca'!AH8*'Mesečni model'!AI38*'Mesečni model'!AI39</f>
        <v>-840</v>
      </c>
      <c r="AJ5" s="15">
        <f>-'Model akvizicije kupaca'!AI8*'Mesečni model'!AJ38*'Mesečni model'!AJ39</f>
        <v>-840</v>
      </c>
      <c r="AK5" s="15">
        <f>-'Model akvizicije kupaca'!AJ8*'Mesečni model'!AK38*'Mesečni model'!AK39</f>
        <v>-840</v>
      </c>
      <c r="AL5" s="15">
        <f>-'Model akvizicije kupaca'!AK8*'Mesečni model'!AL38*'Mesečni model'!AL39</f>
        <v>-840</v>
      </c>
      <c r="AM5" s="15">
        <f>-'Model akvizicije kupaca'!AL8*'Mesečni model'!AM38*'Mesečni model'!AM39</f>
        <v>-865.19999999999993</v>
      </c>
      <c r="AN5" s="15">
        <f>-'Model akvizicije kupaca'!AM8*'Mesečni model'!AN38*'Mesečni model'!AN39</f>
        <v>-891.15599999999995</v>
      </c>
      <c r="AO5" s="15">
        <f>-'Model akvizicije kupaca'!AN8*'Mesečni model'!AO38*'Mesečni model'!AO39</f>
        <v>-917.89068000000009</v>
      </c>
      <c r="AP5" s="15">
        <f>-'Model akvizicije kupaca'!AO8*'Mesečni model'!AP38*'Mesečni model'!AP39</f>
        <v>-945.42740040000024</v>
      </c>
      <c r="AQ5" s="15">
        <f>-'Model akvizicije kupaca'!AP8*'Mesečni model'!AQ38*'Mesečni model'!AQ39</f>
        <v>-1062.3166062676364</v>
      </c>
      <c r="AR5" s="15">
        <f>-'Model akvizicije kupaca'!AQ8*'Mesečni model'!AR38*'Mesečni model'!AR39</f>
        <v>-1094.1861044556656</v>
      </c>
      <c r="AS5" s="15">
        <f>-'Model akvizicije kupaca'!AR8*'Mesečni model'!AS38*'Mesečni model'!AS39</f>
        <v>-1127.0116875893359</v>
      </c>
      <c r="AT5" s="15">
        <f>-'Model akvizicije kupaca'!AS8*'Mesečni model'!AT38*'Mesečni model'!AT39</f>
        <v>-1160.8220382170159</v>
      </c>
      <c r="AU5" s="15">
        <f>-'Model akvizicije kupaca'!AT8*'Mesečni model'!AU38*'Mesečni model'!AU39</f>
        <v>-1195.6466993635263</v>
      </c>
      <c r="AV5" s="15">
        <f>-'Model akvizicije kupaca'!AU8*'Mesečni model'!AV38*'Mesečni model'!AV39</f>
        <v>-1231.5161003444321</v>
      </c>
      <c r="AW5" s="15">
        <f>-'Model akvizicije kupaca'!AV8*'Mesečni model'!AW38*'Mesečni model'!AW39</f>
        <v>-1268.4615833547648</v>
      </c>
      <c r="AX5" s="15">
        <f>-'Model akvizicije kupaca'!AW8*'Mesečni model'!AX38*'Mesečni model'!AX39</f>
        <v>-1306.5154308554079</v>
      </c>
    </row>
    <row r="6" spans="1:50" x14ac:dyDescent="0.25">
      <c r="A6" s="2" t="s">
        <v>63</v>
      </c>
      <c r="C6" s="15">
        <f>-'Model akvizicije kupaca'!B8*'Mesečni model'!C38*'Mesečni model'!C40</f>
        <v>0</v>
      </c>
      <c r="D6" s="15">
        <f>-'Model akvizicije kupaca'!C8*'Mesečni model'!D38*'Mesečni model'!D40</f>
        <v>0</v>
      </c>
      <c r="E6" s="15">
        <f>-'Model akvizicije kupaca'!D8*'Mesečni model'!E38*'Mesečni model'!E40</f>
        <v>0</v>
      </c>
      <c r="F6" s="15">
        <f>-'Model akvizicije kupaca'!E8*'Mesečni model'!F38*'Mesečni model'!F40</f>
        <v>0</v>
      </c>
      <c r="G6" s="15">
        <f>-'Model akvizicije kupaca'!F8*'Mesečni model'!G38*'Mesečni model'!G40</f>
        <v>0</v>
      </c>
      <c r="H6" s="15">
        <f>-'Model akvizicije kupaca'!G8*'Mesečni model'!H38*'Mesečni model'!H40</f>
        <v>0</v>
      </c>
      <c r="I6" s="15">
        <f>-'Model akvizicije kupaca'!H8*'Mesečni model'!I38*'Mesečni model'!I40</f>
        <v>0</v>
      </c>
      <c r="J6" s="15">
        <f>-'Model akvizicije kupaca'!I8*'Mesečni model'!J38*'Mesečni model'!J40</f>
        <v>0</v>
      </c>
      <c r="K6" s="15">
        <f>-'Model akvizicije kupaca'!J8*'Mesečni model'!K38*'Mesečni model'!K40</f>
        <v>0</v>
      </c>
      <c r="L6" s="15">
        <f>-'Model akvizicije kupaca'!K8*'Mesečni model'!L38*'Mesečni model'!L40</f>
        <v>0</v>
      </c>
      <c r="M6" s="15">
        <f>-'Model akvizicije kupaca'!L8*'Mesečni model'!M38*'Mesečni model'!M40</f>
        <v>0</v>
      </c>
      <c r="N6" s="15">
        <f>-'Model akvizicije kupaca'!M8*'Mesečni model'!N38*'Mesečni model'!N40</f>
        <v>0</v>
      </c>
      <c r="O6" s="15">
        <f>-'Model akvizicije kupaca'!N8*'Mesečni model'!O38*'Mesečni model'!O40</f>
        <v>0</v>
      </c>
      <c r="P6" s="15">
        <f>-'Model akvizicije kupaca'!O8*'Mesečni model'!P38*'Mesečni model'!P40</f>
        <v>0</v>
      </c>
      <c r="Q6" s="15">
        <f>-'Model akvizicije kupaca'!P8*'Mesečni model'!Q38*'Mesečni model'!Q40</f>
        <v>0</v>
      </c>
      <c r="R6" s="15">
        <f>-'Model akvizicije kupaca'!Q8*'Mesečni model'!R38*'Mesečni model'!R40</f>
        <v>0</v>
      </c>
      <c r="S6" s="15">
        <f>-'Model akvizicije kupaca'!R8*'Mesečni model'!S38*'Mesečni model'!S40</f>
        <v>0</v>
      </c>
      <c r="T6" s="15">
        <f>-'Model akvizicije kupaca'!S8*'Mesečni model'!T38*'Mesečni model'!T40</f>
        <v>0</v>
      </c>
      <c r="U6" s="15">
        <f>-'Model akvizicije kupaca'!T8*'Mesečni model'!U38*'Mesečni model'!U40</f>
        <v>0</v>
      </c>
      <c r="V6" s="15">
        <f>-'Model akvizicije kupaca'!U8*'Mesečni model'!V38*'Mesečni model'!V40</f>
        <v>0</v>
      </c>
      <c r="W6" s="15">
        <f>-'Model akvizicije kupaca'!V8*'Mesečni model'!W38*'Mesečni model'!W40</f>
        <v>0</v>
      </c>
      <c r="X6" s="15">
        <f>-'Model akvizicije kupaca'!W8*'Mesečni model'!X38*'Mesečni model'!X40</f>
        <v>0</v>
      </c>
      <c r="Y6" s="15">
        <f>-'Model akvizicije kupaca'!X8*'Mesečni model'!Y38*'Mesečni model'!Y40</f>
        <v>0</v>
      </c>
      <c r="Z6" s="15">
        <f>-'Model akvizicije kupaca'!Y8*'Mesečni model'!Z38*'Mesečni model'!Z40</f>
        <v>0</v>
      </c>
      <c r="AA6" s="15">
        <f>-'Model akvizicije kupaca'!Z8*'Mesečni model'!AA38*'Mesečni model'!AA40</f>
        <v>0</v>
      </c>
      <c r="AB6" s="15">
        <f>-'Model akvizicije kupaca'!AA8*'Mesečni model'!AB38*'Mesečni model'!AB40</f>
        <v>0</v>
      </c>
      <c r="AC6" s="15">
        <f>-'Model akvizicije kupaca'!AB8*'Mesečni model'!AC38*'Mesečni model'!AC40</f>
        <v>0</v>
      </c>
      <c r="AD6" s="15">
        <f>-'Model akvizicije kupaca'!AC8*'Mesečni model'!AD38*'Mesečni model'!AD40</f>
        <v>0</v>
      </c>
      <c r="AE6" s="15">
        <f>-'Model akvizicije kupaca'!AD8*'Mesečni model'!AE38*'Mesečni model'!AE40</f>
        <v>0</v>
      </c>
      <c r="AF6" s="15">
        <f>-'Model akvizicije kupaca'!AE8*'Mesečni model'!AF38*'Mesečni model'!AF40</f>
        <v>0</v>
      </c>
      <c r="AG6" s="15">
        <f>-'Model akvizicije kupaca'!AF8*'Mesečni model'!AG38*'Mesečni model'!AG40</f>
        <v>0</v>
      </c>
      <c r="AH6" s="15">
        <f>-'Model akvizicije kupaca'!AG8*'Mesečni model'!AH38*'Mesečni model'!AH40</f>
        <v>0</v>
      </c>
      <c r="AI6" s="15">
        <f>-'Model akvizicije kupaca'!AH8*'Mesečni model'!AI38*'Mesečni model'!AI40</f>
        <v>0</v>
      </c>
      <c r="AJ6" s="15">
        <f>-'Model akvizicije kupaca'!AI8*'Mesečni model'!AJ38*'Mesečni model'!AJ40</f>
        <v>0</v>
      </c>
      <c r="AK6" s="15">
        <f>-'Model akvizicije kupaca'!AJ8*'Mesečni model'!AK38*'Mesečni model'!AK40</f>
        <v>0</v>
      </c>
      <c r="AL6" s="15">
        <f>-'Model akvizicije kupaca'!AK8*'Mesečni model'!AL38*'Mesečni model'!AL40</f>
        <v>0</v>
      </c>
      <c r="AM6" s="15">
        <f>-'Model akvizicije kupaca'!AL8*'Mesečni model'!AM38*'Mesečni model'!AM40</f>
        <v>0</v>
      </c>
      <c r="AN6" s="15">
        <f>-'Model akvizicije kupaca'!AM8*'Mesečni model'!AN38*'Mesečni model'!AN40</f>
        <v>0</v>
      </c>
      <c r="AO6" s="15">
        <f>-'Model akvizicije kupaca'!AN8*'Mesečni model'!AO38*'Mesečni model'!AO40</f>
        <v>0</v>
      </c>
      <c r="AP6" s="15">
        <f>-'Model akvizicije kupaca'!AO8*'Mesečni model'!AP38*'Mesečni model'!AP40</f>
        <v>0</v>
      </c>
      <c r="AQ6" s="15">
        <f>-'Model akvizicije kupaca'!AP8*'Mesečni model'!AQ38*'Mesečni model'!AQ40</f>
        <v>0</v>
      </c>
      <c r="AR6" s="15">
        <f>-'Model akvizicije kupaca'!AQ8*'Mesečni model'!AR38*'Mesečni model'!AR40</f>
        <v>0</v>
      </c>
      <c r="AS6" s="15">
        <f>-'Model akvizicije kupaca'!AR8*'Mesečni model'!AS38*'Mesečni model'!AS40</f>
        <v>0</v>
      </c>
      <c r="AT6" s="15">
        <f>-'Model akvizicije kupaca'!AS8*'Mesečni model'!AT38*'Mesečni model'!AT40</f>
        <v>0</v>
      </c>
      <c r="AU6" s="15">
        <f>-'Model akvizicije kupaca'!AT8*'Mesečni model'!AU38*'Mesečni model'!AU40</f>
        <v>0</v>
      </c>
      <c r="AV6" s="15">
        <f>-'Model akvizicije kupaca'!AU8*'Mesečni model'!AV38*'Mesečni model'!AV40</f>
        <v>0</v>
      </c>
      <c r="AW6" s="15">
        <f>-'Model akvizicije kupaca'!AV8*'Mesečni model'!AW38*'Mesečni model'!AW40</f>
        <v>0</v>
      </c>
      <c r="AX6" s="15">
        <f>-'Model akvizicije kupaca'!AW8*'Mesečni model'!AX38*'Mesečni model'!AX40</f>
        <v>0</v>
      </c>
    </row>
    <row r="7" spans="1:50" s="4" customFormat="1" ht="15.75" thickBot="1" x14ac:dyDescent="0.3">
      <c r="A7" s="4" t="s">
        <v>64</v>
      </c>
      <c r="C7" s="27">
        <f>SUM(C4:C6)</f>
        <v>5778.7234042553191</v>
      </c>
      <c r="D7" s="27">
        <f t="shared" ref="D7:AW7" si="0">SUM(D4:D6)</f>
        <v>11438.297872340423</v>
      </c>
      <c r="E7" s="27">
        <f t="shared" si="0"/>
        <v>16814.893617021273</v>
      </c>
      <c r="F7" s="27">
        <f t="shared" si="0"/>
        <v>22135.112640800999</v>
      </c>
      <c r="G7" s="27">
        <f t="shared" si="0"/>
        <v>31189.680538172714</v>
      </c>
      <c r="H7" s="27">
        <f t="shared" si="0"/>
        <v>39908.872981852321</v>
      </c>
      <c r="I7" s="27">
        <f t="shared" si="0"/>
        <v>48192.105803347928</v>
      </c>
      <c r="J7" s="27">
        <f t="shared" si="0"/>
        <v>56061.176983768768</v>
      </c>
      <c r="K7" s="27">
        <f t="shared" si="0"/>
        <v>67954.530790551813</v>
      </c>
      <c r="L7" s="27">
        <f t="shared" si="0"/>
        <v>79383.016372236321</v>
      </c>
      <c r="M7" s="27">
        <f t="shared" si="0"/>
        <v>90240.077674836619</v>
      </c>
      <c r="N7" s="27">
        <f t="shared" si="0"/>
        <v>100554.28591230691</v>
      </c>
      <c r="O7" s="27">
        <f t="shared" si="0"/>
        <v>112410.35949547944</v>
      </c>
      <c r="P7" s="27">
        <f t="shared" si="0"/>
        <v>124248.47788434183</v>
      </c>
      <c r="Q7" s="27">
        <f t="shared" si="0"/>
        <v>135509.80399012472</v>
      </c>
      <c r="R7" s="27">
        <f t="shared" si="0"/>
        <v>146208.0637906185</v>
      </c>
      <c r="S7" s="27">
        <f t="shared" si="0"/>
        <v>156371.41060108755</v>
      </c>
      <c r="T7" s="27">
        <f t="shared" si="0"/>
        <v>166026.59007103316</v>
      </c>
      <c r="U7" s="27">
        <f t="shared" si="0"/>
        <v>179442.76056748151</v>
      </c>
      <c r="V7" s="27">
        <f t="shared" si="0"/>
        <v>192997.28584555903</v>
      </c>
      <c r="W7" s="27">
        <f t="shared" si="0"/>
        <v>205894.19574682947</v>
      </c>
      <c r="X7" s="27">
        <f t="shared" si="0"/>
        <v>218146.26015303636</v>
      </c>
      <c r="Y7" s="27">
        <f t="shared" si="0"/>
        <v>229785.72133893293</v>
      </c>
      <c r="Z7" s="27">
        <f t="shared" si="0"/>
        <v>240843.20946553463</v>
      </c>
      <c r="AA7" s="27">
        <f t="shared" si="0"/>
        <v>255728.46834709658</v>
      </c>
      <c r="AB7" s="27">
        <f t="shared" si="0"/>
        <v>270429.05709261855</v>
      </c>
      <c r="AC7" s="27">
        <f t="shared" si="0"/>
        <v>284407.27636913519</v>
      </c>
      <c r="AD7" s="27">
        <f t="shared" si="0"/>
        <v>297686.58468182595</v>
      </c>
      <c r="AE7" s="27">
        <f t="shared" si="0"/>
        <v>310301.9275788822</v>
      </c>
      <c r="AF7" s="27">
        <f t="shared" si="0"/>
        <v>322286.50333108567</v>
      </c>
      <c r="AG7" s="27">
        <f t="shared" si="0"/>
        <v>333671.85029567895</v>
      </c>
      <c r="AH7" s="27">
        <f t="shared" si="0"/>
        <v>344487.92991204251</v>
      </c>
      <c r="AI7" s="27">
        <f t="shared" si="0"/>
        <v>355208.45144922723</v>
      </c>
      <c r="AJ7" s="27">
        <f t="shared" si="0"/>
        <v>365406.02887676586</v>
      </c>
      <c r="AK7" s="27">
        <f t="shared" si="0"/>
        <v>375093.72743292752</v>
      </c>
      <c r="AL7" s="27">
        <f t="shared" si="0"/>
        <v>384297.04106128117</v>
      </c>
      <c r="AM7" s="27">
        <f t="shared" si="0"/>
        <v>393854.98900821706</v>
      </c>
      <c r="AN7" s="27">
        <f t="shared" si="0"/>
        <v>403798.22355780617</v>
      </c>
      <c r="AO7" s="27">
        <f t="shared" si="0"/>
        <v>414133.37589991582</v>
      </c>
      <c r="AP7" s="27">
        <f t="shared" si="0"/>
        <v>424867.52253052004</v>
      </c>
      <c r="AQ7" s="27">
        <f t="shared" si="0"/>
        <v>438870.53937036096</v>
      </c>
      <c r="AR7" s="27">
        <f t="shared" si="0"/>
        <v>453314.89722186368</v>
      </c>
      <c r="AS7" s="27">
        <f t="shared" si="0"/>
        <v>468128.67372539185</v>
      </c>
      <c r="AT7" s="27">
        <f t="shared" si="0"/>
        <v>483326.14704468229</v>
      </c>
      <c r="AU7" s="27">
        <f t="shared" si="0"/>
        <v>498921.86390817503</v>
      </c>
      <c r="AV7" s="27">
        <f t="shared" si="0"/>
        <v>514930.65565496497</v>
      </c>
      <c r="AW7" s="27">
        <f t="shared" si="0"/>
        <v>531367.65436268132</v>
      </c>
      <c r="AX7" s="27">
        <f>SUM(AX4:AX6)</f>
        <v>548248.30907972564</v>
      </c>
    </row>
    <row r="8" spans="1:50" ht="15.75" thickTop="1" x14ac:dyDescent="0.25"/>
    <row r="9" spans="1:50" x14ac:dyDescent="0.25">
      <c r="A9" s="4" t="s">
        <v>65</v>
      </c>
    </row>
    <row r="10" spans="1:50" x14ac:dyDescent="0.25">
      <c r="A10" s="2" t="s">
        <v>190</v>
      </c>
      <c r="C10" s="23">
        <f>C7*C43</f>
        <v>2311.4893617021276</v>
      </c>
      <c r="D10" s="23">
        <f t="shared" ref="C10:AX10" si="1">D7*D43</f>
        <v>4575.3191489361698</v>
      </c>
      <c r="E10" s="23">
        <f t="shared" si="1"/>
        <v>6725.9574468085093</v>
      </c>
      <c r="F10" s="23">
        <f t="shared" si="1"/>
        <v>8854.0450563203995</v>
      </c>
      <c r="G10" s="23">
        <f t="shared" si="1"/>
        <v>12475.872215269086</v>
      </c>
      <c r="H10" s="23">
        <f t="shared" si="1"/>
        <v>15963.549192740929</v>
      </c>
      <c r="I10" s="23">
        <f t="shared" si="1"/>
        <v>19276.842321339172</v>
      </c>
      <c r="J10" s="23">
        <f t="shared" si="1"/>
        <v>22424.470793507509</v>
      </c>
      <c r="K10" s="23">
        <f t="shared" si="1"/>
        <v>27181.812316220727</v>
      </c>
      <c r="L10" s="23">
        <f t="shared" si="1"/>
        <v>31753.20654889453</v>
      </c>
      <c r="M10" s="23">
        <f t="shared" si="1"/>
        <v>36096.031069934652</v>
      </c>
      <c r="N10" s="23">
        <f t="shared" si="1"/>
        <v>40221.714364922766</v>
      </c>
      <c r="O10" s="23">
        <f t="shared" si="1"/>
        <v>44964.143798191777</v>
      </c>
      <c r="P10" s="23">
        <f t="shared" si="1"/>
        <v>49699.391153736738</v>
      </c>
      <c r="Q10" s="23">
        <f t="shared" si="1"/>
        <v>54203.921596049891</v>
      </c>
      <c r="R10" s="23">
        <f t="shared" si="1"/>
        <v>58483.225516247403</v>
      </c>
      <c r="S10" s="23">
        <f t="shared" si="1"/>
        <v>62548.564240435022</v>
      </c>
      <c r="T10" s="23">
        <f t="shared" si="1"/>
        <v>66410.636028413268</v>
      </c>
      <c r="U10" s="23">
        <f t="shared" si="1"/>
        <v>71777.104226992611</v>
      </c>
      <c r="V10" s="23">
        <f t="shared" si="1"/>
        <v>77198.914338223622</v>
      </c>
      <c r="W10" s="23">
        <f t="shared" si="1"/>
        <v>82357.6782987318</v>
      </c>
      <c r="X10" s="23">
        <f t="shared" si="1"/>
        <v>87258.504061214553</v>
      </c>
      <c r="Y10" s="23">
        <f t="shared" si="1"/>
        <v>91914.288535573171</v>
      </c>
      <c r="Z10" s="23">
        <f t="shared" si="1"/>
        <v>96337.283786213855</v>
      </c>
      <c r="AA10" s="23">
        <f t="shared" si="1"/>
        <v>102291.38733883864</v>
      </c>
      <c r="AB10" s="23">
        <f t="shared" si="1"/>
        <v>108171.62283704743</v>
      </c>
      <c r="AC10" s="23">
        <f t="shared" si="1"/>
        <v>113762.91054765409</v>
      </c>
      <c r="AD10" s="23">
        <f t="shared" si="1"/>
        <v>119074.63387273038</v>
      </c>
      <c r="AE10" s="23">
        <f t="shared" si="1"/>
        <v>124120.77103155288</v>
      </c>
      <c r="AF10" s="23">
        <f t="shared" si="1"/>
        <v>128914.60133243428</v>
      </c>
      <c r="AG10" s="23">
        <f t="shared" si="1"/>
        <v>133468.74011827158</v>
      </c>
      <c r="AH10" s="23">
        <f t="shared" si="1"/>
        <v>137795.17196481701</v>
      </c>
      <c r="AI10" s="23">
        <f t="shared" si="1"/>
        <v>142083.38057969089</v>
      </c>
      <c r="AJ10" s="23">
        <f t="shared" si="1"/>
        <v>146162.41155070634</v>
      </c>
      <c r="AK10" s="23">
        <f t="shared" si="1"/>
        <v>150037.49097317102</v>
      </c>
      <c r="AL10" s="23">
        <f t="shared" si="1"/>
        <v>153718.81642451248</v>
      </c>
      <c r="AM10" s="23">
        <f t="shared" si="1"/>
        <v>157541.99560328684</v>
      </c>
      <c r="AN10" s="23">
        <f t="shared" si="1"/>
        <v>161519.28942312248</v>
      </c>
      <c r="AO10" s="23">
        <f t="shared" si="1"/>
        <v>165653.35035996634</v>
      </c>
      <c r="AP10" s="23">
        <f t="shared" si="1"/>
        <v>169947.00901220803</v>
      </c>
      <c r="AQ10" s="23">
        <f t="shared" si="1"/>
        <v>175548.2157481444</v>
      </c>
      <c r="AR10" s="23">
        <f t="shared" si="1"/>
        <v>181325.95888874549</v>
      </c>
      <c r="AS10" s="23">
        <f t="shared" si="1"/>
        <v>187251.46949015674</v>
      </c>
      <c r="AT10" s="23">
        <f t="shared" si="1"/>
        <v>193330.45881787292</v>
      </c>
      <c r="AU10" s="23">
        <f t="shared" si="1"/>
        <v>199568.74556327003</v>
      </c>
      <c r="AV10" s="23">
        <f t="shared" si="1"/>
        <v>205972.262261986</v>
      </c>
      <c r="AW10" s="23">
        <f t="shared" si="1"/>
        <v>212547.06174507254</v>
      </c>
      <c r="AX10" s="23">
        <f t="shared" si="1"/>
        <v>219299.32363189026</v>
      </c>
    </row>
    <row r="11" spans="1:50" x14ac:dyDescent="0.25">
      <c r="A11" s="2" t="s">
        <v>191</v>
      </c>
      <c r="C11" s="12">
        <f t="shared" ref="C11:AX11" si="2">C7*C44</f>
        <v>866.80851063829789</v>
      </c>
      <c r="D11" s="12">
        <f t="shared" si="2"/>
        <v>1715.7446808510633</v>
      </c>
      <c r="E11" s="12">
        <f t="shared" si="2"/>
        <v>2522.2340425531906</v>
      </c>
      <c r="F11" s="12">
        <f t="shared" si="2"/>
        <v>3320.2668961201498</v>
      </c>
      <c r="G11" s="12">
        <f t="shared" si="2"/>
        <v>4678.4520807259069</v>
      </c>
      <c r="H11" s="12">
        <f t="shared" si="2"/>
        <v>5986.3309472778483</v>
      </c>
      <c r="I11" s="12">
        <f t="shared" si="2"/>
        <v>7228.8158705021888</v>
      </c>
      <c r="J11" s="12">
        <f t="shared" si="2"/>
        <v>8409.1765475653156</v>
      </c>
      <c r="K11" s="12">
        <f t="shared" si="2"/>
        <v>10193.179618582772</v>
      </c>
      <c r="L11" s="12">
        <f t="shared" si="2"/>
        <v>11907.452455835448</v>
      </c>
      <c r="M11" s="12">
        <f t="shared" si="2"/>
        <v>13536.011651225492</v>
      </c>
      <c r="N11" s="12">
        <f t="shared" si="2"/>
        <v>15083.142886846035</v>
      </c>
      <c r="O11" s="12">
        <f t="shared" si="2"/>
        <v>16861.553924321914</v>
      </c>
      <c r="P11" s="12">
        <f t="shared" si="2"/>
        <v>18637.271682651273</v>
      </c>
      <c r="Q11" s="12">
        <f t="shared" si="2"/>
        <v>20326.470598518707</v>
      </c>
      <c r="R11" s="12">
        <f t="shared" si="2"/>
        <v>21931.209568592774</v>
      </c>
      <c r="S11" s="12">
        <f t="shared" si="2"/>
        <v>23455.711590163133</v>
      </c>
      <c r="T11" s="12">
        <f t="shared" si="2"/>
        <v>24903.988510654974</v>
      </c>
      <c r="U11" s="12">
        <f t="shared" si="2"/>
        <v>26916.414085122226</v>
      </c>
      <c r="V11" s="12">
        <f t="shared" si="2"/>
        <v>28949.592876833853</v>
      </c>
      <c r="W11" s="12">
        <f t="shared" si="2"/>
        <v>30884.129362024418</v>
      </c>
      <c r="X11" s="12">
        <f t="shared" si="2"/>
        <v>32721.939022955452</v>
      </c>
      <c r="Y11" s="12">
        <f t="shared" si="2"/>
        <v>34467.858200839939</v>
      </c>
      <c r="Z11" s="12">
        <f t="shared" si="2"/>
        <v>36126.48141983019</v>
      </c>
      <c r="AA11" s="12">
        <f t="shared" si="2"/>
        <v>38359.270252064489</v>
      </c>
      <c r="AB11" s="12">
        <f t="shared" si="2"/>
        <v>40564.358563892783</v>
      </c>
      <c r="AC11" s="12">
        <f t="shared" si="2"/>
        <v>42661.091455370275</v>
      </c>
      <c r="AD11" s="12">
        <f t="shared" si="2"/>
        <v>44652.987702273887</v>
      </c>
      <c r="AE11" s="12">
        <f t="shared" si="2"/>
        <v>46545.289136832325</v>
      </c>
      <c r="AF11" s="12">
        <f t="shared" si="2"/>
        <v>48342.975499662847</v>
      </c>
      <c r="AG11" s="12">
        <f t="shared" si="2"/>
        <v>50050.77754435184</v>
      </c>
      <c r="AH11" s="12">
        <f t="shared" si="2"/>
        <v>51673.189486806375</v>
      </c>
      <c r="AI11" s="12">
        <f t="shared" si="2"/>
        <v>53281.267717384086</v>
      </c>
      <c r="AJ11" s="12">
        <f t="shared" si="2"/>
        <v>54810.904331514881</v>
      </c>
      <c r="AK11" s="12">
        <f t="shared" si="2"/>
        <v>56264.059114939126</v>
      </c>
      <c r="AL11" s="12">
        <f t="shared" si="2"/>
        <v>57644.556159192172</v>
      </c>
      <c r="AM11" s="12">
        <f t="shared" si="2"/>
        <v>59078.248351232556</v>
      </c>
      <c r="AN11" s="12">
        <f t="shared" si="2"/>
        <v>60569.733533670922</v>
      </c>
      <c r="AO11" s="12">
        <f t="shared" si="2"/>
        <v>62120.00638498737</v>
      </c>
      <c r="AP11" s="12">
        <f t="shared" si="2"/>
        <v>63730.128379578004</v>
      </c>
      <c r="AQ11" s="12">
        <f t="shared" si="2"/>
        <v>65830.580905554147</v>
      </c>
      <c r="AR11" s="12">
        <f t="shared" si="2"/>
        <v>67997.234583279554</v>
      </c>
      <c r="AS11" s="12">
        <f t="shared" si="2"/>
        <v>70219.301058808778</v>
      </c>
      <c r="AT11" s="12">
        <f t="shared" si="2"/>
        <v>72498.922056702344</v>
      </c>
      <c r="AU11" s="12">
        <f t="shared" si="2"/>
        <v>74838.279586226257</v>
      </c>
      <c r="AV11" s="12">
        <f t="shared" si="2"/>
        <v>77239.598348244748</v>
      </c>
      <c r="AW11" s="12">
        <f t="shared" si="2"/>
        <v>79705.148154402195</v>
      </c>
      <c r="AX11" s="12">
        <f t="shared" si="2"/>
        <v>82237.246361958838</v>
      </c>
    </row>
    <row r="12" spans="1:50" x14ac:dyDescent="0.25">
      <c r="A12" s="2" t="s">
        <v>192</v>
      </c>
      <c r="C12" s="12">
        <f t="shared" ref="C12:AX12" si="3">C7*C45</f>
        <v>404.51063829787239</v>
      </c>
      <c r="D12" s="12">
        <f t="shared" si="3"/>
        <v>800.68085106382966</v>
      </c>
      <c r="E12" s="12">
        <f t="shared" si="3"/>
        <v>1177.0425531914891</v>
      </c>
      <c r="F12" s="12">
        <f t="shared" si="3"/>
        <v>1549.45788485607</v>
      </c>
      <c r="G12" s="12">
        <f t="shared" si="3"/>
        <v>2183.2776376720903</v>
      </c>
      <c r="H12" s="12">
        <f t="shared" si="3"/>
        <v>2793.6211087296629</v>
      </c>
      <c r="I12" s="12">
        <f t="shared" si="3"/>
        <v>3373.4474062343552</v>
      </c>
      <c r="J12" s="12">
        <f t="shared" si="3"/>
        <v>3924.282388863814</v>
      </c>
      <c r="K12" s="12">
        <f t="shared" si="3"/>
        <v>4756.8171553386273</v>
      </c>
      <c r="L12" s="12">
        <f t="shared" si="3"/>
        <v>5556.8111460565433</v>
      </c>
      <c r="M12" s="12">
        <f t="shared" si="3"/>
        <v>6316.8054372385641</v>
      </c>
      <c r="N12" s="12">
        <f t="shared" si="3"/>
        <v>7038.8000138614843</v>
      </c>
      <c r="O12" s="12">
        <f t="shared" si="3"/>
        <v>7868.7251646835612</v>
      </c>
      <c r="P12" s="12">
        <f t="shared" si="3"/>
        <v>8697.3934519039285</v>
      </c>
      <c r="Q12" s="12">
        <f t="shared" si="3"/>
        <v>9485.6862793087312</v>
      </c>
      <c r="R12" s="12">
        <f t="shared" si="3"/>
        <v>10234.564465343296</v>
      </c>
      <c r="S12" s="12">
        <f t="shared" si="3"/>
        <v>10945.99874207613</v>
      </c>
      <c r="T12" s="12">
        <f t="shared" si="3"/>
        <v>11621.861304972323</v>
      </c>
      <c r="U12" s="12">
        <f t="shared" si="3"/>
        <v>12560.993239723706</v>
      </c>
      <c r="V12" s="12">
        <f t="shared" si="3"/>
        <v>13509.810009189134</v>
      </c>
      <c r="W12" s="12">
        <f t="shared" si="3"/>
        <v>14412.593702278064</v>
      </c>
      <c r="X12" s="12">
        <f t="shared" si="3"/>
        <v>15270.238210712547</v>
      </c>
      <c r="Y12" s="12">
        <f t="shared" si="3"/>
        <v>16085.000493725307</v>
      </c>
      <c r="Z12" s="12">
        <f t="shared" si="3"/>
        <v>16859.024662587424</v>
      </c>
      <c r="AA12" s="12">
        <f t="shared" si="3"/>
        <v>17900.992784296763</v>
      </c>
      <c r="AB12" s="12">
        <f t="shared" si="3"/>
        <v>18930.0339964833</v>
      </c>
      <c r="AC12" s="12">
        <f t="shared" si="3"/>
        <v>19908.509345839466</v>
      </c>
      <c r="AD12" s="12">
        <f t="shared" si="3"/>
        <v>20838.06092772782</v>
      </c>
      <c r="AE12" s="12">
        <f t="shared" si="3"/>
        <v>21721.134930521755</v>
      </c>
      <c r="AF12" s="12">
        <f t="shared" si="3"/>
        <v>22560.055233175997</v>
      </c>
      <c r="AG12" s="12">
        <f t="shared" si="3"/>
        <v>23357.029520697528</v>
      </c>
      <c r="AH12" s="12">
        <f t="shared" si="3"/>
        <v>24114.155093842979</v>
      </c>
      <c r="AI12" s="12">
        <f t="shared" si="3"/>
        <v>24864.591601445907</v>
      </c>
      <c r="AJ12" s="12">
        <f t="shared" si="3"/>
        <v>25578.422021373612</v>
      </c>
      <c r="AK12" s="12">
        <f t="shared" si="3"/>
        <v>26256.560920304928</v>
      </c>
      <c r="AL12" s="12">
        <f t="shared" si="3"/>
        <v>26900.792874289684</v>
      </c>
      <c r="AM12" s="12">
        <f t="shared" si="3"/>
        <v>27569.849230575197</v>
      </c>
      <c r="AN12" s="12">
        <f t="shared" si="3"/>
        <v>28265.875649046433</v>
      </c>
      <c r="AO12" s="12">
        <f t="shared" si="3"/>
        <v>28989.33631299411</v>
      </c>
      <c r="AP12" s="12">
        <f t="shared" si="3"/>
        <v>29740.726577136407</v>
      </c>
      <c r="AQ12" s="12">
        <f t="shared" si="3"/>
        <v>30720.937755925272</v>
      </c>
      <c r="AR12" s="12">
        <f t="shared" si="3"/>
        <v>31732.042805530462</v>
      </c>
      <c r="AS12" s="12">
        <f t="shared" si="3"/>
        <v>32769.00716077743</v>
      </c>
      <c r="AT12" s="12">
        <f t="shared" si="3"/>
        <v>33832.830293127765</v>
      </c>
      <c r="AU12" s="12">
        <f t="shared" si="3"/>
        <v>34924.530473572253</v>
      </c>
      <c r="AV12" s="12">
        <f t="shared" si="3"/>
        <v>36045.145895847549</v>
      </c>
      <c r="AW12" s="12">
        <f t="shared" si="3"/>
        <v>37195.735805387696</v>
      </c>
      <c r="AX12" s="12">
        <f t="shared" si="3"/>
        <v>38377.381635580801</v>
      </c>
    </row>
    <row r="13" spans="1:50" x14ac:dyDescent="0.25">
      <c r="A13" s="2" t="s">
        <v>66</v>
      </c>
      <c r="C13" s="12">
        <f t="shared" ref="C13:AX13" si="4">C7*C46</f>
        <v>144.46808510638297</v>
      </c>
      <c r="D13" s="12">
        <f t="shared" si="4"/>
        <v>285.95744680851061</v>
      </c>
      <c r="E13" s="12">
        <f t="shared" si="4"/>
        <v>420.37234042553183</v>
      </c>
      <c r="F13" s="12">
        <f t="shared" si="4"/>
        <v>553.37781602002497</v>
      </c>
      <c r="G13" s="12">
        <f t="shared" si="4"/>
        <v>779.74201345431788</v>
      </c>
      <c r="H13" s="12">
        <f t="shared" si="4"/>
        <v>997.72182454630808</v>
      </c>
      <c r="I13" s="12">
        <f t="shared" si="4"/>
        <v>1204.8026450836983</v>
      </c>
      <c r="J13" s="12">
        <f t="shared" si="4"/>
        <v>1401.5294245942193</v>
      </c>
      <c r="K13" s="12">
        <f t="shared" si="4"/>
        <v>1698.8632697637954</v>
      </c>
      <c r="L13" s="12">
        <f t="shared" si="4"/>
        <v>1984.5754093059081</v>
      </c>
      <c r="M13" s="12">
        <f t="shared" si="4"/>
        <v>2256.0019418709157</v>
      </c>
      <c r="N13" s="12">
        <f t="shared" si="4"/>
        <v>2513.8571478076728</v>
      </c>
      <c r="O13" s="12">
        <f t="shared" si="4"/>
        <v>2810.2589873869861</v>
      </c>
      <c r="P13" s="12">
        <f t="shared" si="4"/>
        <v>3106.2119471085462</v>
      </c>
      <c r="Q13" s="12">
        <f t="shared" si="4"/>
        <v>3387.7450997531182</v>
      </c>
      <c r="R13" s="12">
        <f t="shared" si="4"/>
        <v>3655.2015947654627</v>
      </c>
      <c r="S13" s="12">
        <f t="shared" si="4"/>
        <v>3909.2852650271889</v>
      </c>
      <c r="T13" s="12">
        <f t="shared" si="4"/>
        <v>4150.6647517758292</v>
      </c>
      <c r="U13" s="12">
        <f t="shared" si="4"/>
        <v>4486.0690141870382</v>
      </c>
      <c r="V13" s="12">
        <f t="shared" si="4"/>
        <v>4824.9321461389763</v>
      </c>
      <c r="W13" s="12">
        <f t="shared" si="4"/>
        <v>5147.3548936707375</v>
      </c>
      <c r="X13" s="12">
        <f t="shared" si="4"/>
        <v>5453.6565038259096</v>
      </c>
      <c r="Y13" s="12">
        <f t="shared" si="4"/>
        <v>5744.6430334733232</v>
      </c>
      <c r="Z13" s="12">
        <f t="shared" si="4"/>
        <v>6021.0802366383659</v>
      </c>
      <c r="AA13" s="12">
        <f t="shared" si="4"/>
        <v>6393.2117086774151</v>
      </c>
      <c r="AB13" s="12">
        <f t="shared" si="4"/>
        <v>6760.7264273154642</v>
      </c>
      <c r="AC13" s="12">
        <f t="shared" si="4"/>
        <v>7110.1819092283804</v>
      </c>
      <c r="AD13" s="12">
        <f t="shared" si="4"/>
        <v>7442.1646170456488</v>
      </c>
      <c r="AE13" s="12">
        <f t="shared" si="4"/>
        <v>7757.5481894720551</v>
      </c>
      <c r="AF13" s="12">
        <f t="shared" si="4"/>
        <v>8057.1625832771424</v>
      </c>
      <c r="AG13" s="12">
        <f t="shared" si="4"/>
        <v>8341.796257391974</v>
      </c>
      <c r="AH13" s="12">
        <f t="shared" si="4"/>
        <v>8612.1982478010632</v>
      </c>
      <c r="AI13" s="12">
        <f t="shared" si="4"/>
        <v>8880.2112862306803</v>
      </c>
      <c r="AJ13" s="12">
        <f t="shared" si="4"/>
        <v>9135.1507219191462</v>
      </c>
      <c r="AK13" s="12">
        <f t="shared" si="4"/>
        <v>9377.3431858231888</v>
      </c>
      <c r="AL13" s="12">
        <f t="shared" si="4"/>
        <v>9607.4260265320299</v>
      </c>
      <c r="AM13" s="12">
        <f t="shared" si="4"/>
        <v>9846.3747252054272</v>
      </c>
      <c r="AN13" s="12">
        <f t="shared" si="4"/>
        <v>10094.955588945155</v>
      </c>
      <c r="AO13" s="12">
        <f t="shared" si="4"/>
        <v>10353.334397497896</v>
      </c>
      <c r="AP13" s="12">
        <f t="shared" si="4"/>
        <v>10621.688063263002</v>
      </c>
      <c r="AQ13" s="12">
        <f t="shared" si="4"/>
        <v>10971.763484259025</v>
      </c>
      <c r="AR13" s="12">
        <f t="shared" si="4"/>
        <v>11332.872430546593</v>
      </c>
      <c r="AS13" s="12">
        <f t="shared" si="4"/>
        <v>11703.216843134796</v>
      </c>
      <c r="AT13" s="12">
        <f t="shared" si="4"/>
        <v>12083.153676117057</v>
      </c>
      <c r="AU13" s="12">
        <f t="shared" si="4"/>
        <v>12473.046597704377</v>
      </c>
      <c r="AV13" s="12">
        <f t="shared" si="4"/>
        <v>12873.266391374125</v>
      </c>
      <c r="AW13" s="12">
        <f t="shared" si="4"/>
        <v>13284.191359067034</v>
      </c>
      <c r="AX13" s="12">
        <f t="shared" si="4"/>
        <v>13706.207726993141</v>
      </c>
    </row>
    <row r="14" spans="1:50" s="4" customFormat="1" ht="15.75" thickBot="1" x14ac:dyDescent="0.3">
      <c r="A14" s="4" t="s">
        <v>67</v>
      </c>
      <c r="B14" s="27"/>
      <c r="C14" s="27">
        <f t="shared" ref="C14:AX14" si="5">SUM(C10:C13)</f>
        <v>3727.2765957446809</v>
      </c>
      <c r="D14" s="27">
        <f t="shared" si="5"/>
        <v>7377.7021276595724</v>
      </c>
      <c r="E14" s="27">
        <f t="shared" si="5"/>
        <v>10845.606382978722</v>
      </c>
      <c r="F14" s="27">
        <f t="shared" si="5"/>
        <v>14277.147653316644</v>
      </c>
      <c r="G14" s="27">
        <f t="shared" si="5"/>
        <v>20117.343947121401</v>
      </c>
      <c r="H14" s="27">
        <f t="shared" si="5"/>
        <v>25741.223073294746</v>
      </c>
      <c r="I14" s="27">
        <f t="shared" si="5"/>
        <v>31083.908243159414</v>
      </c>
      <c r="J14" s="27">
        <f t="shared" si="5"/>
        <v>36159.459154530858</v>
      </c>
      <c r="K14" s="27">
        <f t="shared" si="5"/>
        <v>43830.672359905919</v>
      </c>
      <c r="L14" s="27">
        <f t="shared" si="5"/>
        <v>51202.045560092425</v>
      </c>
      <c r="M14" s="27">
        <f t="shared" si="5"/>
        <v>58204.850100269621</v>
      </c>
      <c r="N14" s="27">
        <f t="shared" si="5"/>
        <v>64857.514413437959</v>
      </c>
      <c r="O14" s="27">
        <f t="shared" si="5"/>
        <v>72504.681874584247</v>
      </c>
      <c r="P14" s="27">
        <f t="shared" si="5"/>
        <v>80140.268235400494</v>
      </c>
      <c r="Q14" s="27">
        <f t="shared" si="5"/>
        <v>87403.823573630449</v>
      </c>
      <c r="R14" s="27">
        <f t="shared" si="5"/>
        <v>94304.201144948936</v>
      </c>
      <c r="S14" s="27">
        <f t="shared" si="5"/>
        <v>100859.55983770147</v>
      </c>
      <c r="T14" s="27">
        <f t="shared" si="5"/>
        <v>107087.15059581639</v>
      </c>
      <c r="U14" s="27">
        <f t="shared" si="5"/>
        <v>115740.58056602559</v>
      </c>
      <c r="V14" s="27">
        <f t="shared" si="5"/>
        <v>124483.24937038559</v>
      </c>
      <c r="W14" s="27">
        <f t="shared" si="5"/>
        <v>132801.75625670503</v>
      </c>
      <c r="X14" s="27">
        <f t="shared" si="5"/>
        <v>140704.33779870847</v>
      </c>
      <c r="Y14" s="27">
        <f t="shared" si="5"/>
        <v>148211.79026361174</v>
      </c>
      <c r="Z14" s="27">
        <f t="shared" si="5"/>
        <v>155343.87010526983</v>
      </c>
      <c r="AA14" s="27">
        <f t="shared" si="5"/>
        <v>164944.86208387732</v>
      </c>
      <c r="AB14" s="27">
        <f t="shared" si="5"/>
        <v>174426.741824739</v>
      </c>
      <c r="AC14" s="27">
        <f t="shared" si="5"/>
        <v>183442.69325809221</v>
      </c>
      <c r="AD14" s="27">
        <f t="shared" si="5"/>
        <v>192007.84711977773</v>
      </c>
      <c r="AE14" s="27">
        <f t="shared" si="5"/>
        <v>200144.74328837902</v>
      </c>
      <c r="AF14" s="27">
        <f t="shared" si="5"/>
        <v>207874.79464855028</v>
      </c>
      <c r="AG14" s="27">
        <f t="shared" si="5"/>
        <v>215218.34344071295</v>
      </c>
      <c r="AH14" s="27">
        <f t="shared" si="5"/>
        <v>222194.71479326743</v>
      </c>
      <c r="AI14" s="27">
        <f t="shared" si="5"/>
        <v>229109.45118475155</v>
      </c>
      <c r="AJ14" s="27">
        <f t="shared" si="5"/>
        <v>235686.88862551397</v>
      </c>
      <c r="AK14" s="27">
        <f t="shared" si="5"/>
        <v>241935.45419423826</v>
      </c>
      <c r="AL14" s="27">
        <f t="shared" si="5"/>
        <v>247871.59148452635</v>
      </c>
      <c r="AM14" s="27">
        <f t="shared" si="5"/>
        <v>254036.46791030001</v>
      </c>
      <c r="AN14" s="27">
        <f t="shared" si="5"/>
        <v>260449.854194785</v>
      </c>
      <c r="AO14" s="27">
        <f t="shared" si="5"/>
        <v>267116.02745544573</v>
      </c>
      <c r="AP14" s="27">
        <f t="shared" si="5"/>
        <v>274039.55203218549</v>
      </c>
      <c r="AQ14" s="27">
        <f t="shared" si="5"/>
        <v>283071.49789388286</v>
      </c>
      <c r="AR14" s="27">
        <f t="shared" si="5"/>
        <v>292388.10870810214</v>
      </c>
      <c r="AS14" s="27">
        <f t="shared" si="5"/>
        <v>301942.99455287773</v>
      </c>
      <c r="AT14" s="27">
        <f t="shared" si="5"/>
        <v>311745.36484382005</v>
      </c>
      <c r="AU14" s="27">
        <f t="shared" si="5"/>
        <v>321804.60222077288</v>
      </c>
      <c r="AV14" s="27">
        <f t="shared" si="5"/>
        <v>332130.27289745241</v>
      </c>
      <c r="AW14" s="27">
        <f t="shared" si="5"/>
        <v>342732.13706392952</v>
      </c>
      <c r="AX14" s="27">
        <f t="shared" si="5"/>
        <v>353620.15935642301</v>
      </c>
    </row>
    <row r="15" spans="1:50" ht="15.75" thickTop="1" x14ac:dyDescent="0.25"/>
    <row r="16" spans="1:50" x14ac:dyDescent="0.25">
      <c r="A16" s="4" t="s">
        <v>68</v>
      </c>
    </row>
    <row r="17" spans="1:50" x14ac:dyDescent="0.25">
      <c r="A17" s="18" t="s">
        <v>69</v>
      </c>
    </row>
    <row r="18" spans="1:50" x14ac:dyDescent="0.25">
      <c r="A18" s="2" t="s">
        <v>201</v>
      </c>
      <c r="C18" s="23">
        <f>$B$51*C51</f>
        <v>900</v>
      </c>
      <c r="D18" s="23">
        <f t="shared" ref="D18:AW18" si="6">$B$51*D51</f>
        <v>900</v>
      </c>
      <c r="E18" s="23">
        <f t="shared" si="6"/>
        <v>900</v>
      </c>
      <c r="F18" s="23">
        <f t="shared" si="6"/>
        <v>900</v>
      </c>
      <c r="G18" s="23">
        <f t="shared" si="6"/>
        <v>900</v>
      </c>
      <c r="H18" s="23">
        <f t="shared" si="6"/>
        <v>900</v>
      </c>
      <c r="I18" s="23">
        <f t="shared" si="6"/>
        <v>900</v>
      </c>
      <c r="J18" s="23">
        <f t="shared" si="6"/>
        <v>900</v>
      </c>
      <c r="K18" s="23">
        <f t="shared" si="6"/>
        <v>900</v>
      </c>
      <c r="L18" s="23">
        <f t="shared" si="6"/>
        <v>900</v>
      </c>
      <c r="M18" s="23">
        <f t="shared" si="6"/>
        <v>900</v>
      </c>
      <c r="N18" s="23">
        <f t="shared" si="6"/>
        <v>900</v>
      </c>
      <c r="O18" s="23">
        <f t="shared" si="6"/>
        <v>1800</v>
      </c>
      <c r="P18" s="23">
        <f t="shared" si="6"/>
        <v>1800</v>
      </c>
      <c r="Q18" s="23">
        <f t="shared" si="6"/>
        <v>1800</v>
      </c>
      <c r="R18" s="23">
        <f t="shared" si="6"/>
        <v>1800</v>
      </c>
      <c r="S18" s="23">
        <f t="shared" si="6"/>
        <v>1800</v>
      </c>
      <c r="T18" s="23">
        <f t="shared" si="6"/>
        <v>1800</v>
      </c>
      <c r="U18" s="23">
        <f t="shared" si="6"/>
        <v>1800</v>
      </c>
      <c r="V18" s="23">
        <f t="shared" si="6"/>
        <v>1800</v>
      </c>
      <c r="W18" s="23">
        <f t="shared" si="6"/>
        <v>1800</v>
      </c>
      <c r="X18" s="23">
        <f t="shared" si="6"/>
        <v>1800</v>
      </c>
      <c r="Y18" s="23">
        <f t="shared" si="6"/>
        <v>1800</v>
      </c>
      <c r="Z18" s="23">
        <f t="shared" si="6"/>
        <v>1800</v>
      </c>
      <c r="AA18" s="23">
        <f t="shared" si="6"/>
        <v>1800</v>
      </c>
      <c r="AB18" s="23">
        <f t="shared" si="6"/>
        <v>1800</v>
      </c>
      <c r="AC18" s="23">
        <f t="shared" si="6"/>
        <v>1800</v>
      </c>
      <c r="AD18" s="23">
        <f t="shared" si="6"/>
        <v>1800</v>
      </c>
      <c r="AE18" s="23">
        <f t="shared" si="6"/>
        <v>1800</v>
      </c>
      <c r="AF18" s="23">
        <f t="shared" si="6"/>
        <v>1800</v>
      </c>
      <c r="AG18" s="23">
        <f t="shared" si="6"/>
        <v>2700</v>
      </c>
      <c r="AH18" s="23">
        <f t="shared" si="6"/>
        <v>2700</v>
      </c>
      <c r="AI18" s="23">
        <f t="shared" si="6"/>
        <v>2700</v>
      </c>
      <c r="AJ18" s="23">
        <f t="shared" si="6"/>
        <v>2700</v>
      </c>
      <c r="AK18" s="23">
        <f t="shared" si="6"/>
        <v>2700</v>
      </c>
      <c r="AL18" s="23">
        <f t="shared" si="6"/>
        <v>2700</v>
      </c>
      <c r="AM18" s="23">
        <f t="shared" si="6"/>
        <v>2700</v>
      </c>
      <c r="AN18" s="23">
        <f t="shared" si="6"/>
        <v>2700</v>
      </c>
      <c r="AO18" s="23">
        <f t="shared" si="6"/>
        <v>2700</v>
      </c>
      <c r="AP18" s="23">
        <f t="shared" si="6"/>
        <v>2700</v>
      </c>
      <c r="AQ18" s="23">
        <f t="shared" si="6"/>
        <v>2700</v>
      </c>
      <c r="AR18" s="23">
        <f t="shared" si="6"/>
        <v>2700</v>
      </c>
      <c r="AS18" s="23">
        <f t="shared" si="6"/>
        <v>2700</v>
      </c>
      <c r="AT18" s="23">
        <f t="shared" si="6"/>
        <v>2700</v>
      </c>
      <c r="AU18" s="23">
        <f t="shared" si="6"/>
        <v>2700</v>
      </c>
      <c r="AV18" s="23">
        <f t="shared" si="6"/>
        <v>2700</v>
      </c>
      <c r="AW18" s="23">
        <f t="shared" si="6"/>
        <v>2700</v>
      </c>
      <c r="AX18" s="23">
        <f>$B$51*AX51</f>
        <v>2700</v>
      </c>
    </row>
    <row r="19" spans="1:50" x14ac:dyDescent="0.25">
      <c r="A19" s="2" t="s">
        <v>196</v>
      </c>
      <c r="C19" s="23">
        <f>$B$52*C52</f>
        <v>900</v>
      </c>
      <c r="D19" s="23">
        <f t="shared" ref="D19:AX19" si="7">$B$52*D52</f>
        <v>900</v>
      </c>
      <c r="E19" s="23">
        <f t="shared" si="7"/>
        <v>900</v>
      </c>
      <c r="F19" s="23">
        <f t="shared" si="7"/>
        <v>900</v>
      </c>
      <c r="G19" s="23">
        <f t="shared" si="7"/>
        <v>900</v>
      </c>
      <c r="H19" s="23">
        <f t="shared" si="7"/>
        <v>900</v>
      </c>
      <c r="I19" s="23">
        <f t="shared" si="7"/>
        <v>900</v>
      </c>
      <c r="J19" s="23">
        <f t="shared" si="7"/>
        <v>900</v>
      </c>
      <c r="K19" s="23">
        <f t="shared" si="7"/>
        <v>900</v>
      </c>
      <c r="L19" s="23">
        <f t="shared" si="7"/>
        <v>900</v>
      </c>
      <c r="M19" s="23">
        <f t="shared" si="7"/>
        <v>900</v>
      </c>
      <c r="N19" s="23">
        <f t="shared" si="7"/>
        <v>900</v>
      </c>
      <c r="O19" s="23">
        <f t="shared" si="7"/>
        <v>900</v>
      </c>
      <c r="P19" s="23">
        <f t="shared" si="7"/>
        <v>900</v>
      </c>
      <c r="Q19" s="23">
        <f t="shared" si="7"/>
        <v>900</v>
      </c>
      <c r="R19" s="23">
        <f t="shared" si="7"/>
        <v>900</v>
      </c>
      <c r="S19" s="23">
        <f t="shared" si="7"/>
        <v>900</v>
      </c>
      <c r="T19" s="23">
        <f t="shared" si="7"/>
        <v>900</v>
      </c>
      <c r="U19" s="23">
        <f t="shared" si="7"/>
        <v>900</v>
      </c>
      <c r="V19" s="23">
        <f t="shared" si="7"/>
        <v>900</v>
      </c>
      <c r="W19" s="23">
        <f t="shared" si="7"/>
        <v>900</v>
      </c>
      <c r="X19" s="23">
        <f t="shared" si="7"/>
        <v>900</v>
      </c>
      <c r="Y19" s="23">
        <f t="shared" si="7"/>
        <v>900</v>
      </c>
      <c r="Z19" s="23">
        <f t="shared" si="7"/>
        <v>900</v>
      </c>
      <c r="AA19" s="23">
        <f t="shared" si="7"/>
        <v>1800</v>
      </c>
      <c r="AB19" s="23">
        <f t="shared" si="7"/>
        <v>1800</v>
      </c>
      <c r="AC19" s="23">
        <f t="shared" si="7"/>
        <v>1800</v>
      </c>
      <c r="AD19" s="23">
        <f t="shared" si="7"/>
        <v>1800</v>
      </c>
      <c r="AE19" s="23">
        <f t="shared" si="7"/>
        <v>1800</v>
      </c>
      <c r="AF19" s="23">
        <f t="shared" si="7"/>
        <v>1800</v>
      </c>
      <c r="AG19" s="23">
        <f t="shared" si="7"/>
        <v>1800</v>
      </c>
      <c r="AH19" s="23">
        <f t="shared" si="7"/>
        <v>1800</v>
      </c>
      <c r="AI19" s="23">
        <f t="shared" si="7"/>
        <v>1800</v>
      </c>
      <c r="AJ19" s="23">
        <f t="shared" si="7"/>
        <v>1800</v>
      </c>
      <c r="AK19" s="23">
        <f t="shared" si="7"/>
        <v>1800</v>
      </c>
      <c r="AL19" s="23">
        <f t="shared" si="7"/>
        <v>1800</v>
      </c>
      <c r="AM19" s="23">
        <f t="shared" si="7"/>
        <v>1800</v>
      </c>
      <c r="AN19" s="23">
        <f t="shared" si="7"/>
        <v>1800</v>
      </c>
      <c r="AO19" s="23">
        <f t="shared" si="7"/>
        <v>1800</v>
      </c>
      <c r="AP19" s="23">
        <f t="shared" si="7"/>
        <v>1800</v>
      </c>
      <c r="AQ19" s="23">
        <f t="shared" si="7"/>
        <v>1800</v>
      </c>
      <c r="AR19" s="23">
        <f t="shared" si="7"/>
        <v>1800</v>
      </c>
      <c r="AS19" s="23">
        <f t="shared" si="7"/>
        <v>1800</v>
      </c>
      <c r="AT19" s="23">
        <f t="shared" si="7"/>
        <v>1800</v>
      </c>
      <c r="AU19" s="23">
        <f t="shared" si="7"/>
        <v>1800</v>
      </c>
      <c r="AV19" s="23">
        <f t="shared" si="7"/>
        <v>1800</v>
      </c>
      <c r="AW19" s="23">
        <f t="shared" si="7"/>
        <v>1800</v>
      </c>
      <c r="AX19" s="23">
        <f t="shared" si="7"/>
        <v>1800</v>
      </c>
    </row>
    <row r="20" spans="1:50" x14ac:dyDescent="0.25">
      <c r="A20" s="2" t="s">
        <v>194</v>
      </c>
      <c r="C20" s="23">
        <f>$B$53*C53</f>
        <v>4000</v>
      </c>
      <c r="D20" s="23">
        <f t="shared" ref="D20:AX20" si="8">$B$53*D53</f>
        <v>4000</v>
      </c>
      <c r="E20" s="23">
        <f t="shared" si="8"/>
        <v>4000</v>
      </c>
      <c r="F20" s="23">
        <f t="shared" si="8"/>
        <v>4000</v>
      </c>
      <c r="G20" s="23">
        <f t="shared" si="8"/>
        <v>4000</v>
      </c>
      <c r="H20" s="23">
        <f t="shared" si="8"/>
        <v>4000</v>
      </c>
      <c r="I20" s="23">
        <f t="shared" si="8"/>
        <v>4000</v>
      </c>
      <c r="J20" s="23">
        <f t="shared" si="8"/>
        <v>4000</v>
      </c>
      <c r="K20" s="23">
        <f t="shared" si="8"/>
        <v>4000</v>
      </c>
      <c r="L20" s="23">
        <f t="shared" si="8"/>
        <v>4000</v>
      </c>
      <c r="M20" s="23">
        <f t="shared" si="8"/>
        <v>4000</v>
      </c>
      <c r="N20" s="23">
        <f t="shared" si="8"/>
        <v>4000</v>
      </c>
      <c r="O20" s="23">
        <f t="shared" si="8"/>
        <v>4000</v>
      </c>
      <c r="P20" s="23">
        <f t="shared" si="8"/>
        <v>4000</v>
      </c>
      <c r="Q20" s="23">
        <f t="shared" si="8"/>
        <v>4000</v>
      </c>
      <c r="R20" s="23">
        <f t="shared" si="8"/>
        <v>4000</v>
      </c>
      <c r="S20" s="23">
        <f t="shared" si="8"/>
        <v>4000</v>
      </c>
      <c r="T20" s="23">
        <f t="shared" si="8"/>
        <v>4000</v>
      </c>
      <c r="U20" s="23">
        <f t="shared" si="8"/>
        <v>4000</v>
      </c>
      <c r="V20" s="23">
        <f t="shared" si="8"/>
        <v>4000</v>
      </c>
      <c r="W20" s="23">
        <f t="shared" si="8"/>
        <v>4000</v>
      </c>
      <c r="X20" s="23">
        <f t="shared" si="8"/>
        <v>4000</v>
      </c>
      <c r="Y20" s="23">
        <f t="shared" si="8"/>
        <v>4000</v>
      </c>
      <c r="Z20" s="23">
        <f t="shared" si="8"/>
        <v>4000</v>
      </c>
      <c r="AA20" s="23">
        <f t="shared" si="8"/>
        <v>4000</v>
      </c>
      <c r="AB20" s="23">
        <f t="shared" si="8"/>
        <v>4000</v>
      </c>
      <c r="AC20" s="23">
        <f t="shared" si="8"/>
        <v>4000</v>
      </c>
      <c r="AD20" s="23">
        <f t="shared" si="8"/>
        <v>4000</v>
      </c>
      <c r="AE20" s="23">
        <f t="shared" si="8"/>
        <v>4000</v>
      </c>
      <c r="AF20" s="23">
        <f t="shared" si="8"/>
        <v>4000</v>
      </c>
      <c r="AG20" s="23">
        <f t="shared" si="8"/>
        <v>4000</v>
      </c>
      <c r="AH20" s="23">
        <f t="shared" si="8"/>
        <v>4000</v>
      </c>
      <c r="AI20" s="23">
        <f t="shared" si="8"/>
        <v>4000</v>
      </c>
      <c r="AJ20" s="23">
        <f t="shared" si="8"/>
        <v>4000</v>
      </c>
      <c r="AK20" s="23">
        <f t="shared" si="8"/>
        <v>4000</v>
      </c>
      <c r="AL20" s="23">
        <f t="shared" si="8"/>
        <v>6000</v>
      </c>
      <c r="AM20" s="23">
        <f t="shared" si="8"/>
        <v>6000</v>
      </c>
      <c r="AN20" s="23">
        <f t="shared" si="8"/>
        <v>6000</v>
      </c>
      <c r="AO20" s="23">
        <f t="shared" si="8"/>
        <v>6000</v>
      </c>
      <c r="AP20" s="23">
        <f t="shared" si="8"/>
        <v>6000</v>
      </c>
      <c r="AQ20" s="23">
        <f t="shared" si="8"/>
        <v>6000</v>
      </c>
      <c r="AR20" s="23">
        <f t="shared" si="8"/>
        <v>6000</v>
      </c>
      <c r="AS20" s="23">
        <f t="shared" si="8"/>
        <v>6000</v>
      </c>
      <c r="AT20" s="23">
        <f t="shared" si="8"/>
        <v>6000</v>
      </c>
      <c r="AU20" s="23">
        <f t="shared" si="8"/>
        <v>6000</v>
      </c>
      <c r="AV20" s="23">
        <f t="shared" si="8"/>
        <v>6000</v>
      </c>
      <c r="AW20" s="23">
        <f t="shared" si="8"/>
        <v>6000</v>
      </c>
      <c r="AX20" s="23">
        <f t="shared" si="8"/>
        <v>6000</v>
      </c>
    </row>
    <row r="21" spans="1:50" x14ac:dyDescent="0.25">
      <c r="A21" s="2" t="s">
        <v>202</v>
      </c>
      <c r="C21" s="23">
        <f>$B$54*C54</f>
        <v>2400</v>
      </c>
      <c r="D21" s="23">
        <f t="shared" ref="D21:AX21" si="9">$B$54*D54</f>
        <v>2400</v>
      </c>
      <c r="E21" s="23">
        <f t="shared" si="9"/>
        <v>2400</v>
      </c>
      <c r="F21" s="23">
        <f t="shared" si="9"/>
        <v>2400</v>
      </c>
      <c r="G21" s="23">
        <f t="shared" si="9"/>
        <v>2400</v>
      </c>
      <c r="H21" s="23">
        <f t="shared" si="9"/>
        <v>2400</v>
      </c>
      <c r="I21" s="23">
        <f t="shared" si="9"/>
        <v>2400</v>
      </c>
      <c r="J21" s="23">
        <f t="shared" si="9"/>
        <v>2400</v>
      </c>
      <c r="K21" s="23">
        <f t="shared" si="9"/>
        <v>2400</v>
      </c>
      <c r="L21" s="23">
        <f t="shared" si="9"/>
        <v>2400</v>
      </c>
      <c r="M21" s="23">
        <f t="shared" si="9"/>
        <v>2400</v>
      </c>
      <c r="N21" s="23">
        <f t="shared" si="9"/>
        <v>2400</v>
      </c>
      <c r="O21" s="23">
        <f t="shared" si="9"/>
        <v>2400</v>
      </c>
      <c r="P21" s="23">
        <f t="shared" si="9"/>
        <v>2400</v>
      </c>
      <c r="Q21" s="23">
        <f t="shared" si="9"/>
        <v>2400</v>
      </c>
      <c r="R21" s="23">
        <f t="shared" si="9"/>
        <v>2400</v>
      </c>
      <c r="S21" s="23">
        <f t="shared" si="9"/>
        <v>2400</v>
      </c>
      <c r="T21" s="23">
        <f t="shared" si="9"/>
        <v>2400</v>
      </c>
      <c r="U21" s="23">
        <f t="shared" si="9"/>
        <v>2400</v>
      </c>
      <c r="V21" s="23">
        <f t="shared" si="9"/>
        <v>2400</v>
      </c>
      <c r="W21" s="23">
        <f t="shared" si="9"/>
        <v>2400</v>
      </c>
      <c r="X21" s="23">
        <f t="shared" si="9"/>
        <v>2400</v>
      </c>
      <c r="Y21" s="23">
        <f t="shared" si="9"/>
        <v>2400</v>
      </c>
      <c r="Z21" s="23">
        <f t="shared" si="9"/>
        <v>2400</v>
      </c>
      <c r="AA21" s="23">
        <f t="shared" si="9"/>
        <v>3600</v>
      </c>
      <c r="AB21" s="23">
        <f t="shared" si="9"/>
        <v>3600</v>
      </c>
      <c r="AC21" s="23">
        <f t="shared" si="9"/>
        <v>3600</v>
      </c>
      <c r="AD21" s="23">
        <f t="shared" si="9"/>
        <v>3600</v>
      </c>
      <c r="AE21" s="23">
        <f t="shared" si="9"/>
        <v>3600</v>
      </c>
      <c r="AF21" s="23">
        <f t="shared" si="9"/>
        <v>3600</v>
      </c>
      <c r="AG21" s="23">
        <f t="shared" si="9"/>
        <v>3600</v>
      </c>
      <c r="AH21" s="23">
        <f t="shared" si="9"/>
        <v>3600</v>
      </c>
      <c r="AI21" s="23">
        <f t="shared" si="9"/>
        <v>3600</v>
      </c>
      <c r="AJ21" s="23">
        <f t="shared" si="9"/>
        <v>3600</v>
      </c>
      <c r="AK21" s="23">
        <f t="shared" si="9"/>
        <v>3600</v>
      </c>
      <c r="AL21" s="23">
        <f t="shared" si="9"/>
        <v>3600</v>
      </c>
      <c r="AM21" s="23">
        <f t="shared" si="9"/>
        <v>3600</v>
      </c>
      <c r="AN21" s="23">
        <f t="shared" si="9"/>
        <v>3600</v>
      </c>
      <c r="AO21" s="23">
        <f t="shared" si="9"/>
        <v>3600</v>
      </c>
      <c r="AP21" s="23">
        <f t="shared" si="9"/>
        <v>3600</v>
      </c>
      <c r="AQ21" s="23">
        <f t="shared" si="9"/>
        <v>3600</v>
      </c>
      <c r="AR21" s="23">
        <f t="shared" si="9"/>
        <v>3600</v>
      </c>
      <c r="AS21" s="23">
        <f t="shared" si="9"/>
        <v>3600</v>
      </c>
      <c r="AT21" s="23">
        <f t="shared" si="9"/>
        <v>3600</v>
      </c>
      <c r="AU21" s="23">
        <f t="shared" si="9"/>
        <v>3600</v>
      </c>
      <c r="AV21" s="23">
        <f t="shared" si="9"/>
        <v>3600</v>
      </c>
      <c r="AW21" s="23">
        <f t="shared" si="9"/>
        <v>3600</v>
      </c>
      <c r="AX21" s="23">
        <f t="shared" si="9"/>
        <v>3600</v>
      </c>
    </row>
    <row r="22" spans="1:50" x14ac:dyDescent="0.25">
      <c r="A22" s="2" t="s">
        <v>203</v>
      </c>
      <c r="C22" s="23">
        <f>$B$55*C55</f>
        <v>1100</v>
      </c>
      <c r="D22" s="23">
        <f t="shared" ref="D22:AX22" si="10">$B$55*D55</f>
        <v>1100</v>
      </c>
      <c r="E22" s="23">
        <f t="shared" si="10"/>
        <v>1100</v>
      </c>
      <c r="F22" s="23">
        <f t="shared" si="10"/>
        <v>1100</v>
      </c>
      <c r="G22" s="23">
        <f t="shared" si="10"/>
        <v>1100</v>
      </c>
      <c r="H22" s="23">
        <f t="shared" si="10"/>
        <v>1100</v>
      </c>
      <c r="I22" s="23">
        <f t="shared" si="10"/>
        <v>1100</v>
      </c>
      <c r="J22" s="23">
        <f t="shared" si="10"/>
        <v>1100</v>
      </c>
      <c r="K22" s="23">
        <f t="shared" si="10"/>
        <v>1100</v>
      </c>
      <c r="L22" s="23">
        <f t="shared" si="10"/>
        <v>1100</v>
      </c>
      <c r="M22" s="23">
        <f t="shared" si="10"/>
        <v>1100</v>
      </c>
      <c r="N22" s="23">
        <f t="shared" si="10"/>
        <v>1100</v>
      </c>
      <c r="O22" s="23">
        <f t="shared" si="10"/>
        <v>1100</v>
      </c>
      <c r="P22" s="23">
        <f t="shared" si="10"/>
        <v>1100</v>
      </c>
      <c r="Q22" s="23">
        <f t="shared" si="10"/>
        <v>1100</v>
      </c>
      <c r="R22" s="23">
        <f t="shared" si="10"/>
        <v>1100</v>
      </c>
      <c r="S22" s="23">
        <f t="shared" si="10"/>
        <v>1100</v>
      </c>
      <c r="T22" s="23">
        <f t="shared" si="10"/>
        <v>1100</v>
      </c>
      <c r="U22" s="23">
        <f t="shared" si="10"/>
        <v>1100</v>
      </c>
      <c r="V22" s="23">
        <f t="shared" si="10"/>
        <v>1100</v>
      </c>
      <c r="W22" s="23">
        <f t="shared" si="10"/>
        <v>1100</v>
      </c>
      <c r="X22" s="23">
        <f t="shared" si="10"/>
        <v>1100</v>
      </c>
      <c r="Y22" s="23">
        <f t="shared" si="10"/>
        <v>1100</v>
      </c>
      <c r="Z22" s="23">
        <f t="shared" si="10"/>
        <v>1100</v>
      </c>
      <c r="AA22" s="23">
        <f t="shared" si="10"/>
        <v>1100</v>
      </c>
      <c r="AB22" s="23">
        <f t="shared" si="10"/>
        <v>1100</v>
      </c>
      <c r="AC22" s="23">
        <f t="shared" si="10"/>
        <v>1100</v>
      </c>
      <c r="AD22" s="23">
        <f t="shared" si="10"/>
        <v>1100</v>
      </c>
      <c r="AE22" s="23">
        <f t="shared" si="10"/>
        <v>1100</v>
      </c>
      <c r="AF22" s="23">
        <f t="shared" si="10"/>
        <v>1100</v>
      </c>
      <c r="AG22" s="23">
        <f t="shared" si="10"/>
        <v>1100</v>
      </c>
      <c r="AH22" s="23">
        <f t="shared" si="10"/>
        <v>1100</v>
      </c>
      <c r="AI22" s="23">
        <f t="shared" si="10"/>
        <v>1100</v>
      </c>
      <c r="AJ22" s="23">
        <f t="shared" si="10"/>
        <v>1100</v>
      </c>
      <c r="AK22" s="23">
        <f t="shared" si="10"/>
        <v>1100</v>
      </c>
      <c r="AL22" s="23">
        <f t="shared" si="10"/>
        <v>2200</v>
      </c>
      <c r="AM22" s="23">
        <f t="shared" si="10"/>
        <v>2200</v>
      </c>
      <c r="AN22" s="23">
        <f t="shared" si="10"/>
        <v>2200</v>
      </c>
      <c r="AO22" s="23">
        <f t="shared" si="10"/>
        <v>2200</v>
      </c>
      <c r="AP22" s="23">
        <f t="shared" si="10"/>
        <v>2200</v>
      </c>
      <c r="AQ22" s="23">
        <f t="shared" si="10"/>
        <v>2200</v>
      </c>
      <c r="AR22" s="23">
        <f t="shared" si="10"/>
        <v>2200</v>
      </c>
      <c r="AS22" s="23">
        <f t="shared" si="10"/>
        <v>2200</v>
      </c>
      <c r="AT22" s="23">
        <f t="shared" si="10"/>
        <v>2200</v>
      </c>
      <c r="AU22" s="23">
        <f t="shared" si="10"/>
        <v>2200</v>
      </c>
      <c r="AV22" s="23">
        <f t="shared" si="10"/>
        <v>2200</v>
      </c>
      <c r="AW22" s="23">
        <f t="shared" si="10"/>
        <v>2200</v>
      </c>
      <c r="AX22" s="23">
        <f t="shared" si="10"/>
        <v>2200</v>
      </c>
    </row>
    <row r="23" spans="1:50" x14ac:dyDescent="0.25">
      <c r="A23" s="19" t="s">
        <v>70</v>
      </c>
      <c r="C23" s="28">
        <f>SUM(C18:C22)</f>
        <v>9300</v>
      </c>
      <c r="D23" s="28">
        <f t="shared" ref="D23:AX23" si="11">SUM(D18:D22)</f>
        <v>9300</v>
      </c>
      <c r="E23" s="28">
        <f t="shared" si="11"/>
        <v>9300</v>
      </c>
      <c r="F23" s="28">
        <f t="shared" si="11"/>
        <v>9300</v>
      </c>
      <c r="G23" s="28">
        <f t="shared" si="11"/>
        <v>9300</v>
      </c>
      <c r="H23" s="28">
        <f t="shared" si="11"/>
        <v>9300</v>
      </c>
      <c r="I23" s="28">
        <f t="shared" si="11"/>
        <v>9300</v>
      </c>
      <c r="J23" s="28">
        <f t="shared" si="11"/>
        <v>9300</v>
      </c>
      <c r="K23" s="28">
        <f t="shared" si="11"/>
        <v>9300</v>
      </c>
      <c r="L23" s="28">
        <f t="shared" si="11"/>
        <v>9300</v>
      </c>
      <c r="M23" s="28">
        <f t="shared" si="11"/>
        <v>9300</v>
      </c>
      <c r="N23" s="28">
        <f t="shared" si="11"/>
        <v>9300</v>
      </c>
      <c r="O23" s="28">
        <f t="shared" si="11"/>
        <v>10200</v>
      </c>
      <c r="P23" s="28">
        <f t="shared" si="11"/>
        <v>10200</v>
      </c>
      <c r="Q23" s="28">
        <f t="shared" si="11"/>
        <v>10200</v>
      </c>
      <c r="R23" s="28">
        <f t="shared" si="11"/>
        <v>10200</v>
      </c>
      <c r="S23" s="28">
        <f t="shared" si="11"/>
        <v>10200</v>
      </c>
      <c r="T23" s="28">
        <f t="shared" si="11"/>
        <v>10200</v>
      </c>
      <c r="U23" s="28">
        <f t="shared" si="11"/>
        <v>10200</v>
      </c>
      <c r="V23" s="28">
        <f t="shared" si="11"/>
        <v>10200</v>
      </c>
      <c r="W23" s="28">
        <f t="shared" si="11"/>
        <v>10200</v>
      </c>
      <c r="X23" s="28">
        <f t="shared" si="11"/>
        <v>10200</v>
      </c>
      <c r="Y23" s="28">
        <f t="shared" si="11"/>
        <v>10200</v>
      </c>
      <c r="Z23" s="28">
        <f t="shared" si="11"/>
        <v>10200</v>
      </c>
      <c r="AA23" s="28">
        <f t="shared" si="11"/>
        <v>12300</v>
      </c>
      <c r="AB23" s="28">
        <f t="shared" si="11"/>
        <v>12300</v>
      </c>
      <c r="AC23" s="28">
        <f t="shared" si="11"/>
        <v>12300</v>
      </c>
      <c r="AD23" s="28">
        <f t="shared" si="11"/>
        <v>12300</v>
      </c>
      <c r="AE23" s="28">
        <f t="shared" si="11"/>
        <v>12300</v>
      </c>
      <c r="AF23" s="28">
        <f t="shared" si="11"/>
        <v>12300</v>
      </c>
      <c r="AG23" s="28">
        <f t="shared" si="11"/>
        <v>13200</v>
      </c>
      <c r="AH23" s="28">
        <f t="shared" si="11"/>
        <v>13200</v>
      </c>
      <c r="AI23" s="28">
        <f t="shared" si="11"/>
        <v>13200</v>
      </c>
      <c r="AJ23" s="28">
        <f t="shared" si="11"/>
        <v>13200</v>
      </c>
      <c r="AK23" s="28">
        <f t="shared" si="11"/>
        <v>13200</v>
      </c>
      <c r="AL23" s="28">
        <f t="shared" si="11"/>
        <v>16300</v>
      </c>
      <c r="AM23" s="28">
        <f t="shared" si="11"/>
        <v>16300</v>
      </c>
      <c r="AN23" s="28">
        <f t="shared" si="11"/>
        <v>16300</v>
      </c>
      <c r="AO23" s="28">
        <f t="shared" si="11"/>
        <v>16300</v>
      </c>
      <c r="AP23" s="28">
        <f t="shared" si="11"/>
        <v>16300</v>
      </c>
      <c r="AQ23" s="28">
        <f t="shared" si="11"/>
        <v>16300</v>
      </c>
      <c r="AR23" s="28">
        <f t="shared" si="11"/>
        <v>16300</v>
      </c>
      <c r="AS23" s="28">
        <f t="shared" si="11"/>
        <v>16300</v>
      </c>
      <c r="AT23" s="28">
        <f t="shared" si="11"/>
        <v>16300</v>
      </c>
      <c r="AU23" s="28">
        <f t="shared" si="11"/>
        <v>16300</v>
      </c>
      <c r="AV23" s="28">
        <f t="shared" si="11"/>
        <v>16300</v>
      </c>
      <c r="AW23" s="28">
        <f t="shared" si="11"/>
        <v>16300</v>
      </c>
      <c r="AX23" s="28">
        <f t="shared" si="11"/>
        <v>16300</v>
      </c>
    </row>
    <row r="24" spans="1:50" x14ac:dyDescent="0.25">
      <c r="A24" s="2" t="s">
        <v>71</v>
      </c>
      <c r="C24" s="23">
        <f>C23*C57</f>
        <v>3255</v>
      </c>
      <c r="D24" s="23">
        <f t="shared" ref="C24:AX24" si="12">D23*D57</f>
        <v>3255</v>
      </c>
      <c r="E24" s="23">
        <f t="shared" si="12"/>
        <v>3255</v>
      </c>
      <c r="F24" s="23">
        <f t="shared" si="12"/>
        <v>3255</v>
      </c>
      <c r="G24" s="23">
        <f t="shared" si="12"/>
        <v>3255</v>
      </c>
      <c r="H24" s="23">
        <f t="shared" si="12"/>
        <v>3255</v>
      </c>
      <c r="I24" s="23">
        <f t="shared" si="12"/>
        <v>3255</v>
      </c>
      <c r="J24" s="23">
        <f t="shared" si="12"/>
        <v>3255</v>
      </c>
      <c r="K24" s="23">
        <f t="shared" si="12"/>
        <v>3255</v>
      </c>
      <c r="L24" s="23">
        <f t="shared" si="12"/>
        <v>3255</v>
      </c>
      <c r="M24" s="23">
        <f t="shared" si="12"/>
        <v>3255</v>
      </c>
      <c r="N24" s="23">
        <f t="shared" si="12"/>
        <v>3255</v>
      </c>
      <c r="O24" s="23">
        <f t="shared" si="12"/>
        <v>3570</v>
      </c>
      <c r="P24" s="23">
        <f t="shared" si="12"/>
        <v>3570</v>
      </c>
      <c r="Q24" s="23">
        <f t="shared" si="12"/>
        <v>3570</v>
      </c>
      <c r="R24" s="23">
        <f t="shared" si="12"/>
        <v>3570</v>
      </c>
      <c r="S24" s="23">
        <f t="shared" si="12"/>
        <v>3570</v>
      </c>
      <c r="T24" s="23">
        <f t="shared" si="12"/>
        <v>3570</v>
      </c>
      <c r="U24" s="23">
        <f t="shared" si="12"/>
        <v>3570</v>
      </c>
      <c r="V24" s="23">
        <f t="shared" si="12"/>
        <v>3570</v>
      </c>
      <c r="W24" s="23">
        <f t="shared" si="12"/>
        <v>3570</v>
      </c>
      <c r="X24" s="23">
        <f t="shared" si="12"/>
        <v>3570</v>
      </c>
      <c r="Y24" s="23">
        <f t="shared" si="12"/>
        <v>3570</v>
      </c>
      <c r="Z24" s="23">
        <f t="shared" si="12"/>
        <v>3570</v>
      </c>
      <c r="AA24" s="23">
        <f t="shared" si="12"/>
        <v>4305</v>
      </c>
      <c r="AB24" s="23">
        <f t="shared" si="12"/>
        <v>4305</v>
      </c>
      <c r="AC24" s="23">
        <f t="shared" si="12"/>
        <v>4305</v>
      </c>
      <c r="AD24" s="23">
        <f t="shared" si="12"/>
        <v>4305</v>
      </c>
      <c r="AE24" s="23">
        <f t="shared" si="12"/>
        <v>4305</v>
      </c>
      <c r="AF24" s="23">
        <f t="shared" si="12"/>
        <v>4305</v>
      </c>
      <c r="AG24" s="23">
        <f t="shared" si="12"/>
        <v>4620</v>
      </c>
      <c r="AH24" s="23">
        <f t="shared" si="12"/>
        <v>4620</v>
      </c>
      <c r="AI24" s="23">
        <f t="shared" si="12"/>
        <v>4620</v>
      </c>
      <c r="AJ24" s="23">
        <f t="shared" si="12"/>
        <v>4620</v>
      </c>
      <c r="AK24" s="23">
        <f t="shared" si="12"/>
        <v>4620</v>
      </c>
      <c r="AL24" s="23">
        <f t="shared" si="12"/>
        <v>5705</v>
      </c>
      <c r="AM24" s="23">
        <f t="shared" si="12"/>
        <v>5705</v>
      </c>
      <c r="AN24" s="23">
        <f t="shared" si="12"/>
        <v>5705</v>
      </c>
      <c r="AO24" s="23">
        <f t="shared" si="12"/>
        <v>5705</v>
      </c>
      <c r="AP24" s="23">
        <f t="shared" si="12"/>
        <v>5705</v>
      </c>
      <c r="AQ24" s="23">
        <f t="shared" si="12"/>
        <v>5705</v>
      </c>
      <c r="AR24" s="23">
        <f t="shared" si="12"/>
        <v>5705</v>
      </c>
      <c r="AS24" s="23">
        <f t="shared" si="12"/>
        <v>5705</v>
      </c>
      <c r="AT24" s="23">
        <f t="shared" si="12"/>
        <v>5705</v>
      </c>
      <c r="AU24" s="23">
        <f t="shared" si="12"/>
        <v>5705</v>
      </c>
      <c r="AV24" s="23">
        <f t="shared" si="12"/>
        <v>5705</v>
      </c>
      <c r="AW24" s="23">
        <f t="shared" si="12"/>
        <v>5705</v>
      </c>
      <c r="AX24" s="23">
        <f t="shared" si="12"/>
        <v>5705</v>
      </c>
    </row>
    <row r="25" spans="1:50" s="4" customFormat="1" x14ac:dyDescent="0.25">
      <c r="A25" s="29" t="s">
        <v>72</v>
      </c>
      <c r="C25" s="30">
        <f>C23+C24</f>
        <v>12555</v>
      </c>
      <c r="D25" s="30">
        <f t="shared" ref="D25:AX25" si="13">D23+D24</f>
        <v>12555</v>
      </c>
      <c r="E25" s="30">
        <f t="shared" si="13"/>
        <v>12555</v>
      </c>
      <c r="F25" s="30">
        <f t="shared" si="13"/>
        <v>12555</v>
      </c>
      <c r="G25" s="30">
        <f t="shared" si="13"/>
        <v>12555</v>
      </c>
      <c r="H25" s="30">
        <f t="shared" si="13"/>
        <v>12555</v>
      </c>
      <c r="I25" s="30">
        <f t="shared" si="13"/>
        <v>12555</v>
      </c>
      <c r="J25" s="30">
        <f t="shared" si="13"/>
        <v>12555</v>
      </c>
      <c r="K25" s="30">
        <f t="shared" si="13"/>
        <v>12555</v>
      </c>
      <c r="L25" s="30">
        <f t="shared" si="13"/>
        <v>12555</v>
      </c>
      <c r="M25" s="30">
        <f t="shared" si="13"/>
        <v>12555</v>
      </c>
      <c r="N25" s="30">
        <f t="shared" si="13"/>
        <v>12555</v>
      </c>
      <c r="O25" s="30">
        <f t="shared" si="13"/>
        <v>13770</v>
      </c>
      <c r="P25" s="30">
        <f t="shared" si="13"/>
        <v>13770</v>
      </c>
      <c r="Q25" s="30">
        <f t="shared" si="13"/>
        <v>13770</v>
      </c>
      <c r="R25" s="30">
        <f t="shared" si="13"/>
        <v>13770</v>
      </c>
      <c r="S25" s="30">
        <f t="shared" si="13"/>
        <v>13770</v>
      </c>
      <c r="T25" s="30">
        <f t="shared" si="13"/>
        <v>13770</v>
      </c>
      <c r="U25" s="30">
        <f t="shared" si="13"/>
        <v>13770</v>
      </c>
      <c r="V25" s="30">
        <f t="shared" si="13"/>
        <v>13770</v>
      </c>
      <c r="W25" s="30">
        <f t="shared" si="13"/>
        <v>13770</v>
      </c>
      <c r="X25" s="30">
        <f t="shared" si="13"/>
        <v>13770</v>
      </c>
      <c r="Y25" s="30">
        <f t="shared" si="13"/>
        <v>13770</v>
      </c>
      <c r="Z25" s="30">
        <f t="shared" si="13"/>
        <v>13770</v>
      </c>
      <c r="AA25" s="30">
        <f t="shared" si="13"/>
        <v>16605</v>
      </c>
      <c r="AB25" s="30">
        <f t="shared" si="13"/>
        <v>16605</v>
      </c>
      <c r="AC25" s="30">
        <f t="shared" si="13"/>
        <v>16605</v>
      </c>
      <c r="AD25" s="30">
        <f t="shared" si="13"/>
        <v>16605</v>
      </c>
      <c r="AE25" s="30">
        <f t="shared" si="13"/>
        <v>16605</v>
      </c>
      <c r="AF25" s="30">
        <f t="shared" si="13"/>
        <v>16605</v>
      </c>
      <c r="AG25" s="30">
        <f t="shared" si="13"/>
        <v>17820</v>
      </c>
      <c r="AH25" s="30">
        <f t="shared" si="13"/>
        <v>17820</v>
      </c>
      <c r="AI25" s="30">
        <f t="shared" si="13"/>
        <v>17820</v>
      </c>
      <c r="AJ25" s="30">
        <f t="shared" si="13"/>
        <v>17820</v>
      </c>
      <c r="AK25" s="30">
        <f t="shared" si="13"/>
        <v>17820</v>
      </c>
      <c r="AL25" s="30">
        <f t="shared" si="13"/>
        <v>22005</v>
      </c>
      <c r="AM25" s="30">
        <f t="shared" si="13"/>
        <v>22005</v>
      </c>
      <c r="AN25" s="30">
        <f t="shared" si="13"/>
        <v>22005</v>
      </c>
      <c r="AO25" s="30">
        <f t="shared" si="13"/>
        <v>22005</v>
      </c>
      <c r="AP25" s="30">
        <f t="shared" si="13"/>
        <v>22005</v>
      </c>
      <c r="AQ25" s="30">
        <f t="shared" si="13"/>
        <v>22005</v>
      </c>
      <c r="AR25" s="30">
        <f t="shared" si="13"/>
        <v>22005</v>
      </c>
      <c r="AS25" s="30">
        <f t="shared" si="13"/>
        <v>22005</v>
      </c>
      <c r="AT25" s="30">
        <f t="shared" si="13"/>
        <v>22005</v>
      </c>
      <c r="AU25" s="30">
        <f t="shared" si="13"/>
        <v>22005</v>
      </c>
      <c r="AV25" s="30">
        <f t="shared" si="13"/>
        <v>22005</v>
      </c>
      <c r="AW25" s="30">
        <f t="shared" si="13"/>
        <v>22005</v>
      </c>
      <c r="AX25" s="30">
        <f t="shared" si="13"/>
        <v>22005</v>
      </c>
    </row>
    <row r="27" spans="1:50" x14ac:dyDescent="0.25">
      <c r="A27" s="18" t="s">
        <v>73</v>
      </c>
    </row>
    <row r="28" spans="1:50" x14ac:dyDescent="0.25">
      <c r="A28" s="2" t="s">
        <v>48</v>
      </c>
      <c r="C28" s="23">
        <f>C60</f>
        <v>3000</v>
      </c>
      <c r="D28" s="23">
        <f t="shared" ref="D28:AX30" si="14">D60</f>
        <v>3000</v>
      </c>
      <c r="E28" s="23">
        <f t="shared" si="14"/>
        <v>3000</v>
      </c>
      <c r="F28" s="23">
        <f t="shared" si="14"/>
        <v>3000</v>
      </c>
      <c r="G28" s="23">
        <f t="shared" si="14"/>
        <v>5000</v>
      </c>
      <c r="H28" s="23">
        <f t="shared" si="14"/>
        <v>5000</v>
      </c>
      <c r="I28" s="23">
        <f t="shared" si="14"/>
        <v>5000</v>
      </c>
      <c r="J28" s="23">
        <f t="shared" si="14"/>
        <v>5000</v>
      </c>
      <c r="K28" s="23">
        <f t="shared" si="14"/>
        <v>7000</v>
      </c>
      <c r="L28" s="23">
        <f t="shared" si="14"/>
        <v>7000</v>
      </c>
      <c r="M28" s="23">
        <f t="shared" si="14"/>
        <v>7000</v>
      </c>
      <c r="N28" s="23">
        <f t="shared" si="14"/>
        <v>7000</v>
      </c>
      <c r="O28" s="23">
        <f t="shared" si="14"/>
        <v>8000</v>
      </c>
      <c r="P28" s="23">
        <f t="shared" si="14"/>
        <v>8000</v>
      </c>
      <c r="Q28" s="23">
        <f t="shared" si="14"/>
        <v>8000</v>
      </c>
      <c r="R28" s="23">
        <f t="shared" si="14"/>
        <v>8000</v>
      </c>
      <c r="S28" s="23">
        <f t="shared" si="14"/>
        <v>8000</v>
      </c>
      <c r="T28" s="23">
        <f t="shared" si="14"/>
        <v>8000</v>
      </c>
      <c r="U28" s="23">
        <f t="shared" si="14"/>
        <v>10000</v>
      </c>
      <c r="V28" s="23">
        <f t="shared" si="14"/>
        <v>10000</v>
      </c>
      <c r="W28" s="23">
        <f t="shared" si="14"/>
        <v>10000</v>
      </c>
      <c r="X28" s="23">
        <f t="shared" si="14"/>
        <v>10000</v>
      </c>
      <c r="Y28" s="23">
        <f t="shared" si="14"/>
        <v>10000</v>
      </c>
      <c r="Z28" s="23">
        <f t="shared" si="14"/>
        <v>10000</v>
      </c>
      <c r="AA28" s="23">
        <f t="shared" si="14"/>
        <v>12000</v>
      </c>
      <c r="AB28" s="23">
        <f t="shared" si="14"/>
        <v>12000</v>
      </c>
      <c r="AC28" s="23">
        <f t="shared" si="14"/>
        <v>12000</v>
      </c>
      <c r="AD28" s="23">
        <f t="shared" si="14"/>
        <v>12000</v>
      </c>
      <c r="AE28" s="23">
        <f t="shared" si="14"/>
        <v>12000</v>
      </c>
      <c r="AF28" s="23">
        <f t="shared" si="14"/>
        <v>12000</v>
      </c>
      <c r="AG28" s="23">
        <f t="shared" si="14"/>
        <v>12000</v>
      </c>
      <c r="AH28" s="23">
        <f t="shared" si="14"/>
        <v>12000</v>
      </c>
      <c r="AI28" s="23">
        <f t="shared" si="14"/>
        <v>12000</v>
      </c>
      <c r="AJ28" s="23">
        <f t="shared" si="14"/>
        <v>12000</v>
      </c>
      <c r="AK28" s="23">
        <f t="shared" si="14"/>
        <v>12000</v>
      </c>
      <c r="AL28" s="23">
        <f t="shared" si="14"/>
        <v>12000</v>
      </c>
      <c r="AM28" s="23">
        <f t="shared" si="14"/>
        <v>12360</v>
      </c>
      <c r="AN28" s="23">
        <f t="shared" si="14"/>
        <v>12730.800000000001</v>
      </c>
      <c r="AO28" s="23">
        <f t="shared" si="14"/>
        <v>13112.724000000002</v>
      </c>
      <c r="AP28" s="23">
        <f t="shared" si="14"/>
        <v>13506.105720000003</v>
      </c>
      <c r="AQ28" s="23">
        <f t="shared" si="14"/>
        <v>13911.288891600003</v>
      </c>
      <c r="AR28" s="23">
        <f t="shared" si="14"/>
        <v>14328.627558348004</v>
      </c>
      <c r="AS28" s="23">
        <f t="shared" si="14"/>
        <v>14758.486385098444</v>
      </c>
      <c r="AT28" s="23">
        <f t="shared" si="14"/>
        <v>15201.240976651397</v>
      </c>
      <c r="AU28" s="23">
        <f t="shared" si="14"/>
        <v>15657.278205950939</v>
      </c>
      <c r="AV28" s="23">
        <f t="shared" si="14"/>
        <v>16126.996552129467</v>
      </c>
      <c r="AW28" s="23">
        <f t="shared" si="14"/>
        <v>16610.806448693351</v>
      </c>
      <c r="AX28" s="23">
        <f t="shared" si="14"/>
        <v>17109.130642154152</v>
      </c>
    </row>
    <row r="29" spans="1:50" x14ac:dyDescent="0.25">
      <c r="A29" s="2" t="s">
        <v>74</v>
      </c>
      <c r="C29" s="23">
        <f t="shared" ref="C29:R30" si="15">C61</f>
        <v>0</v>
      </c>
      <c r="D29" s="23">
        <f t="shared" si="15"/>
        <v>0</v>
      </c>
      <c r="E29" s="23">
        <f t="shared" si="15"/>
        <v>0</v>
      </c>
      <c r="F29" s="23">
        <f t="shared" si="15"/>
        <v>0</v>
      </c>
      <c r="G29" s="23">
        <f t="shared" si="15"/>
        <v>0</v>
      </c>
      <c r="H29" s="23">
        <f t="shared" si="15"/>
        <v>0</v>
      </c>
      <c r="I29" s="23">
        <f t="shared" si="15"/>
        <v>0</v>
      </c>
      <c r="J29" s="23">
        <f t="shared" si="15"/>
        <v>0</v>
      </c>
      <c r="K29" s="23">
        <f t="shared" si="15"/>
        <v>0</v>
      </c>
      <c r="L29" s="23">
        <f t="shared" si="15"/>
        <v>0</v>
      </c>
      <c r="M29" s="23">
        <f t="shared" si="15"/>
        <v>0</v>
      </c>
      <c r="N29" s="23">
        <f t="shared" si="15"/>
        <v>0</v>
      </c>
      <c r="O29" s="23">
        <f t="shared" si="15"/>
        <v>0</v>
      </c>
      <c r="P29" s="23">
        <f t="shared" si="15"/>
        <v>0</v>
      </c>
      <c r="Q29" s="23">
        <f t="shared" si="15"/>
        <v>0</v>
      </c>
      <c r="R29" s="23">
        <f t="shared" si="15"/>
        <v>0</v>
      </c>
      <c r="S29" s="23">
        <f t="shared" si="14"/>
        <v>0</v>
      </c>
      <c r="T29" s="23">
        <f t="shared" si="14"/>
        <v>0</v>
      </c>
      <c r="U29" s="23">
        <f t="shared" si="14"/>
        <v>0</v>
      </c>
      <c r="V29" s="23">
        <f t="shared" si="14"/>
        <v>0</v>
      </c>
      <c r="W29" s="23">
        <f t="shared" si="14"/>
        <v>0</v>
      </c>
      <c r="X29" s="23">
        <f t="shared" si="14"/>
        <v>0</v>
      </c>
      <c r="Y29" s="23">
        <f t="shared" si="14"/>
        <v>0</v>
      </c>
      <c r="Z29" s="23">
        <f t="shared" si="14"/>
        <v>0</v>
      </c>
      <c r="AA29" s="23">
        <f t="shared" si="14"/>
        <v>0</v>
      </c>
      <c r="AB29" s="23">
        <f t="shared" si="14"/>
        <v>0</v>
      </c>
      <c r="AC29" s="23">
        <f t="shared" si="14"/>
        <v>0</v>
      </c>
      <c r="AD29" s="23">
        <f t="shared" si="14"/>
        <v>0</v>
      </c>
      <c r="AE29" s="23">
        <f t="shared" si="14"/>
        <v>0</v>
      </c>
      <c r="AF29" s="23">
        <f t="shared" si="14"/>
        <v>0</v>
      </c>
      <c r="AG29" s="23">
        <f t="shared" si="14"/>
        <v>0</v>
      </c>
      <c r="AH29" s="23">
        <f t="shared" si="14"/>
        <v>0</v>
      </c>
      <c r="AI29" s="23">
        <f t="shared" si="14"/>
        <v>0</v>
      </c>
      <c r="AJ29" s="23">
        <f t="shared" si="14"/>
        <v>0</v>
      </c>
      <c r="AK29" s="23">
        <f t="shared" si="14"/>
        <v>0</v>
      </c>
      <c r="AL29" s="23">
        <f t="shared" si="14"/>
        <v>0</v>
      </c>
      <c r="AM29" s="23">
        <f t="shared" si="14"/>
        <v>0</v>
      </c>
      <c r="AN29" s="23">
        <f t="shared" si="14"/>
        <v>0</v>
      </c>
      <c r="AO29" s="23">
        <f t="shared" si="14"/>
        <v>0</v>
      </c>
      <c r="AP29" s="23">
        <f t="shared" si="14"/>
        <v>0</v>
      </c>
      <c r="AQ29" s="23">
        <f t="shared" si="14"/>
        <v>0</v>
      </c>
      <c r="AR29" s="23">
        <f t="shared" si="14"/>
        <v>0</v>
      </c>
      <c r="AS29" s="23">
        <f t="shared" si="14"/>
        <v>0</v>
      </c>
      <c r="AT29" s="23">
        <f t="shared" si="14"/>
        <v>0</v>
      </c>
      <c r="AU29" s="23">
        <f t="shared" si="14"/>
        <v>0</v>
      </c>
      <c r="AV29" s="23">
        <f t="shared" si="14"/>
        <v>0</v>
      </c>
      <c r="AW29" s="23">
        <f t="shared" si="14"/>
        <v>0</v>
      </c>
      <c r="AX29" s="23">
        <f t="shared" si="14"/>
        <v>0</v>
      </c>
    </row>
    <row r="30" spans="1:50" x14ac:dyDescent="0.25">
      <c r="A30" s="2" t="s">
        <v>75</v>
      </c>
      <c r="C30" s="23">
        <f t="shared" si="15"/>
        <v>2000</v>
      </c>
      <c r="D30" s="23">
        <f t="shared" si="14"/>
        <v>2000</v>
      </c>
      <c r="E30" s="23">
        <f t="shared" si="14"/>
        <v>2000</v>
      </c>
      <c r="F30" s="23">
        <f t="shared" si="14"/>
        <v>2000</v>
      </c>
      <c r="G30" s="23">
        <f t="shared" si="14"/>
        <v>2000</v>
      </c>
      <c r="H30" s="23">
        <f t="shared" si="14"/>
        <v>2000</v>
      </c>
      <c r="I30" s="23">
        <f t="shared" si="14"/>
        <v>2000</v>
      </c>
      <c r="J30" s="23">
        <f t="shared" si="14"/>
        <v>2000</v>
      </c>
      <c r="K30" s="23">
        <f t="shared" si="14"/>
        <v>2000</v>
      </c>
      <c r="L30" s="23">
        <f t="shared" si="14"/>
        <v>2000</v>
      </c>
      <c r="M30" s="23">
        <f t="shared" si="14"/>
        <v>2000</v>
      </c>
      <c r="N30" s="23">
        <f t="shared" si="14"/>
        <v>2000</v>
      </c>
      <c r="O30" s="23">
        <f t="shared" si="14"/>
        <v>2000</v>
      </c>
      <c r="P30" s="23">
        <f t="shared" si="14"/>
        <v>2000</v>
      </c>
      <c r="Q30" s="23">
        <f t="shared" si="14"/>
        <v>2000</v>
      </c>
      <c r="R30" s="23">
        <f t="shared" si="14"/>
        <v>2000</v>
      </c>
      <c r="S30" s="23">
        <f t="shared" si="14"/>
        <v>2000</v>
      </c>
      <c r="T30" s="23">
        <f t="shared" si="14"/>
        <v>2000</v>
      </c>
      <c r="U30" s="23">
        <f t="shared" si="14"/>
        <v>2000</v>
      </c>
      <c r="V30" s="23">
        <f t="shared" si="14"/>
        <v>2000</v>
      </c>
      <c r="W30" s="23">
        <f t="shared" si="14"/>
        <v>2000</v>
      </c>
      <c r="X30" s="23">
        <f t="shared" si="14"/>
        <v>2000</v>
      </c>
      <c r="Y30" s="23">
        <f t="shared" si="14"/>
        <v>2000</v>
      </c>
      <c r="Z30" s="23">
        <f t="shared" si="14"/>
        <v>2000</v>
      </c>
      <c r="AA30" s="23">
        <f t="shared" si="14"/>
        <v>2000</v>
      </c>
      <c r="AB30" s="23">
        <f t="shared" si="14"/>
        <v>2000</v>
      </c>
      <c r="AC30" s="23">
        <f t="shared" si="14"/>
        <v>2000</v>
      </c>
      <c r="AD30" s="23">
        <f t="shared" si="14"/>
        <v>2000</v>
      </c>
      <c r="AE30" s="23">
        <f t="shared" si="14"/>
        <v>2000</v>
      </c>
      <c r="AF30" s="23">
        <f t="shared" si="14"/>
        <v>2000</v>
      </c>
      <c r="AG30" s="23">
        <f t="shared" si="14"/>
        <v>2000</v>
      </c>
      <c r="AH30" s="23">
        <f t="shared" si="14"/>
        <v>2000</v>
      </c>
      <c r="AI30" s="23">
        <f t="shared" si="14"/>
        <v>2000</v>
      </c>
      <c r="AJ30" s="23">
        <f t="shared" si="14"/>
        <v>2000</v>
      </c>
      <c r="AK30" s="23">
        <f t="shared" si="14"/>
        <v>2000</v>
      </c>
      <c r="AL30" s="23">
        <f t="shared" si="14"/>
        <v>3000</v>
      </c>
      <c r="AM30" s="23">
        <f t="shared" si="14"/>
        <v>3000</v>
      </c>
      <c r="AN30" s="23">
        <f t="shared" si="14"/>
        <v>3000</v>
      </c>
      <c r="AO30" s="23">
        <f t="shared" si="14"/>
        <v>3000</v>
      </c>
      <c r="AP30" s="23">
        <f t="shared" si="14"/>
        <v>3000</v>
      </c>
      <c r="AQ30" s="23">
        <f t="shared" si="14"/>
        <v>3000</v>
      </c>
      <c r="AR30" s="23">
        <f t="shared" si="14"/>
        <v>3000</v>
      </c>
      <c r="AS30" s="23">
        <f t="shared" si="14"/>
        <v>3000</v>
      </c>
      <c r="AT30" s="23">
        <f t="shared" si="14"/>
        <v>3000</v>
      </c>
      <c r="AU30" s="23">
        <f t="shared" si="14"/>
        <v>3000</v>
      </c>
      <c r="AV30" s="23">
        <f t="shared" si="14"/>
        <v>3000</v>
      </c>
      <c r="AW30" s="23">
        <f t="shared" si="14"/>
        <v>3000</v>
      </c>
      <c r="AX30" s="23">
        <f t="shared" si="14"/>
        <v>3000</v>
      </c>
    </row>
    <row r="31" spans="1:50" x14ac:dyDescent="0.25">
      <c r="A31" s="2" t="s">
        <v>76</v>
      </c>
      <c r="C31" s="23">
        <f>C7*C63</f>
        <v>173.36170212765956</v>
      </c>
      <c r="D31" s="23">
        <f t="shared" ref="C31:AX31" si="16">D7*D63</f>
        <v>343.14893617021266</v>
      </c>
      <c r="E31" s="23">
        <f t="shared" si="16"/>
        <v>504.44680851063816</v>
      </c>
      <c r="F31" s="23">
        <f t="shared" si="16"/>
        <v>664.05337922402998</v>
      </c>
      <c r="G31" s="23">
        <f t="shared" si="16"/>
        <v>935.69041614518142</v>
      </c>
      <c r="H31" s="23">
        <f t="shared" si="16"/>
        <v>1197.2661894555695</v>
      </c>
      <c r="I31" s="23">
        <f t="shared" si="16"/>
        <v>1445.7631741004377</v>
      </c>
      <c r="J31" s="23">
        <f t="shared" si="16"/>
        <v>1681.8353095130631</v>
      </c>
      <c r="K31" s="23">
        <f t="shared" si="16"/>
        <v>2038.6359237165543</v>
      </c>
      <c r="L31" s="23">
        <f t="shared" si="16"/>
        <v>2381.4904911670897</v>
      </c>
      <c r="M31" s="23">
        <f t="shared" si="16"/>
        <v>2707.2023302450984</v>
      </c>
      <c r="N31" s="23">
        <f t="shared" si="16"/>
        <v>3016.6285773692071</v>
      </c>
      <c r="O31" s="23">
        <f t="shared" si="16"/>
        <v>3372.3107848643831</v>
      </c>
      <c r="P31" s="23">
        <f t="shared" si="16"/>
        <v>3727.4543365302547</v>
      </c>
      <c r="Q31" s="23">
        <f t="shared" si="16"/>
        <v>4065.2941197037417</v>
      </c>
      <c r="R31" s="23">
        <f t="shared" si="16"/>
        <v>4386.2419137185552</v>
      </c>
      <c r="S31" s="23">
        <f t="shared" si="16"/>
        <v>4691.1423180326265</v>
      </c>
      <c r="T31" s="23">
        <f t="shared" si="16"/>
        <v>4980.7977021309944</v>
      </c>
      <c r="U31" s="23">
        <f t="shared" si="16"/>
        <v>5383.2828170244456</v>
      </c>
      <c r="V31" s="23">
        <f t="shared" si="16"/>
        <v>5789.9185753667707</v>
      </c>
      <c r="W31" s="23">
        <f t="shared" si="16"/>
        <v>6176.8258724048837</v>
      </c>
      <c r="X31" s="23">
        <f t="shared" si="16"/>
        <v>6544.3878045910906</v>
      </c>
      <c r="Y31" s="23">
        <f t="shared" si="16"/>
        <v>6893.5716401679874</v>
      </c>
      <c r="Z31" s="23">
        <f t="shared" si="16"/>
        <v>7225.2962839660386</v>
      </c>
      <c r="AA31" s="23">
        <f t="shared" si="16"/>
        <v>7671.8540504128969</v>
      </c>
      <c r="AB31" s="23">
        <f t="shared" si="16"/>
        <v>8112.8717127785558</v>
      </c>
      <c r="AC31" s="23">
        <f t="shared" si="16"/>
        <v>8532.2182910740557</v>
      </c>
      <c r="AD31" s="23">
        <f t="shared" si="16"/>
        <v>8930.5975404547771</v>
      </c>
      <c r="AE31" s="23">
        <f t="shared" si="16"/>
        <v>9309.0578273664651</v>
      </c>
      <c r="AF31" s="23">
        <f t="shared" si="16"/>
        <v>9668.5950999325705</v>
      </c>
      <c r="AG31" s="23">
        <f t="shared" si="16"/>
        <v>10010.155508870368</v>
      </c>
      <c r="AH31" s="23">
        <f t="shared" si="16"/>
        <v>10334.637897361275</v>
      </c>
      <c r="AI31" s="23">
        <f t="shared" si="16"/>
        <v>10656.253543476816</v>
      </c>
      <c r="AJ31" s="23">
        <f t="shared" si="16"/>
        <v>10962.180866302975</v>
      </c>
      <c r="AK31" s="23">
        <f t="shared" si="16"/>
        <v>11252.811822987826</v>
      </c>
      <c r="AL31" s="23">
        <f t="shared" si="16"/>
        <v>11528.911231838434</v>
      </c>
      <c r="AM31" s="23">
        <f t="shared" si="16"/>
        <v>11815.649670246512</v>
      </c>
      <c r="AN31" s="23">
        <f t="shared" si="16"/>
        <v>12113.946706734185</v>
      </c>
      <c r="AO31" s="23">
        <f t="shared" si="16"/>
        <v>12424.001276997475</v>
      </c>
      <c r="AP31" s="23">
        <f t="shared" si="16"/>
        <v>12746.0256759156</v>
      </c>
      <c r="AQ31" s="23">
        <f t="shared" si="16"/>
        <v>13166.116181110829</v>
      </c>
      <c r="AR31" s="23">
        <f t="shared" si="16"/>
        <v>13599.44691665591</v>
      </c>
      <c r="AS31" s="23">
        <f t="shared" si="16"/>
        <v>14043.860211761756</v>
      </c>
      <c r="AT31" s="23">
        <f t="shared" si="16"/>
        <v>14499.784411340468</v>
      </c>
      <c r="AU31" s="23">
        <f t="shared" si="16"/>
        <v>14967.655917245251</v>
      </c>
      <c r="AV31" s="23">
        <f t="shared" si="16"/>
        <v>15447.919669648949</v>
      </c>
      <c r="AW31" s="23">
        <f t="shared" si="16"/>
        <v>15941.029630880439</v>
      </c>
      <c r="AX31" s="23">
        <f t="shared" si="16"/>
        <v>16447.449272391768</v>
      </c>
    </row>
    <row r="35" spans="1:50" s="17" customFormat="1" x14ac:dyDescent="0.25">
      <c r="A35" s="17" t="s">
        <v>77</v>
      </c>
    </row>
    <row r="37" spans="1:50" x14ac:dyDescent="0.25">
      <c r="A37" s="19" t="s">
        <v>78</v>
      </c>
      <c r="B37" s="19"/>
    </row>
    <row r="38" spans="1:50" x14ac:dyDescent="0.25">
      <c r="A38" s="2" t="s">
        <v>189</v>
      </c>
      <c r="C38" s="5">
        <v>280</v>
      </c>
      <c r="D38" s="5">
        <f>C38</f>
        <v>280</v>
      </c>
      <c r="E38" s="5">
        <f t="shared" ref="E38:AX38" si="17">D38</f>
        <v>280</v>
      </c>
      <c r="F38" s="5">
        <f t="shared" si="17"/>
        <v>280</v>
      </c>
      <c r="G38" s="5">
        <f t="shared" si="17"/>
        <v>280</v>
      </c>
      <c r="H38" s="5">
        <f t="shared" si="17"/>
        <v>280</v>
      </c>
      <c r="I38" s="5">
        <f t="shared" si="17"/>
        <v>280</v>
      </c>
      <c r="J38" s="5">
        <f t="shared" si="17"/>
        <v>280</v>
      </c>
      <c r="K38" s="5">
        <f t="shared" si="17"/>
        <v>280</v>
      </c>
      <c r="L38" s="5">
        <f t="shared" si="17"/>
        <v>280</v>
      </c>
      <c r="M38" s="5">
        <f t="shared" si="17"/>
        <v>280</v>
      </c>
      <c r="N38" s="5">
        <f t="shared" si="17"/>
        <v>280</v>
      </c>
      <c r="O38" s="5">
        <f t="shared" si="17"/>
        <v>280</v>
      </c>
      <c r="P38" s="5">
        <f t="shared" si="17"/>
        <v>280</v>
      </c>
      <c r="Q38" s="5">
        <f t="shared" si="17"/>
        <v>280</v>
      </c>
      <c r="R38" s="5">
        <f t="shared" si="17"/>
        <v>280</v>
      </c>
      <c r="S38" s="5">
        <f t="shared" si="17"/>
        <v>280</v>
      </c>
      <c r="T38" s="5">
        <f t="shared" si="17"/>
        <v>280</v>
      </c>
      <c r="U38" s="5">
        <f t="shared" si="17"/>
        <v>280</v>
      </c>
      <c r="V38" s="5">
        <f t="shared" si="17"/>
        <v>280</v>
      </c>
      <c r="W38" s="5">
        <f t="shared" si="17"/>
        <v>280</v>
      </c>
      <c r="X38" s="5">
        <f t="shared" si="17"/>
        <v>280</v>
      </c>
      <c r="Y38" s="5">
        <f t="shared" si="17"/>
        <v>280</v>
      </c>
      <c r="Z38" s="5">
        <f t="shared" si="17"/>
        <v>280</v>
      </c>
      <c r="AA38" s="5">
        <f t="shared" si="17"/>
        <v>280</v>
      </c>
      <c r="AB38" s="5">
        <f t="shared" si="17"/>
        <v>280</v>
      </c>
      <c r="AC38" s="5">
        <f t="shared" si="17"/>
        <v>280</v>
      </c>
      <c r="AD38" s="5">
        <f t="shared" si="17"/>
        <v>280</v>
      </c>
      <c r="AE38" s="5">
        <f t="shared" si="17"/>
        <v>280</v>
      </c>
      <c r="AF38" s="5">
        <f t="shared" si="17"/>
        <v>280</v>
      </c>
      <c r="AG38" s="5">
        <f t="shared" si="17"/>
        <v>280</v>
      </c>
      <c r="AH38" s="5">
        <f t="shared" si="17"/>
        <v>280</v>
      </c>
      <c r="AI38" s="5">
        <f t="shared" si="17"/>
        <v>280</v>
      </c>
      <c r="AJ38" s="5">
        <f t="shared" si="17"/>
        <v>280</v>
      </c>
      <c r="AK38" s="5">
        <f t="shared" si="17"/>
        <v>280</v>
      </c>
      <c r="AL38" s="5">
        <f t="shared" si="17"/>
        <v>280</v>
      </c>
      <c r="AM38" s="5">
        <f t="shared" si="17"/>
        <v>280</v>
      </c>
      <c r="AN38" s="5">
        <f t="shared" si="17"/>
        <v>280</v>
      </c>
      <c r="AO38" s="5">
        <f t="shared" si="17"/>
        <v>280</v>
      </c>
      <c r="AP38" s="5">
        <f t="shared" si="17"/>
        <v>280</v>
      </c>
      <c r="AQ38" s="5">
        <f t="shared" si="17"/>
        <v>280</v>
      </c>
      <c r="AR38" s="5">
        <f t="shared" si="17"/>
        <v>280</v>
      </c>
      <c r="AS38" s="5">
        <f t="shared" si="17"/>
        <v>280</v>
      </c>
      <c r="AT38" s="5">
        <f t="shared" si="17"/>
        <v>280</v>
      </c>
      <c r="AU38" s="5">
        <f t="shared" si="17"/>
        <v>280</v>
      </c>
      <c r="AV38" s="5">
        <f t="shared" si="17"/>
        <v>280</v>
      </c>
      <c r="AW38" s="5">
        <f t="shared" si="17"/>
        <v>280</v>
      </c>
      <c r="AX38" s="5">
        <f t="shared" si="17"/>
        <v>280</v>
      </c>
    </row>
    <row r="39" spans="1:50" x14ac:dyDescent="0.25">
      <c r="A39" s="2" t="s">
        <v>79</v>
      </c>
      <c r="C39" s="11">
        <v>0.03</v>
      </c>
      <c r="D39" s="11">
        <v>0.03</v>
      </c>
      <c r="E39" s="11">
        <v>0.03</v>
      </c>
      <c r="F39" s="11">
        <v>0.03</v>
      </c>
      <c r="G39" s="11">
        <v>0.03</v>
      </c>
      <c r="H39" s="11">
        <v>0.03</v>
      </c>
      <c r="I39" s="11">
        <v>0.03</v>
      </c>
      <c r="J39" s="11">
        <v>0.03</v>
      </c>
      <c r="K39" s="11">
        <v>0.03</v>
      </c>
      <c r="L39" s="11">
        <v>0.03</v>
      </c>
      <c r="M39" s="11">
        <v>0.03</v>
      </c>
      <c r="N39" s="11">
        <v>0.03</v>
      </c>
      <c r="O39" s="11">
        <v>0.03</v>
      </c>
      <c r="P39" s="11">
        <v>0.03</v>
      </c>
      <c r="Q39" s="11">
        <v>0.03</v>
      </c>
      <c r="R39" s="11">
        <v>0.03</v>
      </c>
      <c r="S39" s="11">
        <v>0.03</v>
      </c>
      <c r="T39" s="11">
        <v>0.03</v>
      </c>
      <c r="U39" s="11">
        <v>0.03</v>
      </c>
      <c r="V39" s="11">
        <v>0.03</v>
      </c>
      <c r="W39" s="11">
        <v>0.03</v>
      </c>
      <c r="X39" s="11">
        <v>0.03</v>
      </c>
      <c r="Y39" s="11">
        <v>0.03</v>
      </c>
      <c r="Z39" s="11">
        <v>0.03</v>
      </c>
      <c r="AA39" s="11">
        <v>0.03</v>
      </c>
      <c r="AB39" s="11">
        <v>0.03</v>
      </c>
      <c r="AC39" s="11">
        <v>0.03</v>
      </c>
      <c r="AD39" s="11">
        <v>0.03</v>
      </c>
      <c r="AE39" s="11">
        <v>0.03</v>
      </c>
      <c r="AF39" s="11">
        <v>0.03</v>
      </c>
      <c r="AG39" s="11">
        <v>0.03</v>
      </c>
      <c r="AH39" s="11">
        <v>0.03</v>
      </c>
      <c r="AI39" s="11">
        <v>0.03</v>
      </c>
      <c r="AJ39" s="11">
        <v>0.03</v>
      </c>
      <c r="AK39" s="11">
        <v>0.03</v>
      </c>
      <c r="AL39" s="11">
        <v>0.03</v>
      </c>
      <c r="AM39" s="11">
        <v>0.03</v>
      </c>
      <c r="AN39" s="11">
        <v>0.03</v>
      </c>
      <c r="AO39" s="11">
        <v>0.03</v>
      </c>
      <c r="AP39" s="11">
        <v>0.03</v>
      </c>
      <c r="AQ39" s="11">
        <v>0.03</v>
      </c>
      <c r="AR39" s="11">
        <v>0.03</v>
      </c>
      <c r="AS39" s="11">
        <v>0.03</v>
      </c>
      <c r="AT39" s="11">
        <v>0.03</v>
      </c>
      <c r="AU39" s="11">
        <v>0.03</v>
      </c>
      <c r="AV39" s="11">
        <v>0.03</v>
      </c>
      <c r="AW39" s="11">
        <v>0.03</v>
      </c>
      <c r="AX39" s="11">
        <v>0.03</v>
      </c>
    </row>
    <row r="40" spans="1:50" x14ac:dyDescent="0.25">
      <c r="A40" s="2" t="s">
        <v>80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</row>
    <row r="41" spans="1:50" x14ac:dyDescent="0.25">
      <c r="C41" s="21">
        <f>SUM(C39:C40)</f>
        <v>0.03</v>
      </c>
    </row>
    <row r="42" spans="1:50" x14ac:dyDescent="0.25">
      <c r="A42" s="19" t="s">
        <v>81</v>
      </c>
      <c r="B42" s="19"/>
    </row>
    <row r="43" spans="1:50" x14ac:dyDescent="0.25">
      <c r="A43" s="2" t="s">
        <v>190</v>
      </c>
      <c r="C43" s="11">
        <v>0.4</v>
      </c>
      <c r="D43" s="11">
        <v>0.4</v>
      </c>
      <c r="E43" s="11">
        <v>0.4</v>
      </c>
      <c r="F43" s="11">
        <v>0.4</v>
      </c>
      <c r="G43" s="11">
        <v>0.4</v>
      </c>
      <c r="H43" s="11">
        <v>0.4</v>
      </c>
      <c r="I43" s="11">
        <v>0.4</v>
      </c>
      <c r="J43" s="11">
        <v>0.4</v>
      </c>
      <c r="K43" s="11">
        <v>0.4</v>
      </c>
      <c r="L43" s="11">
        <v>0.4</v>
      </c>
      <c r="M43" s="11">
        <v>0.4</v>
      </c>
      <c r="N43" s="11">
        <v>0.4</v>
      </c>
      <c r="O43" s="11">
        <v>0.4</v>
      </c>
      <c r="P43" s="11">
        <v>0.4</v>
      </c>
      <c r="Q43" s="11">
        <v>0.4</v>
      </c>
      <c r="R43" s="11">
        <v>0.4</v>
      </c>
      <c r="S43" s="11">
        <v>0.4</v>
      </c>
      <c r="T43" s="11">
        <v>0.4</v>
      </c>
      <c r="U43" s="11">
        <v>0.4</v>
      </c>
      <c r="V43" s="11">
        <v>0.4</v>
      </c>
      <c r="W43" s="11">
        <v>0.4</v>
      </c>
      <c r="X43" s="11">
        <v>0.4</v>
      </c>
      <c r="Y43" s="11">
        <v>0.4</v>
      </c>
      <c r="Z43" s="11">
        <v>0.4</v>
      </c>
      <c r="AA43" s="11">
        <v>0.4</v>
      </c>
      <c r="AB43" s="11">
        <v>0.4</v>
      </c>
      <c r="AC43" s="11">
        <v>0.4</v>
      </c>
      <c r="AD43" s="11">
        <v>0.4</v>
      </c>
      <c r="AE43" s="11">
        <v>0.4</v>
      </c>
      <c r="AF43" s="11">
        <v>0.4</v>
      </c>
      <c r="AG43" s="11">
        <v>0.4</v>
      </c>
      <c r="AH43" s="11">
        <v>0.4</v>
      </c>
      <c r="AI43" s="11">
        <v>0.4</v>
      </c>
      <c r="AJ43" s="11">
        <v>0.4</v>
      </c>
      <c r="AK43" s="11">
        <v>0.4</v>
      </c>
      <c r="AL43" s="11">
        <v>0.4</v>
      </c>
      <c r="AM43" s="11">
        <v>0.4</v>
      </c>
      <c r="AN43" s="11">
        <v>0.4</v>
      </c>
      <c r="AO43" s="11">
        <v>0.4</v>
      </c>
      <c r="AP43" s="11">
        <v>0.4</v>
      </c>
      <c r="AQ43" s="11">
        <v>0.4</v>
      </c>
      <c r="AR43" s="11">
        <v>0.4</v>
      </c>
      <c r="AS43" s="11">
        <v>0.4</v>
      </c>
      <c r="AT43" s="11">
        <v>0.4</v>
      </c>
      <c r="AU43" s="11">
        <v>0.4</v>
      </c>
      <c r="AV43" s="11">
        <v>0.4</v>
      </c>
      <c r="AW43" s="11">
        <v>0.4</v>
      </c>
      <c r="AX43" s="11">
        <v>0.4</v>
      </c>
    </row>
    <row r="44" spans="1:50" x14ac:dyDescent="0.25">
      <c r="A44" s="2" t="s">
        <v>191</v>
      </c>
      <c r="C44" s="11">
        <v>0.15</v>
      </c>
      <c r="D44" s="11">
        <v>0.15</v>
      </c>
      <c r="E44" s="11">
        <v>0.15</v>
      </c>
      <c r="F44" s="11">
        <v>0.15</v>
      </c>
      <c r="G44" s="11">
        <v>0.15</v>
      </c>
      <c r="H44" s="11">
        <v>0.15</v>
      </c>
      <c r="I44" s="11">
        <v>0.15</v>
      </c>
      <c r="J44" s="11">
        <v>0.15</v>
      </c>
      <c r="K44" s="11">
        <v>0.15</v>
      </c>
      <c r="L44" s="11">
        <v>0.15</v>
      </c>
      <c r="M44" s="11">
        <v>0.15</v>
      </c>
      <c r="N44" s="11">
        <v>0.15</v>
      </c>
      <c r="O44" s="11">
        <v>0.15</v>
      </c>
      <c r="P44" s="11">
        <v>0.15</v>
      </c>
      <c r="Q44" s="11">
        <v>0.15</v>
      </c>
      <c r="R44" s="11">
        <v>0.15</v>
      </c>
      <c r="S44" s="11">
        <v>0.15</v>
      </c>
      <c r="T44" s="11">
        <v>0.15</v>
      </c>
      <c r="U44" s="11">
        <v>0.15</v>
      </c>
      <c r="V44" s="11">
        <v>0.15</v>
      </c>
      <c r="W44" s="11">
        <v>0.15</v>
      </c>
      <c r="X44" s="11">
        <v>0.15</v>
      </c>
      <c r="Y44" s="11">
        <v>0.15</v>
      </c>
      <c r="Z44" s="11">
        <v>0.15</v>
      </c>
      <c r="AA44" s="11">
        <v>0.15</v>
      </c>
      <c r="AB44" s="11">
        <v>0.15</v>
      </c>
      <c r="AC44" s="11">
        <v>0.15</v>
      </c>
      <c r="AD44" s="11">
        <v>0.15</v>
      </c>
      <c r="AE44" s="11">
        <v>0.15</v>
      </c>
      <c r="AF44" s="11">
        <v>0.15</v>
      </c>
      <c r="AG44" s="11">
        <v>0.15</v>
      </c>
      <c r="AH44" s="11">
        <v>0.15</v>
      </c>
      <c r="AI44" s="11">
        <v>0.15</v>
      </c>
      <c r="AJ44" s="11">
        <v>0.15</v>
      </c>
      <c r="AK44" s="11">
        <v>0.15</v>
      </c>
      <c r="AL44" s="11">
        <v>0.15</v>
      </c>
      <c r="AM44" s="11">
        <v>0.15</v>
      </c>
      <c r="AN44" s="11">
        <v>0.15</v>
      </c>
      <c r="AO44" s="11">
        <v>0.15</v>
      </c>
      <c r="AP44" s="11">
        <v>0.15</v>
      </c>
      <c r="AQ44" s="11">
        <v>0.15</v>
      </c>
      <c r="AR44" s="11">
        <v>0.15</v>
      </c>
      <c r="AS44" s="11">
        <v>0.15</v>
      </c>
      <c r="AT44" s="11">
        <v>0.15</v>
      </c>
      <c r="AU44" s="11">
        <v>0.15</v>
      </c>
      <c r="AV44" s="11">
        <v>0.15</v>
      </c>
      <c r="AW44" s="11">
        <v>0.15</v>
      </c>
      <c r="AX44" s="11">
        <v>0.15</v>
      </c>
    </row>
    <row r="45" spans="1:50" x14ac:dyDescent="0.25">
      <c r="A45" s="2" t="s">
        <v>192</v>
      </c>
      <c r="C45" s="11">
        <v>7.0000000000000007E-2</v>
      </c>
      <c r="D45" s="11">
        <v>7.0000000000000007E-2</v>
      </c>
      <c r="E45" s="11">
        <v>7.0000000000000007E-2</v>
      </c>
      <c r="F45" s="11">
        <v>7.0000000000000007E-2</v>
      </c>
      <c r="G45" s="11">
        <v>7.0000000000000007E-2</v>
      </c>
      <c r="H45" s="11">
        <v>7.0000000000000007E-2</v>
      </c>
      <c r="I45" s="11">
        <v>7.0000000000000007E-2</v>
      </c>
      <c r="J45" s="11">
        <v>7.0000000000000007E-2</v>
      </c>
      <c r="K45" s="11">
        <v>7.0000000000000007E-2</v>
      </c>
      <c r="L45" s="11">
        <v>7.0000000000000007E-2</v>
      </c>
      <c r="M45" s="11">
        <v>7.0000000000000007E-2</v>
      </c>
      <c r="N45" s="11">
        <v>7.0000000000000007E-2</v>
      </c>
      <c r="O45" s="11">
        <v>7.0000000000000007E-2</v>
      </c>
      <c r="P45" s="11">
        <v>7.0000000000000007E-2</v>
      </c>
      <c r="Q45" s="11">
        <v>7.0000000000000007E-2</v>
      </c>
      <c r="R45" s="11">
        <v>7.0000000000000007E-2</v>
      </c>
      <c r="S45" s="11">
        <v>7.0000000000000007E-2</v>
      </c>
      <c r="T45" s="11">
        <v>7.0000000000000007E-2</v>
      </c>
      <c r="U45" s="11">
        <v>7.0000000000000007E-2</v>
      </c>
      <c r="V45" s="11">
        <v>7.0000000000000007E-2</v>
      </c>
      <c r="W45" s="11">
        <v>7.0000000000000007E-2</v>
      </c>
      <c r="X45" s="11">
        <v>7.0000000000000007E-2</v>
      </c>
      <c r="Y45" s="11">
        <v>7.0000000000000007E-2</v>
      </c>
      <c r="Z45" s="11">
        <v>7.0000000000000007E-2</v>
      </c>
      <c r="AA45" s="11">
        <v>7.0000000000000007E-2</v>
      </c>
      <c r="AB45" s="11">
        <v>7.0000000000000007E-2</v>
      </c>
      <c r="AC45" s="11">
        <v>7.0000000000000007E-2</v>
      </c>
      <c r="AD45" s="11">
        <v>7.0000000000000007E-2</v>
      </c>
      <c r="AE45" s="11">
        <v>7.0000000000000007E-2</v>
      </c>
      <c r="AF45" s="11">
        <v>7.0000000000000007E-2</v>
      </c>
      <c r="AG45" s="11">
        <v>7.0000000000000007E-2</v>
      </c>
      <c r="AH45" s="11">
        <v>7.0000000000000007E-2</v>
      </c>
      <c r="AI45" s="11">
        <v>7.0000000000000007E-2</v>
      </c>
      <c r="AJ45" s="11">
        <v>7.0000000000000007E-2</v>
      </c>
      <c r="AK45" s="11">
        <v>7.0000000000000007E-2</v>
      </c>
      <c r="AL45" s="11">
        <v>7.0000000000000007E-2</v>
      </c>
      <c r="AM45" s="11">
        <v>7.0000000000000007E-2</v>
      </c>
      <c r="AN45" s="11">
        <v>7.0000000000000007E-2</v>
      </c>
      <c r="AO45" s="11">
        <v>7.0000000000000007E-2</v>
      </c>
      <c r="AP45" s="11">
        <v>7.0000000000000007E-2</v>
      </c>
      <c r="AQ45" s="11">
        <v>7.0000000000000007E-2</v>
      </c>
      <c r="AR45" s="11">
        <v>7.0000000000000007E-2</v>
      </c>
      <c r="AS45" s="11">
        <v>7.0000000000000007E-2</v>
      </c>
      <c r="AT45" s="11">
        <v>7.0000000000000007E-2</v>
      </c>
      <c r="AU45" s="11">
        <v>7.0000000000000007E-2</v>
      </c>
      <c r="AV45" s="11">
        <v>7.0000000000000007E-2</v>
      </c>
      <c r="AW45" s="11">
        <v>7.0000000000000007E-2</v>
      </c>
      <c r="AX45" s="11">
        <v>7.0000000000000007E-2</v>
      </c>
    </row>
    <row r="46" spans="1:50" x14ac:dyDescent="0.25">
      <c r="A46" s="2" t="s">
        <v>66</v>
      </c>
      <c r="C46" s="22">
        <v>2.5000000000000001E-2</v>
      </c>
      <c r="D46" s="22">
        <v>2.5000000000000001E-2</v>
      </c>
      <c r="E46" s="22">
        <v>2.5000000000000001E-2</v>
      </c>
      <c r="F46" s="22">
        <v>2.5000000000000001E-2</v>
      </c>
      <c r="G46" s="22">
        <v>2.5000000000000001E-2</v>
      </c>
      <c r="H46" s="22">
        <v>2.5000000000000001E-2</v>
      </c>
      <c r="I46" s="22">
        <v>2.5000000000000001E-2</v>
      </c>
      <c r="J46" s="22">
        <v>2.5000000000000001E-2</v>
      </c>
      <c r="K46" s="22">
        <v>2.5000000000000001E-2</v>
      </c>
      <c r="L46" s="22">
        <v>2.5000000000000001E-2</v>
      </c>
      <c r="M46" s="22">
        <v>2.5000000000000001E-2</v>
      </c>
      <c r="N46" s="22">
        <v>2.5000000000000001E-2</v>
      </c>
      <c r="O46" s="22">
        <v>2.5000000000000001E-2</v>
      </c>
      <c r="P46" s="22">
        <v>2.5000000000000001E-2</v>
      </c>
      <c r="Q46" s="22">
        <v>2.5000000000000001E-2</v>
      </c>
      <c r="R46" s="22">
        <v>2.5000000000000001E-2</v>
      </c>
      <c r="S46" s="22">
        <v>2.5000000000000001E-2</v>
      </c>
      <c r="T46" s="22">
        <v>2.5000000000000001E-2</v>
      </c>
      <c r="U46" s="22">
        <v>2.5000000000000001E-2</v>
      </c>
      <c r="V46" s="22">
        <v>2.5000000000000001E-2</v>
      </c>
      <c r="W46" s="22">
        <v>2.5000000000000001E-2</v>
      </c>
      <c r="X46" s="22">
        <v>2.5000000000000001E-2</v>
      </c>
      <c r="Y46" s="22">
        <v>2.5000000000000001E-2</v>
      </c>
      <c r="Z46" s="22">
        <v>2.5000000000000001E-2</v>
      </c>
      <c r="AA46" s="22">
        <v>2.5000000000000001E-2</v>
      </c>
      <c r="AB46" s="22">
        <v>2.5000000000000001E-2</v>
      </c>
      <c r="AC46" s="22">
        <v>2.5000000000000001E-2</v>
      </c>
      <c r="AD46" s="22">
        <v>2.5000000000000001E-2</v>
      </c>
      <c r="AE46" s="22">
        <v>2.5000000000000001E-2</v>
      </c>
      <c r="AF46" s="22">
        <v>2.5000000000000001E-2</v>
      </c>
      <c r="AG46" s="22">
        <v>2.5000000000000001E-2</v>
      </c>
      <c r="AH46" s="22">
        <v>2.5000000000000001E-2</v>
      </c>
      <c r="AI46" s="22">
        <v>2.5000000000000001E-2</v>
      </c>
      <c r="AJ46" s="22">
        <v>2.5000000000000001E-2</v>
      </c>
      <c r="AK46" s="22">
        <v>2.5000000000000001E-2</v>
      </c>
      <c r="AL46" s="22">
        <v>2.5000000000000001E-2</v>
      </c>
      <c r="AM46" s="22">
        <v>2.5000000000000001E-2</v>
      </c>
      <c r="AN46" s="22">
        <v>2.5000000000000001E-2</v>
      </c>
      <c r="AO46" s="22">
        <v>2.5000000000000001E-2</v>
      </c>
      <c r="AP46" s="22">
        <v>2.5000000000000001E-2</v>
      </c>
      <c r="AQ46" s="22">
        <v>2.5000000000000001E-2</v>
      </c>
      <c r="AR46" s="22">
        <v>2.5000000000000001E-2</v>
      </c>
      <c r="AS46" s="22">
        <v>2.5000000000000001E-2</v>
      </c>
      <c r="AT46" s="22">
        <v>2.5000000000000001E-2</v>
      </c>
      <c r="AU46" s="22">
        <v>2.5000000000000001E-2</v>
      </c>
      <c r="AV46" s="22">
        <v>2.5000000000000001E-2</v>
      </c>
      <c r="AW46" s="22">
        <v>2.5000000000000001E-2</v>
      </c>
      <c r="AX46" s="22">
        <v>2.5000000000000001E-2</v>
      </c>
    </row>
    <row r="47" spans="1:50" x14ac:dyDescent="0.25">
      <c r="C47" s="21">
        <f>SUM(C43:C46)</f>
        <v>0.64500000000000013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</row>
    <row r="48" spans="1:50" x14ac:dyDescent="0.25">
      <c r="A48" s="19" t="s">
        <v>82</v>
      </c>
      <c r="B48" s="19"/>
    </row>
    <row r="50" spans="1:50" x14ac:dyDescent="0.25">
      <c r="A50" s="18" t="s">
        <v>69</v>
      </c>
      <c r="B50" s="2" t="s">
        <v>83</v>
      </c>
    </row>
    <row r="51" spans="1:50" x14ac:dyDescent="0.25">
      <c r="A51" s="2" t="s">
        <v>195</v>
      </c>
      <c r="B51" s="5">
        <v>900</v>
      </c>
      <c r="C51" s="20">
        <v>1</v>
      </c>
      <c r="D51" s="20">
        <v>1</v>
      </c>
      <c r="E51" s="20">
        <v>1</v>
      </c>
      <c r="F51" s="20">
        <v>1</v>
      </c>
      <c r="G51" s="20">
        <v>1</v>
      </c>
      <c r="H51" s="20">
        <v>1</v>
      </c>
      <c r="I51" s="20">
        <v>1</v>
      </c>
      <c r="J51" s="20">
        <v>1</v>
      </c>
      <c r="K51" s="20">
        <v>1</v>
      </c>
      <c r="L51" s="20">
        <v>1</v>
      </c>
      <c r="M51" s="20">
        <v>1</v>
      </c>
      <c r="N51" s="20">
        <v>1</v>
      </c>
      <c r="O51" s="20">
        <v>2</v>
      </c>
      <c r="P51" s="20">
        <v>2</v>
      </c>
      <c r="Q51" s="20">
        <v>2</v>
      </c>
      <c r="R51" s="20">
        <v>2</v>
      </c>
      <c r="S51" s="20">
        <v>2</v>
      </c>
      <c r="T51" s="20">
        <v>2</v>
      </c>
      <c r="U51" s="20">
        <v>2</v>
      </c>
      <c r="V51" s="20">
        <v>2</v>
      </c>
      <c r="W51" s="20">
        <v>2</v>
      </c>
      <c r="X51" s="20">
        <v>2</v>
      </c>
      <c r="Y51" s="20">
        <v>2</v>
      </c>
      <c r="Z51" s="20">
        <v>2</v>
      </c>
      <c r="AA51" s="20">
        <v>2</v>
      </c>
      <c r="AB51" s="20">
        <v>2</v>
      </c>
      <c r="AC51" s="20">
        <v>2</v>
      </c>
      <c r="AD51" s="20">
        <v>2</v>
      </c>
      <c r="AE51" s="20">
        <v>2</v>
      </c>
      <c r="AF51" s="20">
        <v>2</v>
      </c>
      <c r="AG51" s="20">
        <v>3</v>
      </c>
      <c r="AH51" s="20">
        <v>3</v>
      </c>
      <c r="AI51" s="20">
        <v>3</v>
      </c>
      <c r="AJ51" s="20">
        <v>3</v>
      </c>
      <c r="AK51" s="20">
        <v>3</v>
      </c>
      <c r="AL51" s="20">
        <v>3</v>
      </c>
      <c r="AM51" s="20">
        <v>3</v>
      </c>
      <c r="AN51" s="20">
        <v>3</v>
      </c>
      <c r="AO51" s="20">
        <v>3</v>
      </c>
      <c r="AP51" s="20">
        <v>3</v>
      </c>
      <c r="AQ51" s="20">
        <v>3</v>
      </c>
      <c r="AR51" s="20">
        <v>3</v>
      </c>
      <c r="AS51" s="20">
        <v>3</v>
      </c>
      <c r="AT51" s="20">
        <v>3</v>
      </c>
      <c r="AU51" s="20">
        <v>3</v>
      </c>
      <c r="AV51" s="20">
        <v>3</v>
      </c>
      <c r="AW51" s="20">
        <v>3</v>
      </c>
      <c r="AX51" s="20">
        <v>3</v>
      </c>
    </row>
    <row r="52" spans="1:50" x14ac:dyDescent="0.25">
      <c r="A52" s="2" t="s">
        <v>196</v>
      </c>
      <c r="B52" s="5">
        <v>900</v>
      </c>
      <c r="C52" s="20">
        <v>1</v>
      </c>
      <c r="D52" s="20">
        <v>1</v>
      </c>
      <c r="E52" s="20">
        <v>1</v>
      </c>
      <c r="F52" s="20">
        <v>1</v>
      </c>
      <c r="G52" s="20">
        <v>1</v>
      </c>
      <c r="H52" s="20">
        <v>1</v>
      </c>
      <c r="I52" s="20">
        <v>1</v>
      </c>
      <c r="J52" s="20">
        <v>1</v>
      </c>
      <c r="K52" s="20">
        <v>1</v>
      </c>
      <c r="L52" s="20">
        <v>1</v>
      </c>
      <c r="M52" s="20">
        <v>1</v>
      </c>
      <c r="N52" s="20">
        <v>1</v>
      </c>
      <c r="O52" s="20">
        <v>1</v>
      </c>
      <c r="P52" s="20">
        <v>1</v>
      </c>
      <c r="Q52" s="20">
        <v>1</v>
      </c>
      <c r="R52" s="20">
        <v>1</v>
      </c>
      <c r="S52" s="20">
        <v>1</v>
      </c>
      <c r="T52" s="20">
        <v>1</v>
      </c>
      <c r="U52" s="20">
        <v>1</v>
      </c>
      <c r="V52" s="20">
        <v>1</v>
      </c>
      <c r="W52" s="20">
        <v>1</v>
      </c>
      <c r="X52" s="20">
        <v>1</v>
      </c>
      <c r="Y52" s="20">
        <v>1</v>
      </c>
      <c r="Z52" s="20">
        <v>1</v>
      </c>
      <c r="AA52" s="20">
        <v>2</v>
      </c>
      <c r="AB52" s="20">
        <v>2</v>
      </c>
      <c r="AC52" s="20">
        <v>2</v>
      </c>
      <c r="AD52" s="20">
        <v>2</v>
      </c>
      <c r="AE52" s="20">
        <v>2</v>
      </c>
      <c r="AF52" s="20">
        <v>2</v>
      </c>
      <c r="AG52" s="20">
        <v>2</v>
      </c>
      <c r="AH52" s="20">
        <v>2</v>
      </c>
      <c r="AI52" s="20">
        <v>2</v>
      </c>
      <c r="AJ52" s="20">
        <v>2</v>
      </c>
      <c r="AK52" s="20">
        <v>2</v>
      </c>
      <c r="AL52" s="20">
        <v>2</v>
      </c>
      <c r="AM52" s="20">
        <v>2</v>
      </c>
      <c r="AN52" s="20">
        <v>2</v>
      </c>
      <c r="AO52" s="20">
        <v>2</v>
      </c>
      <c r="AP52" s="20">
        <v>2</v>
      </c>
      <c r="AQ52" s="20">
        <v>2</v>
      </c>
      <c r="AR52" s="20">
        <v>2</v>
      </c>
      <c r="AS52" s="20">
        <v>2</v>
      </c>
      <c r="AT52" s="20">
        <v>2</v>
      </c>
      <c r="AU52" s="20">
        <v>2</v>
      </c>
      <c r="AV52" s="20">
        <v>2</v>
      </c>
      <c r="AW52" s="20">
        <v>2</v>
      </c>
      <c r="AX52" s="20">
        <v>2</v>
      </c>
    </row>
    <row r="53" spans="1:50" x14ac:dyDescent="0.25">
      <c r="A53" s="2" t="s">
        <v>194</v>
      </c>
      <c r="B53" s="5">
        <v>1000</v>
      </c>
      <c r="C53" s="20">
        <v>4</v>
      </c>
      <c r="D53" s="20">
        <v>4</v>
      </c>
      <c r="E53" s="20">
        <v>4</v>
      </c>
      <c r="F53" s="20">
        <v>4</v>
      </c>
      <c r="G53" s="20">
        <v>4</v>
      </c>
      <c r="H53" s="20">
        <v>4</v>
      </c>
      <c r="I53" s="20">
        <v>4</v>
      </c>
      <c r="J53" s="20">
        <v>4</v>
      </c>
      <c r="K53" s="20">
        <v>4</v>
      </c>
      <c r="L53" s="20">
        <v>4</v>
      </c>
      <c r="M53" s="20">
        <v>4</v>
      </c>
      <c r="N53" s="20">
        <v>4</v>
      </c>
      <c r="O53" s="20">
        <v>4</v>
      </c>
      <c r="P53" s="20">
        <v>4</v>
      </c>
      <c r="Q53" s="20">
        <v>4</v>
      </c>
      <c r="R53" s="20">
        <v>4</v>
      </c>
      <c r="S53" s="20">
        <v>4</v>
      </c>
      <c r="T53" s="20">
        <v>4</v>
      </c>
      <c r="U53" s="20">
        <v>4</v>
      </c>
      <c r="V53" s="20">
        <v>4</v>
      </c>
      <c r="W53" s="20">
        <v>4</v>
      </c>
      <c r="X53" s="20">
        <v>4</v>
      </c>
      <c r="Y53" s="20">
        <v>4</v>
      </c>
      <c r="Z53" s="20">
        <v>4</v>
      </c>
      <c r="AA53" s="20">
        <v>4</v>
      </c>
      <c r="AB53" s="20">
        <v>4</v>
      </c>
      <c r="AC53" s="20">
        <v>4</v>
      </c>
      <c r="AD53" s="20">
        <v>4</v>
      </c>
      <c r="AE53" s="20">
        <v>4</v>
      </c>
      <c r="AF53" s="20">
        <v>4</v>
      </c>
      <c r="AG53" s="20">
        <v>4</v>
      </c>
      <c r="AH53" s="20">
        <v>4</v>
      </c>
      <c r="AI53" s="20">
        <v>4</v>
      </c>
      <c r="AJ53" s="20">
        <v>4</v>
      </c>
      <c r="AK53" s="20">
        <v>4</v>
      </c>
      <c r="AL53" s="20">
        <v>6</v>
      </c>
      <c r="AM53" s="20">
        <v>6</v>
      </c>
      <c r="AN53" s="20">
        <v>6</v>
      </c>
      <c r="AO53" s="20">
        <v>6</v>
      </c>
      <c r="AP53" s="20">
        <v>6</v>
      </c>
      <c r="AQ53" s="20">
        <v>6</v>
      </c>
      <c r="AR53" s="20">
        <v>6</v>
      </c>
      <c r="AS53" s="20">
        <v>6</v>
      </c>
      <c r="AT53" s="20">
        <v>6</v>
      </c>
      <c r="AU53" s="20">
        <v>6</v>
      </c>
      <c r="AV53" s="20">
        <v>6</v>
      </c>
      <c r="AW53" s="20">
        <v>6</v>
      </c>
      <c r="AX53" s="20">
        <v>6</v>
      </c>
    </row>
    <row r="54" spans="1:50" x14ac:dyDescent="0.25">
      <c r="A54" s="2" t="s">
        <v>200</v>
      </c>
      <c r="B54" s="5">
        <v>1200</v>
      </c>
      <c r="C54" s="20">
        <v>2</v>
      </c>
      <c r="D54" s="20">
        <v>2</v>
      </c>
      <c r="E54" s="20">
        <v>2</v>
      </c>
      <c r="F54" s="20">
        <v>2</v>
      </c>
      <c r="G54" s="20">
        <v>2</v>
      </c>
      <c r="H54" s="20">
        <v>2</v>
      </c>
      <c r="I54" s="20">
        <v>2</v>
      </c>
      <c r="J54" s="20">
        <v>2</v>
      </c>
      <c r="K54" s="20">
        <v>2</v>
      </c>
      <c r="L54" s="20">
        <v>2</v>
      </c>
      <c r="M54" s="20">
        <v>2</v>
      </c>
      <c r="N54" s="20">
        <v>2</v>
      </c>
      <c r="O54" s="20">
        <v>2</v>
      </c>
      <c r="P54" s="20">
        <v>2</v>
      </c>
      <c r="Q54" s="20">
        <v>2</v>
      </c>
      <c r="R54" s="20">
        <v>2</v>
      </c>
      <c r="S54" s="20">
        <v>2</v>
      </c>
      <c r="T54" s="20">
        <v>2</v>
      </c>
      <c r="U54" s="20">
        <v>2</v>
      </c>
      <c r="V54" s="20">
        <v>2</v>
      </c>
      <c r="W54" s="20">
        <v>2</v>
      </c>
      <c r="X54" s="20">
        <v>2</v>
      </c>
      <c r="Y54" s="20">
        <v>2</v>
      </c>
      <c r="Z54" s="20">
        <v>2</v>
      </c>
      <c r="AA54" s="20">
        <v>3</v>
      </c>
      <c r="AB54" s="20">
        <v>3</v>
      </c>
      <c r="AC54" s="20">
        <v>3</v>
      </c>
      <c r="AD54" s="20">
        <v>3</v>
      </c>
      <c r="AE54" s="20">
        <v>3</v>
      </c>
      <c r="AF54" s="20">
        <v>3</v>
      </c>
      <c r="AG54" s="20">
        <v>3</v>
      </c>
      <c r="AH54" s="20">
        <v>3</v>
      </c>
      <c r="AI54" s="20">
        <v>3</v>
      </c>
      <c r="AJ54" s="20">
        <v>3</v>
      </c>
      <c r="AK54" s="20">
        <v>3</v>
      </c>
      <c r="AL54" s="20">
        <v>3</v>
      </c>
      <c r="AM54" s="20">
        <v>3</v>
      </c>
      <c r="AN54" s="20">
        <v>3</v>
      </c>
      <c r="AO54" s="20">
        <v>3</v>
      </c>
      <c r="AP54" s="20">
        <v>3</v>
      </c>
      <c r="AQ54" s="20">
        <v>3</v>
      </c>
      <c r="AR54" s="20">
        <v>3</v>
      </c>
      <c r="AS54" s="20">
        <v>3</v>
      </c>
      <c r="AT54" s="20">
        <v>3</v>
      </c>
      <c r="AU54" s="20">
        <v>3</v>
      </c>
      <c r="AV54" s="20">
        <v>3</v>
      </c>
      <c r="AW54" s="20">
        <v>3</v>
      </c>
      <c r="AX54" s="20">
        <v>3</v>
      </c>
    </row>
    <row r="55" spans="1:50" x14ac:dyDescent="0.25">
      <c r="A55" s="2" t="s">
        <v>193</v>
      </c>
      <c r="B55" s="5">
        <v>1100</v>
      </c>
      <c r="C55" s="20">
        <v>1</v>
      </c>
      <c r="D55" s="20">
        <v>1</v>
      </c>
      <c r="E55" s="20">
        <v>1</v>
      </c>
      <c r="F55" s="20">
        <v>1</v>
      </c>
      <c r="G55" s="20">
        <v>1</v>
      </c>
      <c r="H55" s="20">
        <v>1</v>
      </c>
      <c r="I55" s="20">
        <v>1</v>
      </c>
      <c r="J55" s="20">
        <v>1</v>
      </c>
      <c r="K55" s="20">
        <v>1</v>
      </c>
      <c r="L55" s="20">
        <v>1</v>
      </c>
      <c r="M55" s="20">
        <v>1</v>
      </c>
      <c r="N55" s="20">
        <v>1</v>
      </c>
      <c r="O55" s="20">
        <v>1</v>
      </c>
      <c r="P55" s="20">
        <v>1</v>
      </c>
      <c r="Q55" s="20">
        <v>1</v>
      </c>
      <c r="R55" s="20">
        <v>1</v>
      </c>
      <c r="S55" s="20">
        <v>1</v>
      </c>
      <c r="T55" s="20">
        <v>1</v>
      </c>
      <c r="U55" s="20">
        <v>1</v>
      </c>
      <c r="V55" s="20">
        <v>1</v>
      </c>
      <c r="W55" s="20">
        <v>1</v>
      </c>
      <c r="X55" s="20">
        <v>1</v>
      </c>
      <c r="Y55" s="20">
        <v>1</v>
      </c>
      <c r="Z55" s="20">
        <v>1</v>
      </c>
      <c r="AA55" s="20">
        <v>1</v>
      </c>
      <c r="AB55" s="20">
        <v>1</v>
      </c>
      <c r="AC55" s="20">
        <v>1</v>
      </c>
      <c r="AD55" s="20">
        <v>1</v>
      </c>
      <c r="AE55" s="20">
        <v>1</v>
      </c>
      <c r="AF55" s="20">
        <v>1</v>
      </c>
      <c r="AG55" s="20">
        <v>1</v>
      </c>
      <c r="AH55" s="20">
        <v>1</v>
      </c>
      <c r="AI55" s="20">
        <v>1</v>
      </c>
      <c r="AJ55" s="20">
        <v>1</v>
      </c>
      <c r="AK55" s="20">
        <v>1</v>
      </c>
      <c r="AL55" s="20">
        <v>2</v>
      </c>
      <c r="AM55" s="20">
        <v>2</v>
      </c>
      <c r="AN55" s="20">
        <v>2</v>
      </c>
      <c r="AO55" s="20">
        <v>2</v>
      </c>
      <c r="AP55" s="20">
        <v>2</v>
      </c>
      <c r="AQ55" s="20">
        <v>2</v>
      </c>
      <c r="AR55" s="20">
        <v>2</v>
      </c>
      <c r="AS55" s="20">
        <v>2</v>
      </c>
      <c r="AT55" s="20">
        <v>2</v>
      </c>
      <c r="AU55" s="20">
        <v>2</v>
      </c>
      <c r="AV55" s="20">
        <v>2</v>
      </c>
      <c r="AW55" s="20">
        <v>2</v>
      </c>
      <c r="AX55" s="20">
        <v>2</v>
      </c>
    </row>
    <row r="57" spans="1:50" x14ac:dyDescent="0.25">
      <c r="A57" s="2" t="s">
        <v>71</v>
      </c>
      <c r="C57" s="11">
        <v>0.35</v>
      </c>
      <c r="D57" s="11">
        <v>0.35</v>
      </c>
      <c r="E57" s="11">
        <v>0.35</v>
      </c>
      <c r="F57" s="11">
        <v>0.35</v>
      </c>
      <c r="G57" s="11">
        <v>0.35</v>
      </c>
      <c r="H57" s="11">
        <v>0.35</v>
      </c>
      <c r="I57" s="11">
        <v>0.35</v>
      </c>
      <c r="J57" s="11">
        <v>0.35</v>
      </c>
      <c r="K57" s="11">
        <v>0.35</v>
      </c>
      <c r="L57" s="11">
        <v>0.35</v>
      </c>
      <c r="M57" s="11">
        <v>0.35</v>
      </c>
      <c r="N57" s="11">
        <v>0.35</v>
      </c>
      <c r="O57" s="11">
        <v>0.35</v>
      </c>
      <c r="P57" s="11">
        <v>0.35</v>
      </c>
      <c r="Q57" s="11">
        <v>0.35</v>
      </c>
      <c r="R57" s="11">
        <v>0.35</v>
      </c>
      <c r="S57" s="11">
        <v>0.35</v>
      </c>
      <c r="T57" s="11">
        <v>0.35</v>
      </c>
      <c r="U57" s="11">
        <v>0.35</v>
      </c>
      <c r="V57" s="11">
        <v>0.35</v>
      </c>
      <c r="W57" s="11">
        <v>0.35</v>
      </c>
      <c r="X57" s="11">
        <v>0.35</v>
      </c>
      <c r="Y57" s="11">
        <v>0.35</v>
      </c>
      <c r="Z57" s="11">
        <v>0.35</v>
      </c>
      <c r="AA57" s="11">
        <v>0.35</v>
      </c>
      <c r="AB57" s="11">
        <v>0.35</v>
      </c>
      <c r="AC57" s="11">
        <v>0.35</v>
      </c>
      <c r="AD57" s="11">
        <v>0.35</v>
      </c>
      <c r="AE57" s="11">
        <v>0.35</v>
      </c>
      <c r="AF57" s="11">
        <v>0.35</v>
      </c>
      <c r="AG57" s="11">
        <v>0.35</v>
      </c>
      <c r="AH57" s="11">
        <v>0.35</v>
      </c>
      <c r="AI57" s="11">
        <v>0.35</v>
      </c>
      <c r="AJ57" s="11">
        <v>0.35</v>
      </c>
      <c r="AK57" s="11">
        <v>0.35</v>
      </c>
      <c r="AL57" s="11">
        <v>0.35</v>
      </c>
      <c r="AM57" s="11">
        <v>0.35</v>
      </c>
      <c r="AN57" s="11">
        <v>0.35</v>
      </c>
      <c r="AO57" s="11">
        <v>0.35</v>
      </c>
      <c r="AP57" s="11">
        <v>0.35</v>
      </c>
      <c r="AQ57" s="11">
        <v>0.35</v>
      </c>
      <c r="AR57" s="11">
        <v>0.35</v>
      </c>
      <c r="AS57" s="11">
        <v>0.35</v>
      </c>
      <c r="AT57" s="11">
        <v>0.35</v>
      </c>
      <c r="AU57" s="11">
        <v>0.35</v>
      </c>
      <c r="AV57" s="11">
        <v>0.35</v>
      </c>
      <c r="AW57" s="11">
        <v>0.35</v>
      </c>
      <c r="AX57" s="11">
        <v>0.35</v>
      </c>
    </row>
    <row r="59" spans="1:50" x14ac:dyDescent="0.25">
      <c r="A59" s="18" t="s">
        <v>73</v>
      </c>
    </row>
    <row r="60" spans="1:50" x14ac:dyDescent="0.25">
      <c r="A60" s="2" t="s">
        <v>48</v>
      </c>
      <c r="C60" s="5">
        <f>'Model akvizicije kupaca'!B3</f>
        <v>3000</v>
      </c>
      <c r="D60" s="5">
        <f>'Model akvizicije kupaca'!C3</f>
        <v>3000</v>
      </c>
      <c r="E60" s="5">
        <f>'Model akvizicije kupaca'!D3</f>
        <v>3000</v>
      </c>
      <c r="F60" s="5">
        <f>'Model akvizicije kupaca'!E3</f>
        <v>3000</v>
      </c>
      <c r="G60" s="5">
        <f>'Model akvizicije kupaca'!F3</f>
        <v>5000</v>
      </c>
      <c r="H60" s="5">
        <f>'Model akvizicije kupaca'!G3</f>
        <v>5000</v>
      </c>
      <c r="I60" s="5">
        <f>'Model akvizicije kupaca'!H3</f>
        <v>5000</v>
      </c>
      <c r="J60" s="5">
        <f>'Model akvizicije kupaca'!I3</f>
        <v>5000</v>
      </c>
      <c r="K60" s="5">
        <f>'Model akvizicije kupaca'!J3</f>
        <v>7000</v>
      </c>
      <c r="L60" s="5">
        <f>'Model akvizicije kupaca'!K3</f>
        <v>7000</v>
      </c>
      <c r="M60" s="5">
        <f>'Model akvizicije kupaca'!L3</f>
        <v>7000</v>
      </c>
      <c r="N60" s="5">
        <f>'Model akvizicije kupaca'!M3</f>
        <v>7000</v>
      </c>
      <c r="O60" s="5">
        <f>'Model akvizicije kupaca'!N3</f>
        <v>8000</v>
      </c>
      <c r="P60" s="5">
        <f>'Model akvizicije kupaca'!O3</f>
        <v>8000</v>
      </c>
      <c r="Q60" s="5">
        <f>'Model akvizicije kupaca'!P3</f>
        <v>8000</v>
      </c>
      <c r="R60" s="5">
        <f>'Model akvizicije kupaca'!Q3</f>
        <v>8000</v>
      </c>
      <c r="S60" s="5">
        <f>'Model akvizicije kupaca'!R3</f>
        <v>8000</v>
      </c>
      <c r="T60" s="5">
        <f>'Model akvizicije kupaca'!S3</f>
        <v>8000</v>
      </c>
      <c r="U60" s="5">
        <f>'Model akvizicije kupaca'!T3</f>
        <v>10000</v>
      </c>
      <c r="V60" s="5">
        <f>'Model akvizicije kupaca'!U3</f>
        <v>10000</v>
      </c>
      <c r="W60" s="5">
        <f>'Model akvizicije kupaca'!V3</f>
        <v>10000</v>
      </c>
      <c r="X60" s="5">
        <f>'Model akvizicije kupaca'!W3</f>
        <v>10000</v>
      </c>
      <c r="Y60" s="5">
        <f>'Model akvizicije kupaca'!X3</f>
        <v>10000</v>
      </c>
      <c r="Z60" s="5">
        <f>'Model akvizicije kupaca'!Y3</f>
        <v>10000</v>
      </c>
      <c r="AA60" s="5">
        <f>'Model akvizicije kupaca'!Z3</f>
        <v>12000</v>
      </c>
      <c r="AB60" s="5">
        <f>'Model akvizicije kupaca'!AA3</f>
        <v>12000</v>
      </c>
      <c r="AC60" s="5">
        <f>'Model akvizicije kupaca'!AB3</f>
        <v>12000</v>
      </c>
      <c r="AD60" s="5">
        <f>'Model akvizicije kupaca'!AC3</f>
        <v>12000</v>
      </c>
      <c r="AE60" s="5">
        <f>'Model akvizicije kupaca'!AD3</f>
        <v>12000</v>
      </c>
      <c r="AF60" s="5">
        <f>'Model akvizicije kupaca'!AE3</f>
        <v>12000</v>
      </c>
      <c r="AG60" s="5">
        <f>'Model akvizicije kupaca'!AF3</f>
        <v>12000</v>
      </c>
      <c r="AH60" s="5">
        <f>'Model akvizicije kupaca'!AG3</f>
        <v>12000</v>
      </c>
      <c r="AI60" s="5">
        <f>'Model akvizicije kupaca'!AH3</f>
        <v>12000</v>
      </c>
      <c r="AJ60" s="5">
        <f>'Model akvizicije kupaca'!AI3</f>
        <v>12000</v>
      </c>
      <c r="AK60" s="5">
        <f>'Model akvizicije kupaca'!AJ3</f>
        <v>12000</v>
      </c>
      <c r="AL60" s="5">
        <f>'Model akvizicije kupaca'!AK3</f>
        <v>12000</v>
      </c>
      <c r="AM60" s="5">
        <f>'Model akvizicije kupaca'!AL3</f>
        <v>12360</v>
      </c>
      <c r="AN60" s="5">
        <f>'Model akvizicije kupaca'!AM3</f>
        <v>12730.800000000001</v>
      </c>
      <c r="AO60" s="5">
        <f>'Model akvizicije kupaca'!AN3</f>
        <v>13112.724000000002</v>
      </c>
      <c r="AP60" s="5">
        <f>'Model akvizicije kupaca'!AO3</f>
        <v>13506.105720000003</v>
      </c>
      <c r="AQ60" s="5">
        <f>'Model akvizicije kupaca'!AP3</f>
        <v>13911.288891600003</v>
      </c>
      <c r="AR60" s="5">
        <f>'Model akvizicije kupaca'!AQ3</f>
        <v>14328.627558348004</v>
      </c>
      <c r="AS60" s="5">
        <f>'Model akvizicije kupaca'!AR3</f>
        <v>14758.486385098444</v>
      </c>
      <c r="AT60" s="5">
        <f>'Model akvizicije kupaca'!AS3</f>
        <v>15201.240976651397</v>
      </c>
      <c r="AU60" s="5">
        <f>'Model akvizicije kupaca'!AT3</f>
        <v>15657.278205950939</v>
      </c>
      <c r="AV60" s="5">
        <f>'Model akvizicije kupaca'!AU3</f>
        <v>16126.996552129467</v>
      </c>
      <c r="AW60" s="5">
        <f>'Model akvizicije kupaca'!AV3</f>
        <v>16610.806448693351</v>
      </c>
      <c r="AX60" s="5">
        <f>'Model akvizicije kupaca'!AW3</f>
        <v>17109.130642154152</v>
      </c>
    </row>
    <row r="61" spans="1:50" x14ac:dyDescent="0.25">
      <c r="A61" s="2" t="s">
        <v>74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</row>
    <row r="62" spans="1:50" x14ac:dyDescent="0.25">
      <c r="A62" s="2" t="s">
        <v>75</v>
      </c>
      <c r="C62" s="5">
        <v>2000</v>
      </c>
      <c r="D62" s="5">
        <v>2000</v>
      </c>
      <c r="E62" s="5">
        <v>2000</v>
      </c>
      <c r="F62" s="5">
        <v>2000</v>
      </c>
      <c r="G62" s="5">
        <v>2000</v>
      </c>
      <c r="H62" s="5">
        <v>2000</v>
      </c>
      <c r="I62" s="5">
        <v>2000</v>
      </c>
      <c r="J62" s="5">
        <v>2000</v>
      </c>
      <c r="K62" s="5">
        <v>2000</v>
      </c>
      <c r="L62" s="5">
        <v>2000</v>
      </c>
      <c r="M62" s="5">
        <v>2000</v>
      </c>
      <c r="N62" s="5">
        <v>2000</v>
      </c>
      <c r="O62" s="5">
        <v>2000</v>
      </c>
      <c r="P62" s="5">
        <v>2000</v>
      </c>
      <c r="Q62" s="5">
        <v>2000</v>
      </c>
      <c r="R62" s="5">
        <v>2000</v>
      </c>
      <c r="S62" s="5">
        <v>2000</v>
      </c>
      <c r="T62" s="5">
        <v>2000</v>
      </c>
      <c r="U62" s="5">
        <v>2000</v>
      </c>
      <c r="V62" s="5">
        <v>2000</v>
      </c>
      <c r="W62" s="5">
        <v>2000</v>
      </c>
      <c r="X62" s="5">
        <v>2000</v>
      </c>
      <c r="Y62" s="5">
        <v>2000</v>
      </c>
      <c r="Z62" s="5">
        <v>2000</v>
      </c>
      <c r="AA62" s="5">
        <v>2000</v>
      </c>
      <c r="AB62" s="5">
        <v>2000</v>
      </c>
      <c r="AC62" s="5">
        <v>2000</v>
      </c>
      <c r="AD62" s="5">
        <v>2000</v>
      </c>
      <c r="AE62" s="5">
        <v>2000</v>
      </c>
      <c r="AF62" s="5">
        <v>2000</v>
      </c>
      <c r="AG62" s="5">
        <v>2000</v>
      </c>
      <c r="AH62" s="5">
        <v>2000</v>
      </c>
      <c r="AI62" s="5">
        <v>2000</v>
      </c>
      <c r="AJ62" s="5">
        <v>2000</v>
      </c>
      <c r="AK62" s="5">
        <v>2000</v>
      </c>
      <c r="AL62" s="26">
        <v>3000</v>
      </c>
      <c r="AM62" s="26">
        <v>3000</v>
      </c>
      <c r="AN62" s="26">
        <v>3000</v>
      </c>
      <c r="AO62" s="26">
        <v>3000</v>
      </c>
      <c r="AP62" s="26">
        <v>3000</v>
      </c>
      <c r="AQ62" s="26">
        <v>3000</v>
      </c>
      <c r="AR62" s="26">
        <v>3000</v>
      </c>
      <c r="AS62" s="26">
        <v>3000</v>
      </c>
      <c r="AT62" s="26">
        <v>3000</v>
      </c>
      <c r="AU62" s="26">
        <v>3000</v>
      </c>
      <c r="AV62" s="26">
        <v>3000</v>
      </c>
      <c r="AW62" s="26">
        <v>3000</v>
      </c>
      <c r="AX62" s="26">
        <v>3000</v>
      </c>
    </row>
    <row r="63" spans="1:50" x14ac:dyDescent="0.25">
      <c r="A63" s="2" t="s">
        <v>76</v>
      </c>
      <c r="C63" s="11">
        <v>0.03</v>
      </c>
      <c r="D63" s="11">
        <v>0.03</v>
      </c>
      <c r="E63" s="11">
        <v>0.03</v>
      </c>
      <c r="F63" s="11">
        <v>0.03</v>
      </c>
      <c r="G63" s="11">
        <v>0.03</v>
      </c>
      <c r="H63" s="11">
        <v>0.03</v>
      </c>
      <c r="I63" s="11">
        <v>0.03</v>
      </c>
      <c r="J63" s="11">
        <v>0.03</v>
      </c>
      <c r="K63" s="11">
        <v>0.03</v>
      </c>
      <c r="L63" s="11">
        <v>0.03</v>
      </c>
      <c r="M63" s="11">
        <v>0.03</v>
      </c>
      <c r="N63" s="11">
        <v>0.03</v>
      </c>
      <c r="O63" s="11">
        <v>0.03</v>
      </c>
      <c r="P63" s="11">
        <v>0.03</v>
      </c>
      <c r="Q63" s="11">
        <v>0.03</v>
      </c>
      <c r="R63" s="11">
        <v>0.03</v>
      </c>
      <c r="S63" s="11">
        <v>0.03</v>
      </c>
      <c r="T63" s="11">
        <v>0.03</v>
      </c>
      <c r="U63" s="11">
        <v>0.03</v>
      </c>
      <c r="V63" s="11">
        <v>0.03</v>
      </c>
      <c r="W63" s="11">
        <v>0.03</v>
      </c>
      <c r="X63" s="11">
        <v>0.03</v>
      </c>
      <c r="Y63" s="11">
        <v>0.03</v>
      </c>
      <c r="Z63" s="11">
        <v>0.03</v>
      </c>
      <c r="AA63" s="11">
        <v>0.03</v>
      </c>
      <c r="AB63" s="11">
        <v>0.03</v>
      </c>
      <c r="AC63" s="11">
        <v>0.03</v>
      </c>
      <c r="AD63" s="11">
        <v>0.03</v>
      </c>
      <c r="AE63" s="11">
        <v>0.03</v>
      </c>
      <c r="AF63" s="11">
        <v>0.03</v>
      </c>
      <c r="AG63" s="11">
        <v>0.03</v>
      </c>
      <c r="AH63" s="11">
        <v>0.03</v>
      </c>
      <c r="AI63" s="11">
        <v>0.03</v>
      </c>
      <c r="AJ63" s="11">
        <v>0.03</v>
      </c>
      <c r="AK63" s="11">
        <v>0.03</v>
      </c>
      <c r="AL63" s="11">
        <v>0.03</v>
      </c>
      <c r="AM63" s="11">
        <v>0.03</v>
      </c>
      <c r="AN63" s="11">
        <v>0.03</v>
      </c>
      <c r="AO63" s="11">
        <v>0.03</v>
      </c>
      <c r="AP63" s="11">
        <v>0.03</v>
      </c>
      <c r="AQ63" s="11">
        <v>0.03</v>
      </c>
      <c r="AR63" s="11">
        <v>0.03</v>
      </c>
      <c r="AS63" s="11">
        <v>0.03</v>
      </c>
      <c r="AT63" s="11">
        <v>0.03</v>
      </c>
      <c r="AU63" s="11">
        <v>0.03</v>
      </c>
      <c r="AV63" s="11">
        <v>0.03</v>
      </c>
      <c r="AW63" s="11">
        <v>0.03</v>
      </c>
      <c r="AX63" s="11">
        <v>0.03</v>
      </c>
    </row>
    <row r="65" spans="2:7" x14ac:dyDescent="0.25">
      <c r="C65" s="4" t="s">
        <v>84</v>
      </c>
    </row>
    <row r="66" spans="2:7" ht="22.9" customHeight="1" x14ac:dyDescent="0.25">
      <c r="C66" s="110" t="s">
        <v>85</v>
      </c>
      <c r="D66" s="110" t="s">
        <v>86</v>
      </c>
      <c r="E66" s="110" t="s">
        <v>87</v>
      </c>
      <c r="F66" s="110" t="s">
        <v>88</v>
      </c>
      <c r="G66" s="110" t="s">
        <v>89</v>
      </c>
    </row>
    <row r="67" spans="2:7" ht="19.899999999999999" customHeight="1" x14ac:dyDescent="0.25">
      <c r="B67" s="111" t="s">
        <v>197</v>
      </c>
      <c r="C67" s="110">
        <v>1</v>
      </c>
      <c r="D67" s="110">
        <v>1</v>
      </c>
      <c r="E67" s="110">
        <v>2</v>
      </c>
      <c r="F67" s="110">
        <v>2</v>
      </c>
      <c r="G67" s="110">
        <v>3</v>
      </c>
    </row>
    <row r="68" spans="2:7" ht="29.45" customHeight="1" x14ac:dyDescent="0.25">
      <c r="B68" s="111" t="s">
        <v>196</v>
      </c>
      <c r="C68" s="110">
        <v>1</v>
      </c>
      <c r="D68" s="110">
        <v>1</v>
      </c>
      <c r="E68" s="110">
        <v>1</v>
      </c>
      <c r="F68" s="110">
        <v>2</v>
      </c>
      <c r="G68" s="110">
        <v>2</v>
      </c>
    </row>
    <row r="69" spans="2:7" ht="24.6" customHeight="1" x14ac:dyDescent="0.25">
      <c r="B69" s="111" t="s">
        <v>194</v>
      </c>
      <c r="C69" s="112">
        <v>4</v>
      </c>
      <c r="D69" s="112">
        <v>4</v>
      </c>
      <c r="E69" s="112">
        <v>4</v>
      </c>
      <c r="F69" s="112">
        <v>4</v>
      </c>
      <c r="G69" s="112">
        <v>6</v>
      </c>
    </row>
    <row r="70" spans="2:7" ht="30" x14ac:dyDescent="0.25">
      <c r="B70" s="111" t="s">
        <v>198</v>
      </c>
      <c r="C70" s="110">
        <v>2</v>
      </c>
      <c r="D70" s="110">
        <v>2</v>
      </c>
      <c r="E70" s="110">
        <v>2</v>
      </c>
      <c r="F70" s="110">
        <v>3</v>
      </c>
      <c r="G70" s="110">
        <v>3</v>
      </c>
    </row>
    <row r="71" spans="2:7" x14ac:dyDescent="0.25">
      <c r="B71" s="2" t="s">
        <v>199</v>
      </c>
      <c r="C71" s="110">
        <v>1</v>
      </c>
      <c r="D71" s="110">
        <v>1</v>
      </c>
      <c r="E71" s="110">
        <v>1</v>
      </c>
      <c r="F71" s="110">
        <v>1</v>
      </c>
      <c r="G71" s="110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0" zoomScaleNormal="100" workbookViewId="0">
      <selection activeCell="G28" sqref="G28"/>
    </sheetView>
  </sheetViews>
  <sheetFormatPr defaultColWidth="8.7109375" defaultRowHeight="15" x14ac:dyDescent="0.25"/>
  <cols>
    <col min="1" max="1" width="30" style="2" customWidth="1"/>
    <col min="2" max="2" width="13.85546875" style="41" customWidth="1"/>
    <col min="3" max="5" width="16.5703125" style="41" customWidth="1"/>
    <col min="6" max="6" width="13.42578125" style="2" customWidth="1"/>
    <col min="7" max="16384" width="8.7109375" style="2"/>
  </cols>
  <sheetData>
    <row r="1" spans="1:5" x14ac:dyDescent="0.25">
      <c r="A1" s="33" t="s">
        <v>90</v>
      </c>
      <c r="B1" s="39"/>
      <c r="C1" s="39"/>
      <c r="D1" s="39"/>
      <c r="E1" s="39"/>
    </row>
    <row r="2" spans="1:5" x14ac:dyDescent="0.25">
      <c r="A2" s="34" t="s">
        <v>91</v>
      </c>
      <c r="B2" s="40" t="s">
        <v>92</v>
      </c>
      <c r="C2" s="40" t="s">
        <v>93</v>
      </c>
      <c r="D2" s="40" t="s">
        <v>94</v>
      </c>
      <c r="E2" s="40" t="s">
        <v>95</v>
      </c>
    </row>
    <row r="3" spans="1:5" x14ac:dyDescent="0.25">
      <c r="A3" s="2" t="s">
        <v>60</v>
      </c>
    </row>
    <row r="4" spans="1:5" x14ac:dyDescent="0.25">
      <c r="A4" s="35" t="s">
        <v>61</v>
      </c>
      <c r="B4" s="15">
        <f>SUM('Mesečni model'!C4:N4)</f>
        <v>573389.35122136958</v>
      </c>
      <c r="C4" s="15">
        <f>SUM('Mesečni model'!O4:Z4)</f>
        <v>2115061.5766333439</v>
      </c>
      <c r="D4" s="15">
        <f>SUM('Mesečni model'!AA4:AL4)</f>
        <v>3908961.3562117503</v>
      </c>
      <c r="E4" s="15">
        <f>SUM('Mesečni model'!AM4:AX4)</f>
        <v>5586829.0016951524</v>
      </c>
    </row>
    <row r="5" spans="1:5" x14ac:dyDescent="0.25">
      <c r="A5" s="35" t="s">
        <v>62</v>
      </c>
      <c r="B5" s="15">
        <f>SUM('Mesečni model'!C5:N5)</f>
        <v>-3738.5766298782569</v>
      </c>
      <c r="C5" s="15">
        <f>SUM('Mesečni model'!O5:Z5)</f>
        <v>-7177.4376832844555</v>
      </c>
      <c r="D5" s="15">
        <f>SUM('Mesečni model'!AA5:AL5)</f>
        <v>-9956.509783183501</v>
      </c>
      <c r="E5" s="15">
        <f>SUM('Mesečni model'!AM5:AX5)</f>
        <v>-13066.150330847786</v>
      </c>
    </row>
    <row r="6" spans="1:5" x14ac:dyDescent="0.25">
      <c r="A6" s="35" t="s">
        <v>63</v>
      </c>
      <c r="B6" s="15">
        <f>SUM('Mesečni model'!C6:N6)</f>
        <v>0</v>
      </c>
      <c r="C6" s="15">
        <f>SUM('Mesečni model'!O6:Z6)</f>
        <v>0</v>
      </c>
      <c r="D6" s="15">
        <f>SUM('Mesečni model'!AA6:AL6)</f>
        <v>0</v>
      </c>
      <c r="E6" s="15">
        <f>SUM('Mesečni model'!AM6:AX6)</f>
        <v>0</v>
      </c>
    </row>
    <row r="7" spans="1:5" x14ac:dyDescent="0.25">
      <c r="A7" s="38" t="s">
        <v>64</v>
      </c>
      <c r="B7" s="44">
        <f>SUM(B4:B6)</f>
        <v>569650.77459149132</v>
      </c>
      <c r="C7" s="44">
        <f t="shared" ref="C7:E7" si="0">SUM(C4:C6)</f>
        <v>2107884.1389500597</v>
      </c>
      <c r="D7" s="44">
        <f t="shared" si="0"/>
        <v>3899004.8464285666</v>
      </c>
      <c r="E7" s="44">
        <f t="shared" si="0"/>
        <v>5573762.8513643043</v>
      </c>
    </row>
    <row r="8" spans="1:5" x14ac:dyDescent="0.25">
      <c r="A8" s="2" t="s">
        <v>96</v>
      </c>
    </row>
    <row r="9" spans="1:5" x14ac:dyDescent="0.25">
      <c r="A9" s="35" t="s">
        <v>190</v>
      </c>
      <c r="B9" s="15">
        <f>SUM('Mesečni model'!C10:N10)</f>
        <v>227860.3098365966</v>
      </c>
      <c r="C9" s="15">
        <f>SUM('Mesečni model'!O10:Z10)</f>
        <v>843153.65558002365</v>
      </c>
      <c r="D9" s="15">
        <f>SUM('Mesečni model'!AA10:AL10)</f>
        <v>1559601.9385714268</v>
      </c>
      <c r="E9" s="15">
        <f>SUM('Mesečni model'!AM10:AX10)</f>
        <v>2229505.1405457221</v>
      </c>
    </row>
    <row r="10" spans="1:5" x14ac:dyDescent="0.25">
      <c r="A10" s="35" t="s">
        <v>191</v>
      </c>
      <c r="B10" s="15">
        <f>SUM('Mesečni model'!C11:N11)</f>
        <v>85447.61618872371</v>
      </c>
      <c r="C10" s="15">
        <f>SUM('Mesečni model'!O11:Z11)</f>
        <v>316182.62084250886</v>
      </c>
      <c r="D10" s="15">
        <f>SUM('Mesečni model'!AA11:AL11)</f>
        <v>584850.72696428513</v>
      </c>
      <c r="E10" s="15">
        <f>SUM('Mesečni model'!AM11:AX11)</f>
        <v>836064.42770464567</v>
      </c>
    </row>
    <row r="11" spans="1:5" x14ac:dyDescent="0.25">
      <c r="A11" s="35" t="s">
        <v>204</v>
      </c>
      <c r="B11" s="15">
        <f>SUM('Mesečni model'!C12:N12)</f>
        <v>39875.554221404411</v>
      </c>
      <c r="C11" s="15">
        <f>SUM('Mesečni model'!O12:Z12)</f>
        <v>147551.88972650413</v>
      </c>
      <c r="D11" s="15">
        <f>SUM('Mesečni model'!AA12:AL12)</f>
        <v>272930.33924999973</v>
      </c>
      <c r="E11" s="15">
        <f>SUM('Mesečni model'!AM12:AX12)</f>
        <v>390163.39959550137</v>
      </c>
    </row>
    <row r="12" spans="1:5" x14ac:dyDescent="0.25">
      <c r="A12" s="35" t="s">
        <v>66</v>
      </c>
      <c r="B12" s="15">
        <f>SUM('Mesečni model'!C13:N13)</f>
        <v>14241.269364787287</v>
      </c>
      <c r="C12" s="15">
        <f>SUM('Mesečni model'!O13:Z13)</f>
        <v>52697.103473751478</v>
      </c>
      <c r="D12" s="15">
        <f>SUM('Mesečni model'!AA13:AL13)</f>
        <v>97475.121160714174</v>
      </c>
      <c r="E12" s="15">
        <f>SUM('Mesečni model'!AM13:AX13)</f>
        <v>139344.07128410763</v>
      </c>
    </row>
    <row r="13" spans="1:5" x14ac:dyDescent="0.25">
      <c r="A13" s="38" t="s">
        <v>97</v>
      </c>
      <c r="B13" s="44">
        <f>SUM(B9:B12)</f>
        <v>367424.749611512</v>
      </c>
      <c r="C13" s="44">
        <f>SUM(C9:C12)</f>
        <v>1359585.2696227883</v>
      </c>
      <c r="D13" s="44">
        <f>SUM(D9:D12)</f>
        <v>2514858.1259464254</v>
      </c>
      <c r="E13" s="44">
        <f>SUM(E9:E12)</f>
        <v>3595077.0391299771</v>
      </c>
    </row>
    <row r="14" spans="1:5" x14ac:dyDescent="0.25">
      <c r="A14" s="46" t="s">
        <v>98</v>
      </c>
      <c r="B14" s="47">
        <f>B7-B13</f>
        <v>202226.02497997932</v>
      </c>
      <c r="C14" s="47">
        <f>C7-C13</f>
        <v>748298.86932727136</v>
      </c>
      <c r="D14" s="47">
        <f>D7-D13</f>
        <v>1384146.7204821412</v>
      </c>
      <c r="E14" s="47">
        <f>E7-E13</f>
        <v>1978685.8122343272</v>
      </c>
    </row>
    <row r="15" spans="1:5" x14ac:dyDescent="0.25">
      <c r="A15" s="46" t="s">
        <v>99</v>
      </c>
      <c r="B15" s="109">
        <f>B14/B7</f>
        <v>0.35499999999999982</v>
      </c>
      <c r="C15" s="48">
        <f>C14/C7</f>
        <v>0.35500000000000009</v>
      </c>
      <c r="D15" s="48">
        <f>D14/D7</f>
        <v>0.35500000000000004</v>
      </c>
      <c r="E15" s="48">
        <f>E14/E7</f>
        <v>0.35499999999999987</v>
      </c>
    </row>
    <row r="16" spans="1:5" x14ac:dyDescent="0.25">
      <c r="A16" s="2" t="s">
        <v>100</v>
      </c>
      <c r="B16" s="88"/>
      <c r="C16" s="88"/>
      <c r="D16" s="88"/>
      <c r="E16" s="88"/>
    </row>
    <row r="17" spans="1:5" x14ac:dyDescent="0.25">
      <c r="A17" s="35" t="s">
        <v>69</v>
      </c>
      <c r="B17" s="86">
        <f>SUM('Mesečni model'!C25:N25)</f>
        <v>150660</v>
      </c>
      <c r="C17" s="86">
        <f>SUM('Mesečni model'!O25:Z25)</f>
        <v>165240</v>
      </c>
      <c r="D17" s="86">
        <f>SUM('Mesečni model'!AA25:AL25)</f>
        <v>210735</v>
      </c>
      <c r="E17" s="86">
        <f>SUM('Mesečni model'!AM25:AX25)</f>
        <v>264060</v>
      </c>
    </row>
    <row r="18" spans="1:5" x14ac:dyDescent="0.25">
      <c r="A18" s="35" t="s">
        <v>48</v>
      </c>
      <c r="B18" s="86">
        <f>SUM('Mesečni model'!C28:N28)</f>
        <v>60000</v>
      </c>
      <c r="C18" s="86">
        <f>SUM('Mesečni model'!O28:Z28)</f>
        <v>108000</v>
      </c>
      <c r="D18" s="86">
        <f>SUM('Mesečni model'!AA28:AL28)</f>
        <v>144000</v>
      </c>
      <c r="E18" s="86">
        <f>SUM('Mesečni model'!AM28:AX28)</f>
        <v>175413.48538062576</v>
      </c>
    </row>
    <row r="19" spans="1:5" x14ac:dyDescent="0.25">
      <c r="A19" s="35" t="s">
        <v>74</v>
      </c>
      <c r="B19" s="86">
        <f>SUM('Mesečni model'!C29:N29)</f>
        <v>0</v>
      </c>
      <c r="C19" s="86">
        <f>SUM('Mesečni model'!O29:Z29)</f>
        <v>0</v>
      </c>
      <c r="D19" s="86">
        <f>SUM('Mesečni model'!AA29:AL29)</f>
        <v>0</v>
      </c>
      <c r="E19" s="86">
        <f>SUM('Mesečni model'!AM29:AX29)</f>
        <v>0</v>
      </c>
    </row>
    <row r="20" spans="1:5" x14ac:dyDescent="0.25">
      <c r="A20" s="35" t="s">
        <v>205</v>
      </c>
      <c r="B20" s="86">
        <f>SUM('Mesečni model'!C30:N30)</f>
        <v>24000</v>
      </c>
      <c r="C20" s="86">
        <f>SUM('Mesečni model'!O30:Z30)</f>
        <v>24000</v>
      </c>
      <c r="D20" s="86">
        <f>SUM('Mesečni model'!AA30:AL30)</f>
        <v>25000</v>
      </c>
      <c r="E20" s="86">
        <f>SUM('Mesečni model'!AM30:AX30)</f>
        <v>36000</v>
      </c>
    </row>
    <row r="21" spans="1:5" x14ac:dyDescent="0.25">
      <c r="A21" s="35" t="s">
        <v>73</v>
      </c>
      <c r="B21" s="86">
        <f>SUM('Mesečni model'!C31:N31)</f>
        <v>17089.523237744739</v>
      </c>
      <c r="C21" s="86">
        <f>SUM('Mesečni model'!O31:Z31)</f>
        <v>63236.524168501775</v>
      </c>
      <c r="D21" s="86">
        <f>SUM('Mesečni model'!AA31:AL31)</f>
        <v>116970.14539285703</v>
      </c>
      <c r="E21" s="86">
        <f>SUM('Mesečni model'!AM31:AX31)</f>
        <v>167212.88554092913</v>
      </c>
    </row>
    <row r="22" spans="1:5" x14ac:dyDescent="0.25">
      <c r="A22" s="35" t="s">
        <v>101</v>
      </c>
      <c r="B22" s="95">
        <f>'CAPEX i Amortizacija'!C11</f>
        <v>30000</v>
      </c>
      <c r="C22" s="95">
        <f>'CAPEX i Amortizacija'!D11</f>
        <v>30000</v>
      </c>
      <c r="D22" s="95">
        <f>'CAPEX i Amortizacija'!E11</f>
        <v>20000</v>
      </c>
      <c r="E22" s="95">
        <f>'CAPEX i Amortizacija'!F11</f>
        <v>20000</v>
      </c>
    </row>
    <row r="23" spans="1:5" x14ac:dyDescent="0.25">
      <c r="A23" s="38" t="s">
        <v>102</v>
      </c>
      <c r="B23" s="87">
        <f>SUM(B17:B22)</f>
        <v>281749.52323774475</v>
      </c>
      <c r="C23" s="87">
        <f t="shared" ref="C23:E23" si="1">SUM(C17:C22)</f>
        <v>390476.52416850178</v>
      </c>
      <c r="D23" s="87">
        <f t="shared" si="1"/>
        <v>516705.14539285703</v>
      </c>
      <c r="E23" s="87">
        <f t="shared" si="1"/>
        <v>662686.37092155486</v>
      </c>
    </row>
    <row r="24" spans="1:5" x14ac:dyDescent="0.25">
      <c r="A24" s="46" t="s">
        <v>103</v>
      </c>
      <c r="B24" s="90">
        <f>B14-B23</f>
        <v>-79523.49825776543</v>
      </c>
      <c r="C24" s="90">
        <f t="shared" ref="C24:D24" si="2">C14-C23</f>
        <v>357822.34515876957</v>
      </c>
      <c r="D24" s="90">
        <f t="shared" si="2"/>
        <v>867441.57508928422</v>
      </c>
      <c r="E24" s="90">
        <f>E14-E23</f>
        <v>1315999.4413127722</v>
      </c>
    </row>
    <row r="25" spans="1:5" x14ac:dyDescent="0.25">
      <c r="A25" s="46" t="s">
        <v>104</v>
      </c>
      <c r="B25" s="91">
        <f>B24/B7</f>
        <v>-0.13960043908444331</v>
      </c>
      <c r="C25" s="91">
        <f>C24/C7</f>
        <v>0.16975427564866133</v>
      </c>
      <c r="D25" s="91">
        <f>D24/D7</f>
        <v>0.22247768578278337</v>
      </c>
      <c r="E25" s="91">
        <f>E24/E7</f>
        <v>0.2361061057685028</v>
      </c>
    </row>
    <row r="26" spans="1:5" x14ac:dyDescent="0.25">
      <c r="A26" s="9" t="s">
        <v>105</v>
      </c>
      <c r="B26" s="95">
        <f>C42</f>
        <v>21000.000000000004</v>
      </c>
      <c r="C26" s="95">
        <f>D42</f>
        <v>21000.000000000004</v>
      </c>
      <c r="D26" s="95">
        <f t="shared" ref="D26:E26" si="3">E42</f>
        <v>21000.000000000004</v>
      </c>
      <c r="E26" s="95">
        <f t="shared" si="3"/>
        <v>10500.000000000002</v>
      </c>
    </row>
    <row r="27" spans="1:5" x14ac:dyDescent="0.25">
      <c r="A27" s="4" t="s">
        <v>106</v>
      </c>
      <c r="B27" s="61">
        <f>B24-B26</f>
        <v>-100523.49825776543</v>
      </c>
      <c r="C27" s="61">
        <f t="shared" ref="C27:D27" si="4">C24-C26</f>
        <v>336822.34515876957</v>
      </c>
      <c r="D27" s="61">
        <f t="shared" si="4"/>
        <v>846441.57508928422</v>
      </c>
      <c r="E27" s="61">
        <f>E24-E26</f>
        <v>1305499.4413127722</v>
      </c>
    </row>
    <row r="28" spans="1:5" x14ac:dyDescent="0.25">
      <c r="A28" s="2" t="s">
        <v>107</v>
      </c>
      <c r="B28" s="95"/>
      <c r="C28" s="95">
        <f>C27*C45</f>
        <v>67364.469031753921</v>
      </c>
      <c r="D28" s="95">
        <f t="shared" ref="D28:E28" si="5">D27*D45</f>
        <v>169288.31501785686</v>
      </c>
      <c r="E28" s="95">
        <f t="shared" si="5"/>
        <v>261099.88826255445</v>
      </c>
    </row>
    <row r="29" spans="1:5" x14ac:dyDescent="0.25">
      <c r="A29" s="38" t="s">
        <v>108</v>
      </c>
      <c r="B29" s="61">
        <f>B27-B28</f>
        <v>-100523.49825776543</v>
      </c>
      <c r="C29" s="61">
        <f>C27-C28</f>
        <v>269457.87612701568</v>
      </c>
      <c r="D29" s="61">
        <f t="shared" ref="D29:E29" si="6">D27-D28</f>
        <v>677153.26007142733</v>
      </c>
      <c r="E29" s="61">
        <f t="shared" si="6"/>
        <v>1044399.5530502178</v>
      </c>
    </row>
    <row r="30" spans="1:5" x14ac:dyDescent="0.25">
      <c r="B30" s="42"/>
      <c r="C30" s="42"/>
      <c r="D30" s="42"/>
      <c r="E30" s="42"/>
    </row>
    <row r="31" spans="1:5" x14ac:dyDescent="0.25">
      <c r="A31" s="43" t="s">
        <v>109</v>
      </c>
      <c r="B31" s="93">
        <f>B29+B28+B26+B22</f>
        <v>-49523.49825776543</v>
      </c>
      <c r="C31" s="93">
        <f t="shared" ref="C31:D31" si="7">C29+C28+C26+C22</f>
        <v>387822.34515876963</v>
      </c>
      <c r="D31" s="93">
        <f t="shared" si="7"/>
        <v>887441.57508928422</v>
      </c>
      <c r="E31" s="93">
        <f>E29+E28+E26+E22</f>
        <v>1335999.4413127722</v>
      </c>
    </row>
    <row r="35" spans="1:7" s="17" customFormat="1" x14ac:dyDescent="0.25">
      <c r="A35" s="67" t="s">
        <v>77</v>
      </c>
    </row>
    <row r="37" spans="1:7" x14ac:dyDescent="0.25">
      <c r="A37" s="4" t="s">
        <v>110</v>
      </c>
      <c r="B37" s="72">
        <v>2022</v>
      </c>
      <c r="C37" s="72">
        <v>2023</v>
      </c>
      <c r="D37" s="72">
        <v>2024</v>
      </c>
      <c r="E37" s="72">
        <v>2025</v>
      </c>
      <c r="F37" s="4">
        <v>2026</v>
      </c>
    </row>
    <row r="38" spans="1:7" x14ac:dyDescent="0.25">
      <c r="A38" s="2" t="s">
        <v>111</v>
      </c>
      <c r="B38" s="96">
        <v>400000</v>
      </c>
      <c r="C38" s="97">
        <f>B38+C39-C40</f>
        <v>300000</v>
      </c>
      <c r="D38" s="97">
        <f>C38+D39-D40</f>
        <v>300000</v>
      </c>
      <c r="E38" s="97">
        <f>D38+E39-E40</f>
        <v>300000</v>
      </c>
      <c r="F38" s="97">
        <f>E38+F39-F40</f>
        <v>150000</v>
      </c>
    </row>
    <row r="39" spans="1:7" x14ac:dyDescent="0.25">
      <c r="A39" s="2" t="s">
        <v>112</v>
      </c>
      <c r="B39" s="70"/>
      <c r="C39" s="69">
        <v>0</v>
      </c>
      <c r="D39" s="102">
        <v>100000</v>
      </c>
      <c r="E39" s="102">
        <v>150000</v>
      </c>
      <c r="F39" s="69">
        <v>0</v>
      </c>
    </row>
    <row r="40" spans="1:7" x14ac:dyDescent="0.25">
      <c r="A40" s="2" t="s">
        <v>113</v>
      </c>
      <c r="B40" s="70"/>
      <c r="C40" s="96">
        <v>100000</v>
      </c>
      <c r="D40" s="96">
        <v>100000</v>
      </c>
      <c r="E40" s="96">
        <v>150000</v>
      </c>
      <c r="F40" s="96">
        <v>150000</v>
      </c>
    </row>
    <row r="41" spans="1:7" x14ac:dyDescent="0.25">
      <c r="A41" s="2" t="s">
        <v>114</v>
      </c>
      <c r="B41" s="70"/>
      <c r="C41" s="71">
        <v>7.0000000000000007E-2</v>
      </c>
      <c r="D41" s="71">
        <v>7.0000000000000007E-2</v>
      </c>
      <c r="E41" s="71">
        <v>7.0000000000000007E-2</v>
      </c>
      <c r="F41" s="71">
        <v>7.0000000000000007E-2</v>
      </c>
    </row>
    <row r="42" spans="1:7" x14ac:dyDescent="0.25">
      <c r="A42" s="2" t="s">
        <v>115</v>
      </c>
      <c r="B42" s="68"/>
      <c r="C42" s="92">
        <f>C41*C38</f>
        <v>21000.000000000004</v>
      </c>
      <c r="D42" s="92">
        <f t="shared" ref="D42:F42" si="8">D41*D38</f>
        <v>21000.000000000004</v>
      </c>
      <c r="E42" s="92">
        <f t="shared" si="8"/>
        <v>21000.000000000004</v>
      </c>
      <c r="F42" s="92">
        <f>F41*F38</f>
        <v>10500.000000000002</v>
      </c>
      <c r="G42" s="15">
        <f>G41*G19</f>
        <v>0</v>
      </c>
    </row>
    <row r="45" spans="1:7" x14ac:dyDescent="0.25">
      <c r="A45" s="4" t="s">
        <v>116</v>
      </c>
      <c r="C45" s="73">
        <v>0.2</v>
      </c>
      <c r="D45" s="73">
        <v>0.2</v>
      </c>
      <c r="E45" s="73">
        <v>0.2</v>
      </c>
      <c r="F45" s="73">
        <v>0.2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10" zoomScaleNormal="110" workbookViewId="0">
      <selection activeCell="H8" sqref="H8"/>
    </sheetView>
  </sheetViews>
  <sheetFormatPr defaultColWidth="8.7109375" defaultRowHeight="15" x14ac:dyDescent="0.25"/>
  <cols>
    <col min="1" max="6" width="16.85546875" style="2" customWidth="1"/>
    <col min="7" max="16384" width="8.7109375" style="2"/>
  </cols>
  <sheetData>
    <row r="1" spans="1:6" x14ac:dyDescent="0.25">
      <c r="A1" s="32"/>
      <c r="B1" s="32"/>
      <c r="C1" s="39"/>
      <c r="D1" s="39"/>
      <c r="E1" s="39"/>
      <c r="F1" s="39"/>
    </row>
    <row r="2" spans="1:6" x14ac:dyDescent="0.25">
      <c r="A2" s="52" t="s">
        <v>117</v>
      </c>
      <c r="B2" s="33" t="s">
        <v>118</v>
      </c>
      <c r="C2" s="53" t="s">
        <v>119</v>
      </c>
      <c r="D2" s="53" t="s">
        <v>120</v>
      </c>
      <c r="E2" s="53" t="s">
        <v>121</v>
      </c>
      <c r="F2" s="53" t="s">
        <v>122</v>
      </c>
    </row>
    <row r="3" spans="1:6" x14ac:dyDescent="0.25">
      <c r="A3" s="2" t="s">
        <v>123</v>
      </c>
      <c r="B3" s="2">
        <v>4</v>
      </c>
      <c r="C3" s="58">
        <v>20000</v>
      </c>
      <c r="D3" s="51"/>
      <c r="E3" s="58">
        <v>20000</v>
      </c>
      <c r="F3" s="51"/>
    </row>
    <row r="4" spans="1:6" x14ac:dyDescent="0.25">
      <c r="A4" s="2" t="s">
        <v>124</v>
      </c>
      <c r="B4" s="2">
        <v>2</v>
      </c>
      <c r="C4" s="58">
        <v>30000</v>
      </c>
      <c r="D4" s="104"/>
      <c r="F4" s="104">
        <v>20000</v>
      </c>
    </row>
    <row r="5" spans="1:6" x14ac:dyDescent="0.25">
      <c r="A5" s="50" t="s">
        <v>125</v>
      </c>
      <c r="B5" s="36"/>
      <c r="C5" s="89">
        <f>SUM(C3:C4)</f>
        <v>50000</v>
      </c>
      <c r="D5" s="89">
        <f>SUM(D3:D4)</f>
        <v>0</v>
      </c>
      <c r="E5" s="89">
        <f>SUM(E3:E3)</f>
        <v>20000</v>
      </c>
      <c r="F5" s="89">
        <f>SUM(F3:F4)</f>
        <v>20000</v>
      </c>
    </row>
    <row r="6" spans="1:6" x14ac:dyDescent="0.25">
      <c r="C6" s="51"/>
      <c r="D6" s="51"/>
      <c r="E6" s="51"/>
      <c r="F6" s="51"/>
    </row>
    <row r="7" spans="1:6" x14ac:dyDescent="0.25">
      <c r="A7" s="49" t="s">
        <v>126</v>
      </c>
      <c r="C7" s="51"/>
      <c r="D7" s="51"/>
      <c r="E7" s="51"/>
      <c r="F7" s="51"/>
    </row>
    <row r="8" spans="1:6" x14ac:dyDescent="0.25">
      <c r="A8" s="2" t="s">
        <v>127</v>
      </c>
      <c r="C8" s="58">
        <v>10000</v>
      </c>
      <c r="D8" s="58">
        <v>10000</v>
      </c>
      <c r="E8" s="58">
        <v>10000</v>
      </c>
      <c r="F8" s="51"/>
    </row>
    <row r="9" spans="1:6" x14ac:dyDescent="0.25">
      <c r="A9" s="2" t="s">
        <v>123</v>
      </c>
      <c r="C9" s="51">
        <f>C3/B3</f>
        <v>5000</v>
      </c>
      <c r="D9" s="51">
        <f>C9</f>
        <v>5000</v>
      </c>
      <c r="E9" s="51">
        <f>10000</f>
        <v>10000</v>
      </c>
      <c r="F9" s="51">
        <f>E9</f>
        <v>10000</v>
      </c>
    </row>
    <row r="10" spans="1:6" x14ac:dyDescent="0.25">
      <c r="A10" s="2" t="s">
        <v>124</v>
      </c>
      <c r="C10" s="51">
        <f>C4/B4</f>
        <v>15000</v>
      </c>
      <c r="D10" s="51">
        <f>C10</f>
        <v>15000</v>
      </c>
      <c r="E10" s="51"/>
      <c r="F10" s="51">
        <v>10000</v>
      </c>
    </row>
    <row r="11" spans="1:6" x14ac:dyDescent="0.25">
      <c r="A11" s="50" t="s">
        <v>128</v>
      </c>
      <c r="B11" s="36"/>
      <c r="C11" s="89">
        <f>SUM(C8:C10)</f>
        <v>30000</v>
      </c>
      <c r="D11" s="89">
        <f>SUM(D8:D10)</f>
        <v>30000</v>
      </c>
      <c r="E11" s="89">
        <f>SUM(E8:E10)</f>
        <v>20000</v>
      </c>
      <c r="F11" s="89">
        <f>SUM(F8:F10)</f>
        <v>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zoomScaleNormal="100" workbookViewId="0">
      <selection activeCell="C4" sqref="C4"/>
    </sheetView>
  </sheetViews>
  <sheetFormatPr defaultColWidth="8.7109375" defaultRowHeight="15" x14ac:dyDescent="0.25"/>
  <cols>
    <col min="1" max="1" width="29.5703125" style="2" customWidth="1"/>
    <col min="2" max="2" width="11.140625" style="2" customWidth="1"/>
    <col min="3" max="6" width="14.42578125" style="2" customWidth="1"/>
    <col min="7" max="7" width="9.7109375" style="2" bestFit="1" customWidth="1"/>
    <col min="8" max="16384" width="8.7109375" style="2"/>
  </cols>
  <sheetData>
    <row r="1" spans="1:6" x14ac:dyDescent="0.25">
      <c r="A1" s="33" t="s">
        <v>129</v>
      </c>
      <c r="B1" s="33"/>
      <c r="C1" s="39"/>
      <c r="D1" s="39"/>
      <c r="E1" s="39"/>
      <c r="F1" s="39"/>
    </row>
    <row r="2" spans="1:6" x14ac:dyDescent="0.25">
      <c r="A2" s="34" t="s">
        <v>91</v>
      </c>
      <c r="B2" s="54" t="s">
        <v>130</v>
      </c>
      <c r="C2" s="40" t="s">
        <v>92</v>
      </c>
      <c r="D2" s="40" t="s">
        <v>93</v>
      </c>
      <c r="E2" s="40" t="s">
        <v>94</v>
      </c>
      <c r="F2" s="40" t="s">
        <v>95</v>
      </c>
    </row>
    <row r="3" spans="1:6" x14ac:dyDescent="0.25">
      <c r="A3" s="2" t="s">
        <v>131</v>
      </c>
    </row>
    <row r="4" spans="1:6" s="35" customFormat="1" x14ac:dyDescent="0.25">
      <c r="A4" s="35" t="s">
        <v>132</v>
      </c>
      <c r="B4" s="105">
        <v>423000</v>
      </c>
      <c r="C4" s="94">
        <f>B4+'Cash Flow'!B18</f>
        <v>177414.27885293675</v>
      </c>
      <c r="D4" s="94">
        <f>C4+'Cash Flow'!C18</f>
        <v>530710.32273250236</v>
      </c>
      <c r="E4" s="94">
        <f>D4+'Cash Flow'!D18</f>
        <v>1270552.8075656774</v>
      </c>
      <c r="F4" s="94">
        <f>E4+'Cash Flow'!E18</f>
        <v>2223568.8907886459</v>
      </c>
    </row>
    <row r="5" spans="1:6" s="35" customFormat="1" x14ac:dyDescent="0.25">
      <c r="A5" s="35" t="s">
        <v>133</v>
      </c>
      <c r="B5" s="59">
        <v>10000</v>
      </c>
      <c r="C5" s="15">
        <f>C34*C36</f>
        <v>19937.777110702198</v>
      </c>
      <c r="D5" s="15">
        <f t="shared" ref="D5:F5" si="0">D34*D36</f>
        <v>73775.944863252094</v>
      </c>
      <c r="E5" s="15">
        <f t="shared" si="0"/>
        <v>136465.16962499983</v>
      </c>
      <c r="F5" s="15">
        <f t="shared" si="0"/>
        <v>195081.69979775068</v>
      </c>
    </row>
    <row r="6" spans="1:6" x14ac:dyDescent="0.25">
      <c r="A6" s="55" t="s">
        <v>134</v>
      </c>
      <c r="B6" s="61">
        <f>SUM(B4:B5)</f>
        <v>433000</v>
      </c>
      <c r="C6" s="61">
        <f t="shared" ref="C6:F6" si="1">SUM(C4:C5)</f>
        <v>197352.05596363894</v>
      </c>
      <c r="D6" s="61">
        <f t="shared" si="1"/>
        <v>604486.26759575447</v>
      </c>
      <c r="E6" s="61">
        <f t="shared" si="1"/>
        <v>1407017.9771906773</v>
      </c>
      <c r="F6" s="61">
        <f t="shared" si="1"/>
        <v>2418650.5905863969</v>
      </c>
    </row>
    <row r="7" spans="1:6" x14ac:dyDescent="0.25">
      <c r="B7" s="15"/>
      <c r="C7" s="15"/>
      <c r="D7" s="15"/>
      <c r="E7" s="15"/>
      <c r="F7" s="15"/>
    </row>
    <row r="8" spans="1:6" x14ac:dyDescent="0.25">
      <c r="A8" s="2" t="s">
        <v>135</v>
      </c>
      <c r="B8" s="15"/>
      <c r="C8" s="15"/>
      <c r="D8" s="15"/>
      <c r="E8" s="15"/>
      <c r="F8" s="15"/>
    </row>
    <row r="9" spans="1:6" x14ac:dyDescent="0.25">
      <c r="A9" s="35" t="s">
        <v>136</v>
      </c>
      <c r="B9" s="59">
        <v>40000</v>
      </c>
      <c r="C9" s="15">
        <f>B9+'CAPEX i Amortizacija'!C5</f>
        <v>90000</v>
      </c>
      <c r="D9" s="15">
        <f>C9+'CAPEX i Amortizacija'!D5</f>
        <v>90000</v>
      </c>
      <c r="E9" s="15">
        <f>D9+'CAPEX i Amortizacija'!E5</f>
        <v>110000</v>
      </c>
      <c r="F9" s="15">
        <f>E9+'CAPEX i Amortizacija'!F5</f>
        <v>130000</v>
      </c>
    </row>
    <row r="10" spans="1:6" x14ac:dyDescent="0.25">
      <c r="A10" s="35" t="s">
        <v>137</v>
      </c>
      <c r="B10" s="59">
        <f>-10000</f>
        <v>-10000</v>
      </c>
      <c r="C10" s="15">
        <f>B10-'CAPEX i Amortizacija'!C11</f>
        <v>-40000</v>
      </c>
      <c r="D10" s="15">
        <f>C10-'CAPEX i Amortizacija'!D11</f>
        <v>-70000</v>
      </c>
      <c r="E10" s="15">
        <f>D10-'CAPEX i Amortizacija'!E11</f>
        <v>-90000</v>
      </c>
      <c r="F10" s="15">
        <f>E10-'CAPEX i Amortizacija'!F11</f>
        <v>-110000</v>
      </c>
    </row>
    <row r="11" spans="1:6" x14ac:dyDescent="0.25">
      <c r="A11" s="43" t="s">
        <v>138</v>
      </c>
      <c r="B11" s="64">
        <f>B9+B10</f>
        <v>30000</v>
      </c>
      <c r="C11" s="64">
        <f t="shared" ref="C11:F11" si="2">C9+C10</f>
        <v>50000</v>
      </c>
      <c r="D11" s="64">
        <f t="shared" si="2"/>
        <v>20000</v>
      </c>
      <c r="E11" s="64">
        <f t="shared" si="2"/>
        <v>20000</v>
      </c>
      <c r="F11" s="64">
        <f t="shared" si="2"/>
        <v>20000</v>
      </c>
    </row>
    <row r="12" spans="1:6" x14ac:dyDescent="0.25">
      <c r="A12" s="43" t="s">
        <v>139</v>
      </c>
      <c r="B12" s="64">
        <f>B6+B11</f>
        <v>463000</v>
      </c>
      <c r="C12" s="64">
        <f t="shared" ref="C12:E12" si="3">C6+C11</f>
        <v>247352.05596363894</v>
      </c>
      <c r="D12" s="64">
        <f t="shared" si="3"/>
        <v>624486.26759575447</v>
      </c>
      <c r="E12" s="64">
        <f t="shared" si="3"/>
        <v>1427017.9771906773</v>
      </c>
      <c r="F12" s="64">
        <f>F6+F11</f>
        <v>2438650.5905863969</v>
      </c>
    </row>
    <row r="13" spans="1:6" x14ac:dyDescent="0.25">
      <c r="B13" s="15"/>
      <c r="C13" s="15"/>
      <c r="D13" s="15"/>
      <c r="E13" s="15"/>
      <c r="F13" s="15"/>
    </row>
    <row r="14" spans="1:6" x14ac:dyDescent="0.25">
      <c r="A14" s="2" t="s">
        <v>140</v>
      </c>
      <c r="B14" s="15"/>
      <c r="C14" s="15"/>
      <c r="D14" s="15"/>
      <c r="E14" s="15"/>
      <c r="F14" s="15"/>
    </row>
    <row r="15" spans="1:6" x14ac:dyDescent="0.25">
      <c r="A15" s="57" t="s">
        <v>140</v>
      </c>
      <c r="B15" s="59">
        <v>35000</v>
      </c>
      <c r="C15" s="103">
        <f>C34*C37</f>
        <v>28482.538729574568</v>
      </c>
      <c r="D15" s="15">
        <f t="shared" ref="D15:F15" si="4">D34*D37</f>
        <v>105394.20694750299</v>
      </c>
      <c r="E15" s="15">
        <f t="shared" si="4"/>
        <v>194950.24232142835</v>
      </c>
      <c r="F15" s="15">
        <f t="shared" si="4"/>
        <v>278688.1425682152</v>
      </c>
    </row>
    <row r="16" spans="1:6" x14ac:dyDescent="0.25">
      <c r="A16" s="35" t="s">
        <v>141</v>
      </c>
      <c r="B16" s="60">
        <v>20000</v>
      </c>
      <c r="C16" s="45">
        <f>C34*C38</f>
        <v>11393.015491829827</v>
      </c>
      <c r="D16" s="45">
        <f t="shared" ref="D16:F16" si="5">D34*D38</f>
        <v>42157.682779001196</v>
      </c>
      <c r="E16" s="45">
        <f t="shared" si="5"/>
        <v>77980.096928571336</v>
      </c>
      <c r="F16" s="45">
        <f t="shared" si="5"/>
        <v>111475.25702728609</v>
      </c>
    </row>
    <row r="17" spans="1:6" x14ac:dyDescent="0.25">
      <c r="A17" s="55" t="s">
        <v>142</v>
      </c>
      <c r="B17" s="66">
        <f>SUM(B15:B16)</f>
        <v>55000</v>
      </c>
      <c r="C17" s="66">
        <f t="shared" ref="C17:E17" si="6">SUM(C15:C16)</f>
        <v>39875.554221404396</v>
      </c>
      <c r="D17" s="66">
        <f t="shared" si="6"/>
        <v>147551.88972650419</v>
      </c>
      <c r="E17" s="66">
        <f t="shared" si="6"/>
        <v>272930.33924999967</v>
      </c>
      <c r="F17" s="66">
        <f>SUM(F15:F16)</f>
        <v>390163.39959550131</v>
      </c>
    </row>
    <row r="18" spans="1:6" x14ac:dyDescent="0.25">
      <c r="A18" s="2" t="s">
        <v>143</v>
      </c>
      <c r="B18" s="15"/>
      <c r="C18" s="15"/>
      <c r="D18" s="15"/>
      <c r="E18" s="15"/>
      <c r="F18" s="15"/>
    </row>
    <row r="19" spans="1:6" x14ac:dyDescent="0.25">
      <c r="A19" s="35" t="s">
        <v>111</v>
      </c>
      <c r="B19" s="60">
        <v>400000</v>
      </c>
      <c r="C19" s="45">
        <f>'Bilans uspeha'!C38</f>
        <v>300000</v>
      </c>
      <c r="D19" s="45">
        <f>'Bilans uspeha'!D38</f>
        <v>300000</v>
      </c>
      <c r="E19" s="45">
        <f>'Bilans uspeha'!E38</f>
        <v>300000</v>
      </c>
      <c r="F19" s="45">
        <f>'Bilans uspeha'!F38</f>
        <v>150000</v>
      </c>
    </row>
    <row r="20" spans="1:6" x14ac:dyDescent="0.25">
      <c r="A20" s="55" t="s">
        <v>144</v>
      </c>
      <c r="B20" s="64">
        <f>B19</f>
        <v>400000</v>
      </c>
      <c r="C20" s="64">
        <f t="shared" ref="C20:F20" si="7">C19</f>
        <v>300000</v>
      </c>
      <c r="D20" s="64">
        <f t="shared" si="7"/>
        <v>300000</v>
      </c>
      <c r="E20" s="64">
        <f t="shared" si="7"/>
        <v>300000</v>
      </c>
      <c r="F20" s="64">
        <f t="shared" si="7"/>
        <v>150000</v>
      </c>
    </row>
    <row r="21" spans="1:6" x14ac:dyDescent="0.25">
      <c r="A21" s="56" t="s">
        <v>145</v>
      </c>
      <c r="B21" s="64">
        <f>B19+B17</f>
        <v>455000</v>
      </c>
      <c r="C21" s="64">
        <f t="shared" ref="C21:E21" si="8">C19+C17</f>
        <v>339875.55422140437</v>
      </c>
      <c r="D21" s="64">
        <f t="shared" si="8"/>
        <v>447551.88972650422</v>
      </c>
      <c r="E21" s="64">
        <f t="shared" si="8"/>
        <v>572930.33924999973</v>
      </c>
      <c r="F21" s="64">
        <f>F19+F17</f>
        <v>540163.39959550137</v>
      </c>
    </row>
    <row r="22" spans="1:6" x14ac:dyDescent="0.25">
      <c r="A22" s="50" t="s">
        <v>146</v>
      </c>
      <c r="B22" s="15"/>
      <c r="C22" s="15"/>
      <c r="D22" s="15"/>
      <c r="E22" s="15"/>
      <c r="F22" s="15"/>
    </row>
    <row r="23" spans="1:6" x14ac:dyDescent="0.25">
      <c r="A23" s="35" t="s">
        <v>147</v>
      </c>
      <c r="B23" s="59">
        <v>3000</v>
      </c>
      <c r="C23" s="15">
        <f>B23</f>
        <v>3000</v>
      </c>
      <c r="D23" s="15">
        <f t="shared" ref="D23:F23" si="9">C23</f>
        <v>3000</v>
      </c>
      <c r="E23" s="15">
        <f t="shared" si="9"/>
        <v>3000</v>
      </c>
      <c r="F23" s="15">
        <f t="shared" si="9"/>
        <v>3000</v>
      </c>
    </row>
    <row r="24" spans="1:6" x14ac:dyDescent="0.25">
      <c r="A24" s="57" t="s">
        <v>148</v>
      </c>
      <c r="B24" s="60">
        <v>5000</v>
      </c>
      <c r="C24" s="45">
        <f>B24+'Bilans uspeha'!B29</f>
        <v>-95523.49825776543</v>
      </c>
      <c r="D24" s="45">
        <f>C24+'Bilans uspeha'!C29</f>
        <v>173934.37786925025</v>
      </c>
      <c r="E24" s="45">
        <f>D24+'Bilans uspeha'!D29</f>
        <v>851087.63794067758</v>
      </c>
      <c r="F24" s="45">
        <f>E24+'Bilans uspeha'!E29</f>
        <v>1895487.1909908955</v>
      </c>
    </row>
    <row r="25" spans="1:6" x14ac:dyDescent="0.25">
      <c r="A25" s="56" t="s">
        <v>149</v>
      </c>
      <c r="B25" s="98">
        <f>B23+B24</f>
        <v>8000</v>
      </c>
      <c r="C25" s="98">
        <f t="shared" ref="C25:F25" si="10">C23+C24</f>
        <v>-92523.49825776543</v>
      </c>
      <c r="D25" s="98">
        <f t="shared" si="10"/>
        <v>176934.37786925025</v>
      </c>
      <c r="E25" s="98">
        <f t="shared" si="10"/>
        <v>854087.63794067758</v>
      </c>
      <c r="F25" s="98">
        <f t="shared" si="10"/>
        <v>1898487.1909908955</v>
      </c>
    </row>
    <row r="26" spans="1:6" x14ac:dyDescent="0.25">
      <c r="A26" s="56" t="s">
        <v>150</v>
      </c>
      <c r="B26" s="64">
        <f>B25+B21</f>
        <v>463000</v>
      </c>
      <c r="C26" s="64">
        <f>C25+C21</f>
        <v>247352.05596363894</v>
      </c>
      <c r="D26" s="64">
        <f t="shared" ref="D26:E26" si="11">D25+D21</f>
        <v>624486.26759575447</v>
      </c>
      <c r="E26" s="64">
        <f t="shared" si="11"/>
        <v>1427017.9771906773</v>
      </c>
      <c r="F26" s="64">
        <f>F25+F21</f>
        <v>2438650.5905863969</v>
      </c>
    </row>
    <row r="27" spans="1:6" x14ac:dyDescent="0.25">
      <c r="A27" s="50"/>
    </row>
    <row r="28" spans="1:6" x14ac:dyDescent="0.25">
      <c r="A28" s="50" t="s">
        <v>151</v>
      </c>
      <c r="B28" s="62">
        <f>B12-B26</f>
        <v>0</v>
      </c>
      <c r="C28" s="62">
        <f t="shared" ref="C28:F28" si="12">C12-C26</f>
        <v>0</v>
      </c>
      <c r="D28" s="62">
        <f t="shared" si="12"/>
        <v>0</v>
      </c>
      <c r="E28" s="62">
        <f t="shared" si="12"/>
        <v>0</v>
      </c>
      <c r="F28" s="62">
        <f t="shared" si="12"/>
        <v>0</v>
      </c>
    </row>
    <row r="32" spans="1:6" s="17" customFormat="1" x14ac:dyDescent="0.25">
      <c r="A32" s="17" t="s">
        <v>77</v>
      </c>
    </row>
    <row r="34" spans="1:6" x14ac:dyDescent="0.25">
      <c r="A34" s="2" t="s">
        <v>64</v>
      </c>
      <c r="C34" s="15">
        <f>'Bilans uspeha'!B7</f>
        <v>569650.77459149132</v>
      </c>
      <c r="D34" s="15">
        <f>'Bilans uspeha'!C7</f>
        <v>2107884.1389500597</v>
      </c>
      <c r="E34" s="15">
        <f>'Bilans uspeha'!D7</f>
        <v>3899004.8464285666</v>
      </c>
      <c r="F34" s="15">
        <f>'Bilans uspeha'!E7</f>
        <v>5573762.8513643043</v>
      </c>
    </row>
    <row r="36" spans="1:6" x14ac:dyDescent="0.25">
      <c r="A36" s="2" t="s">
        <v>152</v>
      </c>
      <c r="B36" s="11"/>
      <c r="C36" s="22">
        <v>3.5000000000000003E-2</v>
      </c>
      <c r="D36" s="22">
        <v>3.5000000000000003E-2</v>
      </c>
      <c r="E36" s="22">
        <v>3.5000000000000003E-2</v>
      </c>
      <c r="F36" s="22">
        <v>3.5000000000000003E-2</v>
      </c>
    </row>
    <row r="37" spans="1:6" x14ac:dyDescent="0.25">
      <c r="A37" s="2" t="s">
        <v>153</v>
      </c>
      <c r="B37" s="11"/>
      <c r="C37" s="11">
        <v>0.05</v>
      </c>
      <c r="D37" s="11">
        <v>0.05</v>
      </c>
      <c r="E37" s="11">
        <v>0.05</v>
      </c>
      <c r="F37" s="11">
        <v>0.05</v>
      </c>
    </row>
    <row r="38" spans="1:6" x14ac:dyDescent="0.25">
      <c r="A38" s="2" t="s">
        <v>154</v>
      </c>
      <c r="B38" s="11"/>
      <c r="C38" s="11">
        <v>0.02</v>
      </c>
      <c r="D38" s="11">
        <v>0.02</v>
      </c>
      <c r="E38" s="11">
        <v>0.02</v>
      </c>
      <c r="F38" s="11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activeCell="B18" sqref="B18"/>
    </sheetView>
  </sheetViews>
  <sheetFormatPr defaultColWidth="8.7109375" defaultRowHeight="15" x14ac:dyDescent="0.25"/>
  <cols>
    <col min="1" max="1" width="39.85546875" style="63" customWidth="1"/>
    <col min="2" max="5" width="18.42578125" style="63" customWidth="1"/>
    <col min="6" max="6" width="20.5703125" style="63" customWidth="1"/>
    <col min="7" max="16384" width="8.7109375" style="63"/>
  </cols>
  <sheetData>
    <row r="1" spans="1:6" x14ac:dyDescent="0.25">
      <c r="A1" s="33" t="s">
        <v>155</v>
      </c>
      <c r="B1" s="39"/>
      <c r="C1" s="39"/>
      <c r="D1" s="39"/>
      <c r="E1" s="39"/>
    </row>
    <row r="2" spans="1:6" x14ac:dyDescent="0.25">
      <c r="A2" s="34" t="s">
        <v>91</v>
      </c>
      <c r="B2" s="40" t="s">
        <v>92</v>
      </c>
      <c r="C2" s="40" t="s">
        <v>93</v>
      </c>
      <c r="D2" s="40" t="s">
        <v>94</v>
      </c>
      <c r="E2" s="40" t="s">
        <v>95</v>
      </c>
    </row>
    <row r="3" spans="1:6" x14ac:dyDescent="0.25">
      <c r="A3" s="2" t="s">
        <v>108</v>
      </c>
      <c r="B3" s="15">
        <f>'Bilans uspeha'!B29</f>
        <v>-100523.49825776543</v>
      </c>
      <c r="C3" s="15">
        <f>'Bilans uspeha'!C29</f>
        <v>269457.87612701568</v>
      </c>
      <c r="D3" s="15">
        <f>'Bilans uspeha'!D29</f>
        <v>677153.26007142733</v>
      </c>
      <c r="E3" s="15">
        <f>'Bilans uspeha'!E29</f>
        <v>1044399.5530502178</v>
      </c>
    </row>
    <row r="4" spans="1:6" x14ac:dyDescent="0.25">
      <c r="A4" s="2" t="s">
        <v>156</v>
      </c>
      <c r="B4" s="15"/>
      <c r="C4" s="15"/>
      <c r="D4" s="15"/>
      <c r="E4" s="15"/>
    </row>
    <row r="5" spans="1:6" x14ac:dyDescent="0.25">
      <c r="A5" s="35" t="s">
        <v>101</v>
      </c>
      <c r="B5" s="15">
        <f>'Bilans uspeha'!B22</f>
        <v>30000</v>
      </c>
      <c r="C5" s="15">
        <f>'Bilans uspeha'!C22</f>
        <v>30000</v>
      </c>
      <c r="D5" s="15">
        <f>'Bilans uspeha'!D22</f>
        <v>20000</v>
      </c>
      <c r="E5" s="15">
        <f>'Bilans uspeha'!E22</f>
        <v>20000</v>
      </c>
      <c r="F5" s="119" t="s">
        <v>157</v>
      </c>
    </row>
    <row r="6" spans="1:6" x14ac:dyDescent="0.25">
      <c r="A6" s="35" t="s">
        <v>158</v>
      </c>
      <c r="B6" s="75">
        <f>-('Bilans stanja'!C5-'Bilans stanja'!B5)</f>
        <v>-9937.7771107021981</v>
      </c>
      <c r="C6" s="75">
        <f>-('Bilans stanja'!D5-'Bilans stanja'!C5)</f>
        <v>-53838.167752549896</v>
      </c>
      <c r="D6" s="75">
        <f>-('Bilans stanja'!E5-'Bilans stanja'!D5)</f>
        <v>-62689.224761747741</v>
      </c>
      <c r="E6" s="75">
        <f>-('Bilans stanja'!F5-'Bilans stanja'!E5)</f>
        <v>-58616.530172750849</v>
      </c>
      <c r="F6" s="119"/>
    </row>
    <row r="7" spans="1:6" x14ac:dyDescent="0.25">
      <c r="A7" s="35" t="s">
        <v>159</v>
      </c>
      <c r="B7" s="15">
        <f>'Bilans stanja'!C15-'Bilans stanja'!B15</f>
        <v>-6517.4612704254323</v>
      </c>
      <c r="C7" s="15">
        <f>'Bilans stanja'!D15-'Bilans stanja'!C15</f>
        <v>76911.668217928411</v>
      </c>
      <c r="D7" s="15">
        <f>'Bilans stanja'!E15-'Bilans stanja'!D15</f>
        <v>89556.035373925362</v>
      </c>
      <c r="E7" s="15">
        <f>'Bilans stanja'!F15-'Bilans stanja'!E15</f>
        <v>83737.900246786856</v>
      </c>
      <c r="F7" s="119"/>
    </row>
    <row r="8" spans="1:6" x14ac:dyDescent="0.25">
      <c r="A8" s="35" t="s">
        <v>160</v>
      </c>
      <c r="B8" s="15">
        <f>'Bilans stanja'!C16-'Bilans stanja'!B16</f>
        <v>-8606.9845081701733</v>
      </c>
      <c r="C8" s="15">
        <f>'Bilans stanja'!D16-'Bilans stanja'!C16</f>
        <v>30764.667287171367</v>
      </c>
      <c r="D8" s="15">
        <f>'Bilans stanja'!E16-'Bilans stanja'!D16</f>
        <v>35822.414149570141</v>
      </c>
      <c r="E8" s="15">
        <f>'Bilans stanja'!F16-'Bilans stanja'!E16</f>
        <v>33495.160098714754</v>
      </c>
      <c r="F8" s="119"/>
    </row>
    <row r="9" spans="1:6" x14ac:dyDescent="0.25">
      <c r="A9" s="38" t="s">
        <v>161</v>
      </c>
      <c r="B9" s="44">
        <f>SUM(B5:B8)</f>
        <v>4937.7771107021963</v>
      </c>
      <c r="C9" s="44">
        <f t="shared" ref="C9:E9" si="0">SUM(C5:C8)</f>
        <v>83838.167752549882</v>
      </c>
      <c r="D9" s="44">
        <f t="shared" si="0"/>
        <v>82689.224761747755</v>
      </c>
      <c r="E9" s="44">
        <f t="shared" si="0"/>
        <v>78616.530172750761</v>
      </c>
      <c r="F9" s="119"/>
    </row>
    <row r="10" spans="1:6" x14ac:dyDescent="0.25">
      <c r="A10" s="2" t="s">
        <v>162</v>
      </c>
      <c r="B10" s="15"/>
      <c r="C10" s="15"/>
      <c r="D10" s="15"/>
      <c r="E10" s="15"/>
    </row>
    <row r="11" spans="1:6" x14ac:dyDescent="0.25">
      <c r="A11" s="35" t="s">
        <v>117</v>
      </c>
      <c r="B11" s="45">
        <f>-'CAPEX i Amortizacija'!C5</f>
        <v>-50000</v>
      </c>
      <c r="C11" s="45">
        <f>-'CAPEX i Amortizacija'!D5</f>
        <v>0</v>
      </c>
      <c r="D11" s="45">
        <f>-'CAPEX i Amortizacija'!E5</f>
        <v>-20000</v>
      </c>
      <c r="E11" s="45">
        <f>-'CAPEX i Amortizacija'!F5</f>
        <v>-20000</v>
      </c>
      <c r="F11" s="74" t="s">
        <v>163</v>
      </c>
    </row>
    <row r="12" spans="1:6" x14ac:dyDescent="0.25">
      <c r="A12" s="76" t="s">
        <v>164</v>
      </c>
      <c r="B12" s="77">
        <f>B11</f>
        <v>-50000</v>
      </c>
      <c r="C12" s="77">
        <f t="shared" ref="C12:E12" si="1">C11</f>
        <v>0</v>
      </c>
      <c r="D12" s="77">
        <f t="shared" si="1"/>
        <v>-20000</v>
      </c>
      <c r="E12" s="77">
        <f t="shared" si="1"/>
        <v>-20000</v>
      </c>
      <c r="F12" s="74"/>
    </row>
    <row r="13" spans="1:6" x14ac:dyDescent="0.25">
      <c r="A13" s="2" t="s">
        <v>165</v>
      </c>
      <c r="B13" s="15"/>
      <c r="C13" s="15"/>
      <c r="D13" s="15"/>
      <c r="E13" s="15"/>
    </row>
    <row r="14" spans="1:6" x14ac:dyDescent="0.25">
      <c r="A14" s="35" t="s">
        <v>113</v>
      </c>
      <c r="B14" s="15">
        <f>-'Bilans uspeha'!C40</f>
        <v>-100000</v>
      </c>
      <c r="C14" s="15">
        <f>-'Bilans uspeha'!D40</f>
        <v>-100000</v>
      </c>
      <c r="D14" s="15">
        <f>-'Bilans uspeha'!E40</f>
        <v>-150000</v>
      </c>
      <c r="E14" s="15">
        <f>-'Bilans uspeha'!F40</f>
        <v>-150000</v>
      </c>
      <c r="F14" s="120" t="s">
        <v>166</v>
      </c>
    </row>
    <row r="15" spans="1:6" x14ac:dyDescent="0.25">
      <c r="A15" s="35" t="s">
        <v>167</v>
      </c>
      <c r="B15" s="45">
        <f>'Bilans uspeha'!C39</f>
        <v>0</v>
      </c>
      <c r="C15" s="45">
        <f>'Bilans uspeha'!D39</f>
        <v>100000</v>
      </c>
      <c r="D15" s="45">
        <f>'Bilans uspeha'!E39</f>
        <v>150000</v>
      </c>
      <c r="E15" s="45">
        <f>'Bilans uspeha'!F39</f>
        <v>0</v>
      </c>
      <c r="F15" s="120"/>
    </row>
    <row r="16" spans="1:6" x14ac:dyDescent="0.25">
      <c r="A16" s="38" t="s">
        <v>168</v>
      </c>
      <c r="B16" s="66">
        <f>SUM(B14:B15)</f>
        <v>-100000</v>
      </c>
      <c r="C16" s="66">
        <f t="shared" ref="C16:E16" si="2">SUM(C14:C15)</f>
        <v>0</v>
      </c>
      <c r="D16" s="66">
        <f t="shared" si="2"/>
        <v>0</v>
      </c>
      <c r="E16" s="66">
        <f t="shared" si="2"/>
        <v>-150000</v>
      </c>
      <c r="F16" s="120"/>
    </row>
    <row r="17" spans="1:6" x14ac:dyDescent="0.25">
      <c r="A17" s="2"/>
      <c r="B17" s="45"/>
      <c r="C17" s="45"/>
      <c r="D17" s="45"/>
      <c r="E17" s="45"/>
    </row>
    <row r="18" spans="1:6" x14ac:dyDescent="0.25">
      <c r="A18" s="56" t="s">
        <v>169</v>
      </c>
      <c r="B18" s="64">
        <f>B3+B9+B12+B16</f>
        <v>-245585.72114706325</v>
      </c>
      <c r="C18" s="64">
        <f t="shared" ref="C18:D18" si="3">C3+C9+C12+C16</f>
        <v>353296.04387956555</v>
      </c>
      <c r="D18" s="64">
        <f t="shared" si="3"/>
        <v>739842.48483317508</v>
      </c>
      <c r="E18" s="64">
        <f>E3+E9+E12+E16</f>
        <v>953016.0832229685</v>
      </c>
      <c r="F18" s="74" t="s">
        <v>170</v>
      </c>
    </row>
    <row r="19" spans="1:6" x14ac:dyDescent="0.25">
      <c r="A19" s="74" t="s">
        <v>132</v>
      </c>
    </row>
  </sheetData>
  <mergeCells count="2">
    <mergeCell ref="F5:F9"/>
    <mergeCell ref="F14:F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2" zoomScaleNormal="100" workbookViewId="0">
      <selection activeCell="F23" sqref="F23"/>
    </sheetView>
  </sheetViews>
  <sheetFormatPr defaultColWidth="8.7109375" defaultRowHeight="15" x14ac:dyDescent="0.25"/>
  <cols>
    <col min="1" max="1" width="33.85546875" style="2" customWidth="1"/>
    <col min="2" max="5" width="18.28515625" style="2" customWidth="1"/>
    <col min="6" max="7" width="25.85546875" style="2" customWidth="1"/>
    <col min="8" max="8" width="21.28515625" style="2" customWidth="1"/>
    <col min="9" max="16384" width="8.7109375" style="2"/>
  </cols>
  <sheetData>
    <row r="1" spans="1:6" x14ac:dyDescent="0.25">
      <c r="A1" s="33" t="s">
        <v>171</v>
      </c>
      <c r="B1" s="32"/>
      <c r="C1" s="32"/>
      <c r="D1" s="32"/>
      <c r="E1" s="32"/>
      <c r="F1" s="32"/>
    </row>
    <row r="2" spans="1:6" x14ac:dyDescent="0.25">
      <c r="A2" s="34" t="s">
        <v>91</v>
      </c>
      <c r="B2" s="40" t="s">
        <v>92</v>
      </c>
      <c r="C2" s="40" t="s">
        <v>93</v>
      </c>
      <c r="D2" s="40" t="s">
        <v>94</v>
      </c>
      <c r="E2" s="40" t="s">
        <v>95</v>
      </c>
      <c r="F2" s="37" t="s">
        <v>172</v>
      </c>
    </row>
    <row r="3" spans="1:6" x14ac:dyDescent="0.25">
      <c r="A3" s="2" t="s">
        <v>109</v>
      </c>
      <c r="B3" s="15">
        <f>'Bilans uspeha'!B31</f>
        <v>-49523.49825776543</v>
      </c>
      <c r="C3" s="15">
        <f>'Bilans uspeha'!C31</f>
        <v>387822.34515876963</v>
      </c>
      <c r="D3" s="15">
        <f>'Bilans uspeha'!D31</f>
        <v>887441.57508928422</v>
      </c>
      <c r="E3" s="15">
        <f>'Bilans uspeha'!E31</f>
        <v>1335999.4413127722</v>
      </c>
      <c r="F3" s="80"/>
    </row>
    <row r="4" spans="1:6" x14ac:dyDescent="0.25">
      <c r="A4" s="2" t="s">
        <v>173</v>
      </c>
      <c r="B4" s="15">
        <f>'Bilans uspeha'!B24</f>
        <v>-79523.49825776543</v>
      </c>
      <c r="C4" s="15">
        <f>'Bilans uspeha'!C24</f>
        <v>357822.34515876957</v>
      </c>
      <c r="D4" s="15">
        <f>'Bilans uspeha'!D24</f>
        <v>867441.57508928422</v>
      </c>
      <c r="E4" s="15">
        <f>'Bilans uspeha'!E24</f>
        <v>1315999.4413127722</v>
      </c>
      <c r="F4" s="32"/>
    </row>
    <row r="5" spans="1:6" x14ac:dyDescent="0.25">
      <c r="A5" s="2" t="s">
        <v>174</v>
      </c>
      <c r="B5" s="15">
        <f>'Bilans uspeha'!B28</f>
        <v>0</v>
      </c>
      <c r="C5" s="15">
        <f>'Bilans uspeha'!C28</f>
        <v>67364.469031753921</v>
      </c>
      <c r="D5" s="15">
        <f>'Bilans uspeha'!D28</f>
        <v>169288.31501785686</v>
      </c>
      <c r="E5" s="15">
        <f>'Bilans uspeha'!E28</f>
        <v>261099.88826255445</v>
      </c>
      <c r="F5" s="32"/>
    </row>
    <row r="6" spans="1:6" x14ac:dyDescent="0.25">
      <c r="A6" s="2" t="s">
        <v>175</v>
      </c>
      <c r="B6" s="15">
        <f>'Bilans uspeha'!B22</f>
        <v>30000</v>
      </c>
      <c r="C6" s="15">
        <f>'Bilans uspeha'!C22</f>
        <v>30000</v>
      </c>
      <c r="D6" s="15">
        <f>'Bilans uspeha'!D22</f>
        <v>20000</v>
      </c>
      <c r="E6" s="15">
        <f>'Bilans uspeha'!E22</f>
        <v>20000</v>
      </c>
      <c r="F6" s="32"/>
    </row>
    <row r="7" spans="1:6" x14ac:dyDescent="0.25">
      <c r="A7" s="2" t="s">
        <v>176</v>
      </c>
      <c r="B7" s="15">
        <f>'Bilans stanja'!C5-'Bilans stanja'!C17</f>
        <v>-19937.777110702198</v>
      </c>
      <c r="C7" s="15">
        <f>'Bilans stanja'!D5-'Bilans stanja'!D17</f>
        <v>-73775.944863252094</v>
      </c>
      <c r="D7" s="15">
        <f>'Bilans stanja'!E5-'Bilans stanja'!E17</f>
        <v>-136465.16962499983</v>
      </c>
      <c r="E7" s="15">
        <f>'Bilans stanja'!F5-'Bilans stanja'!F17</f>
        <v>-195081.69979775063</v>
      </c>
      <c r="F7" s="32"/>
    </row>
    <row r="8" spans="1:6" x14ac:dyDescent="0.25">
      <c r="A8" s="2" t="s">
        <v>177</v>
      </c>
      <c r="B8" s="15">
        <f>'CAPEX i Amortizacija'!C5</f>
        <v>50000</v>
      </c>
      <c r="C8" s="15">
        <f>'CAPEX i Amortizacija'!D5</f>
        <v>0</v>
      </c>
      <c r="D8" s="15">
        <f>'CAPEX i Amortizacija'!E5</f>
        <v>20000</v>
      </c>
      <c r="E8" s="15">
        <f>'CAPEX i Amortizacija'!F5</f>
        <v>20000</v>
      </c>
      <c r="F8" s="31" t="s">
        <v>178</v>
      </c>
    </row>
    <row r="9" spans="1:6" x14ac:dyDescent="0.25">
      <c r="A9" s="38" t="s">
        <v>179</v>
      </c>
      <c r="B9" s="78">
        <f>B4-B5+B6-B7-B8</f>
        <v>-79585.721147063232</v>
      </c>
      <c r="C9" s="78">
        <f t="shared" ref="C9:D9" si="0">C4-C5+C6-C7-C8</f>
        <v>394233.82099026779</v>
      </c>
      <c r="D9" s="78">
        <f t="shared" si="0"/>
        <v>834618.42969642719</v>
      </c>
      <c r="E9" s="99">
        <f>E4-E5+E6-E7-E8</f>
        <v>1249981.2528479684</v>
      </c>
      <c r="F9" s="106">
        <f>E3*B12</f>
        <v>8015996.6478766333</v>
      </c>
    </row>
    <row r="11" spans="1:6" x14ac:dyDescent="0.25">
      <c r="A11" s="79" t="s">
        <v>180</v>
      </c>
      <c r="B11" s="65"/>
    </row>
    <row r="12" spans="1:6" x14ac:dyDescent="0.25">
      <c r="A12" s="65" t="s">
        <v>181</v>
      </c>
      <c r="B12" s="83">
        <v>6</v>
      </c>
    </row>
    <row r="13" spans="1:6" x14ac:dyDescent="0.25">
      <c r="A13" s="65" t="s">
        <v>182</v>
      </c>
      <c r="B13" s="84">
        <v>0.1</v>
      </c>
    </row>
    <row r="15" spans="1:6" x14ac:dyDescent="0.25">
      <c r="A15" s="4" t="s">
        <v>179</v>
      </c>
      <c r="B15" s="85">
        <f>B9</f>
        <v>-79585.721147063232</v>
      </c>
      <c r="C15" s="85">
        <f t="shared" ref="C15:D15" si="1">C9</f>
        <v>394233.82099026779</v>
      </c>
      <c r="D15" s="85">
        <f t="shared" si="1"/>
        <v>834618.42969642719</v>
      </c>
      <c r="E15" s="85">
        <f>E9+F9</f>
        <v>9265977.900724601</v>
      </c>
    </row>
    <row r="16" spans="1:6" x14ac:dyDescent="0.25">
      <c r="B16" s="82"/>
      <c r="C16" s="82"/>
      <c r="D16" s="82"/>
      <c r="E16" s="82"/>
    </row>
    <row r="17" spans="1:5" x14ac:dyDescent="0.25">
      <c r="B17" s="82"/>
      <c r="C17" s="82"/>
      <c r="D17" s="82"/>
      <c r="E17" s="82"/>
    </row>
    <row r="18" spans="1:5" x14ac:dyDescent="0.25">
      <c r="A18" s="81" t="s">
        <v>183</v>
      </c>
      <c r="B18" s="101">
        <f>NPV(B13,B15:E15)</f>
        <v>7209311.1822567787</v>
      </c>
    </row>
    <row r="22" spans="1:5" x14ac:dyDescent="0.25">
      <c r="A22" s="2" t="s">
        <v>184</v>
      </c>
      <c r="B22" s="51">
        <f>'Bilans stanja'!B4</f>
        <v>423000</v>
      </c>
    </row>
    <row r="23" spans="1:5" x14ac:dyDescent="0.25">
      <c r="A23" s="2" t="s">
        <v>185</v>
      </c>
      <c r="B23" s="51">
        <f>'Bilans stanja'!B19</f>
        <v>400000</v>
      </c>
    </row>
    <row r="24" spans="1:5" s="4" customFormat="1" x14ac:dyDescent="0.25">
      <c r="A24" s="4" t="s">
        <v>186</v>
      </c>
      <c r="B24" s="100">
        <f>B18+B22-B23</f>
        <v>7232311.1822567787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0C1095EB461A43BED166C2BA9E6244" ma:contentTypeVersion="4" ma:contentTypeDescription="Create a new document." ma:contentTypeScope="" ma:versionID="5031213dc3f072ca8db8ac0bdf55d3bf">
  <xsd:schema xmlns:xsd="http://www.w3.org/2001/XMLSchema" xmlns:xs="http://www.w3.org/2001/XMLSchema" xmlns:p="http://schemas.microsoft.com/office/2006/metadata/properties" xmlns:ns2="f4fd9f84-5489-4af7-aaed-f08db79147f0" xmlns:ns3="a0a0ae23-6ed2-4585-8215-da26b5922f69" targetNamespace="http://schemas.microsoft.com/office/2006/metadata/properties" ma:root="true" ma:fieldsID="8a0b383b4f9be3e59d00ce72d47803bf" ns2:_="" ns3:_="">
    <xsd:import namespace="f4fd9f84-5489-4af7-aaed-f08db79147f0"/>
    <xsd:import namespace="a0a0ae23-6ed2-4585-8215-da26b5922f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fd9f84-5489-4af7-aaed-f08db79147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0ae23-6ed2-4585-8215-da26b5922f6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459A2E-9209-4CF9-AF1C-986F3BFB69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9A22D8B-B4DC-430E-84AA-586195BE88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D40142-255F-4055-AF01-F526FF27C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fd9f84-5489-4af7-aaed-f08db79147f0"/>
    <ds:schemaRef ds:uri="a0a0ae23-6ed2-4585-8215-da26b5922f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akvizicije kupaca</vt:lpstr>
      <vt:lpstr>Mesečni model</vt:lpstr>
      <vt:lpstr>Bilans uspeha</vt:lpstr>
      <vt:lpstr>CAPEX i Amortizacija</vt:lpstr>
      <vt:lpstr>Bilans stanja</vt:lpstr>
      <vt:lpstr>Cash Flow</vt:lpstr>
      <vt:lpstr>Vrednost preduzeća</vt:lpstr>
    </vt:vector>
  </TitlesOfParts>
  <Manager/>
  <Company>FON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student1</dc:creator>
  <cp:keywords/>
  <dc:description/>
  <cp:lastModifiedBy>Fujitsu</cp:lastModifiedBy>
  <cp:revision/>
  <dcterms:created xsi:type="dcterms:W3CDTF">2022-03-19T10:11:57Z</dcterms:created>
  <dcterms:modified xsi:type="dcterms:W3CDTF">2022-12-17T18:09:53Z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0x010100560C1095EB461A43BED166C2BA9E6244</vt:lpwstr>
  </property>
</Properties>
</file>