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536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I5" i="1"/>
  <c r="E3" i="1"/>
  <c r="H20" i="1"/>
  <c r="B24" i="1"/>
  <c r="I6" i="1"/>
  <c r="I7" i="1"/>
  <c r="I9" i="1"/>
  <c r="I10" i="1"/>
  <c r="I11" i="1"/>
  <c r="I12" i="1"/>
  <c r="I13" i="1"/>
  <c r="I14" i="1"/>
  <c r="I15" i="1"/>
  <c r="F22" i="1"/>
  <c r="F23" i="1"/>
  <c r="G4" i="1"/>
  <c r="G5" i="1"/>
  <c r="G6" i="1"/>
  <c r="G7" i="1"/>
  <c r="G8" i="1"/>
  <c r="G9" i="1"/>
  <c r="G10" i="1"/>
  <c r="G11" i="1"/>
  <c r="G12" i="1"/>
  <c r="G13" i="1"/>
  <c r="G14" i="1"/>
  <c r="G15" i="1"/>
  <c r="E22" i="1"/>
  <c r="E23" i="1"/>
  <c r="E4" i="1"/>
  <c r="E5" i="1"/>
  <c r="E6" i="1"/>
  <c r="E7" i="1"/>
  <c r="E9" i="1"/>
  <c r="E10" i="1"/>
  <c r="E11" i="1"/>
  <c r="E12" i="1"/>
  <c r="E13" i="1"/>
  <c r="E14" i="1"/>
  <c r="E15" i="1"/>
  <c r="D22" i="1"/>
  <c r="D23" i="1"/>
  <c r="C4" i="1"/>
  <c r="C5" i="1"/>
  <c r="C6" i="1"/>
  <c r="C7" i="1"/>
  <c r="C8" i="1"/>
  <c r="C9" i="1"/>
  <c r="C10" i="1"/>
  <c r="C11" i="1"/>
  <c r="C12" i="1"/>
  <c r="C13" i="1"/>
  <c r="C14" i="1"/>
  <c r="C3" i="1"/>
  <c r="C15" i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<sst xmlns="http://schemas.openxmlformats.org/spreadsheetml/2006/main" count="41" uniqueCount="37">
  <si>
    <t>PE1:GDP</t>
  </si>
  <si>
    <t>well</t>
  </si>
  <si>
    <t>GAP final uM</t>
  </si>
  <si>
    <t>GEF final uM</t>
  </si>
  <si>
    <t>MOG1 final uM</t>
  </si>
  <si>
    <t>buffer 2</t>
  </si>
  <si>
    <t>buffer 2 / ul</t>
  </si>
  <si>
    <t>protein / uM</t>
  </si>
  <si>
    <t>GEF (SRM1)</t>
  </si>
  <si>
    <t>MOG1</t>
  </si>
  <si>
    <t>GAP (RNA1)</t>
  </si>
  <si>
    <t>original stock concentrations / uM</t>
  </si>
  <si>
    <t>MOG1 A</t>
  </si>
  <si>
    <t>enzyme premix volume</t>
  </si>
  <si>
    <t>prepared stocks / uM</t>
  </si>
  <si>
    <t>protein / ul</t>
  </si>
  <si>
    <t>enzyme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</si>
  <si>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</si>
  <si>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</si>
  <si>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</si>
  <si>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</si>
  <si>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</si>
  <si>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</si>
  <si>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</si>
  <si>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</si>
  <si>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</si>
  <si>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</si>
  <si>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</si>
  <si>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</si>
  <si>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protein and sensor premix volume</t>
  </si>
  <si>
    <t>N reactions</t>
  </si>
  <si>
    <t>prot</t>
  </si>
  <si>
    <t>sensor</t>
  </si>
  <si>
    <t>buffer 1</t>
  </si>
  <si>
    <t>GAP 500 nM  mix / ul</t>
  </si>
  <si>
    <t>GEF 500 nM mix / ul</t>
  </si>
  <si>
    <t>MOG1 8 uM mix \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</si>
</sst>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0" xfId="0" applyFont="1"/>
    <xf numFmtId="0" fontId="4" fillId="0" borderId="0" xfId="0" applyFont="1" applyAlignment="1"/>
    <xf numFmtId="0" fontId="5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/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0" xfId="0" applyNumberFormat="1" applyFont="1"/>
    <xf numFmtId="0" fontId="4" fillId="0" borderId="12" xfId="0" applyFont="1" applyBorder="1"/>
    <xf numFmtId="2" fontId="4" fillId="0" borderId="13" xfId="0" applyNumberFormat="1" applyFont="1" applyBorder="1"/>
    <xf numFmtId="0" fontId="4" fillId="0" borderId="5" xfId="0" applyFont="1" applyBorder="1"/>
    <xf numFmtId="2" fontId="4" fillId="0" borderId="6" xfId="0" applyNumberFormat="1" applyFont="1" applyBorder="1"/>
    <xf numFmtId="164" fontId="4" fillId="0" borderId="1" xfId="0" applyNumberFormat="1" applyFont="1" applyBorder="1"/>
    <xf numFmtId="0" fontId="4" fillId="0" borderId="11" xfId="0" applyFont="1" applyBorder="1" applyAlignment="1">
      <alignment horizontal="center"/>
    </xf>
    <xf numFmtId="0" fontId="4" fillId="0" borderId="2" xfId="0" applyFont="1" applyBorder="1"/>
    <xf numFmtId="2" fontId="4" fillId="0" borderId="1" xfId="0" applyNumberFormat="1" applyFont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view="pageLayout" topLeftCell="A5" zoomScale="125" workbookViewId="0">
      <selection activeCell="I5" sqref="I5"/>
    </sheetView>
  </sheetViews>
  <sheetFormatPr baseColWidth="10" defaultRowHeight="15" x14ac:dyDescent="0"/>
  <cols>
    <col min="1" max="1" width="7.6640625" style="4" bestFit="1" customWidth="1"/>
    <col min="2" max="2" width="12" style="4" customWidth="1"/>
    <col min="3" max="3" width="10.6640625" style="4" bestFit="1" customWidth="1"/>
    <col min="4" max="4" width="13" style="4" bestFit="1" customWidth="1"/>
    <col min="5" max="5" width="13.1640625" style="4" customWidth="1"/>
    <col min="6" max="6" width="9.83203125" style="4" customWidth="1"/>
    <col min="7" max="7" width="11.6640625" style="4" customWidth="1"/>
    <col min="8" max="8" width="8" style="4" bestFit="1" customWidth="1"/>
    <col min="9" max="9" width="12" style="4" bestFit="1" customWidth="1"/>
    <col min="10" max="10" width="12.1640625" style="4" customWidth="1"/>
    <col min="11" max="16384" width="10.83203125" style="4"/>
  </cols>
  <sheetData>
    <row r="1" spans="1:10" ht="33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s="2" customFormat="1" ht="45">
      <c r="A2" s="1" t="s">
        <v>1</v>
      </c>
      <c r="B2" s="1" t="s">
        <v>7</v>
      </c>
      <c r="C2" s="1" t="s">
        <v>15</v>
      </c>
      <c r="D2" s="1" t="s">
        <v>2</v>
      </c>
      <c r="E2" s="1" t="s">
        <v>34</v>
      </c>
      <c r="F2" s="1" t="s">
        <v>3</v>
      </c>
      <c r="G2" s="1" t="s">
        <v>35</v>
      </c>
      <c r="H2" s="1" t="s">
        <v>4</v>
      </c>
      <c r="I2" s="1" t="s">
        <v>36</v>
      </c>
      <c r="J2" s="1" t="s">
        <v>6</v>
      </c>
    </row>
    <row r="3" spans="1:10">
      <c r="A3" s="3" t="s">
        <v>17</v>
      </c>
      <c r="B3" s="3">
        <v>2</v>
      </c>
      <c r="C3" s="25">
        <f>40/(B$21/B3)</f>
        <v>5.35833891493637</v>
      </c>
      <c r="D3" s="6">
        <v>0.02</v>
      </c>
      <c r="E3" s="3">
        <f>I$17/(D$21/(2*D3))</f>
        <v>12</v>
      </c>
      <c r="F3" s="3">
        <v>0</v>
      </c>
      <c r="G3" s="3">
        <v>0</v>
      </c>
      <c r="H3" s="3">
        <v>0</v>
      </c>
      <c r="I3" s="3">
        <v>0</v>
      </c>
      <c r="J3" s="3">
        <f>150-SUM(E3+G3+I3)</f>
        <v>138</v>
      </c>
    </row>
    <row r="4" spans="1:10">
      <c r="A4" s="3" t="s">
        <v>18</v>
      </c>
      <c r="B4" s="3">
        <v>2</v>
      </c>
      <c r="C4" s="25">
        <f t="shared" ref="C4:C14" si="0">40/(B$21/B4)</f>
        <v>5.35833891493637</v>
      </c>
      <c r="D4" s="6">
        <v>0.02</v>
      </c>
      <c r="E4" s="3">
        <f>I$17/(D$21/(2*D4))</f>
        <v>12</v>
      </c>
      <c r="F4" s="6">
        <v>0.01</v>
      </c>
      <c r="G4" s="3">
        <f>I$17/(E$21/(2*F4))</f>
        <v>6</v>
      </c>
      <c r="H4" s="3">
        <v>0</v>
      </c>
      <c r="I4" s="3">
        <v>0</v>
      </c>
      <c r="J4" s="3">
        <f t="shared" ref="J4:J14" si="1">150-SUM(E4+G4+I4)</f>
        <v>132</v>
      </c>
    </row>
    <row r="5" spans="1:10">
      <c r="A5" s="3" t="s">
        <v>19</v>
      </c>
      <c r="B5" s="3">
        <v>2</v>
      </c>
      <c r="C5" s="25">
        <f t="shared" si="0"/>
        <v>5.35833891493637</v>
      </c>
      <c r="D5" s="6">
        <v>0.02</v>
      </c>
      <c r="E5" s="3">
        <f t="shared" ref="E5:E14" si="2">I$17/(D$21/(2*D5))</f>
        <v>12</v>
      </c>
      <c r="F5" s="6">
        <v>0.01</v>
      </c>
      <c r="G5" s="3">
        <f t="shared" ref="G5:G14" si="3">I$17/(E$21/(2*F5))</f>
        <v>6</v>
      </c>
      <c r="H5" s="3">
        <v>0.5</v>
      </c>
      <c r="I5" s="3">
        <f>I$17/(F$21/(2*H5))</f>
        <v>18.75</v>
      </c>
      <c r="J5" s="3">
        <f t="shared" si="1"/>
        <v>113.25</v>
      </c>
    </row>
    <row r="6" spans="1:10">
      <c r="A6" s="3" t="s">
        <v>20</v>
      </c>
      <c r="B6" s="3">
        <v>2</v>
      </c>
      <c r="C6" s="25">
        <f t="shared" si="0"/>
        <v>5.35833891493637</v>
      </c>
      <c r="D6" s="6">
        <v>0.02</v>
      </c>
      <c r="E6" s="3">
        <f t="shared" si="2"/>
        <v>12</v>
      </c>
      <c r="F6" s="6">
        <v>0.01</v>
      </c>
      <c r="G6" s="3">
        <f t="shared" si="3"/>
        <v>6</v>
      </c>
      <c r="H6" s="3">
        <v>1</v>
      </c>
      <c r="I6" s="3">
        <f t="shared" ref="I5:I14" si="4">I$17/(F$21/(2*H6))</f>
        <v>37.5</v>
      </c>
      <c r="J6" s="3">
        <f t="shared" si="1"/>
        <v>94.5</v>
      </c>
    </row>
    <row r="7" spans="1:10">
      <c r="A7" s="3" t="s">
        <v>21</v>
      </c>
      <c r="B7" s="3">
        <v>2</v>
      </c>
      <c r="C7" s="25">
        <f t="shared" si="0"/>
        <v>5.35833891493637</v>
      </c>
      <c r="D7" s="6">
        <v>0.02</v>
      </c>
      <c r="E7" s="3">
        <f t="shared" si="2"/>
        <v>12</v>
      </c>
      <c r="F7" s="6">
        <v>0.01</v>
      </c>
      <c r="G7" s="3">
        <f t="shared" si="3"/>
        <v>6</v>
      </c>
      <c r="H7" s="3">
        <v>2</v>
      </c>
      <c r="I7" s="3">
        <f t="shared" si="4"/>
        <v>75</v>
      </c>
      <c r="J7" s="3">
        <f t="shared" si="1"/>
        <v>57</v>
      </c>
    </row>
    <row r="8" spans="1:10">
      <c r="A8" s="3" t="s">
        <v>22</v>
      </c>
      <c r="B8" s="3">
        <v>2</v>
      </c>
      <c r="C8" s="25">
        <f t="shared" si="0"/>
        <v>5.35833891493637</v>
      </c>
      <c r="D8" s="3">
        <v>0</v>
      </c>
      <c r="E8" s="3">
        <v>0</v>
      </c>
      <c r="F8" s="6">
        <v>0.01</v>
      </c>
      <c r="G8" s="3">
        <f t="shared" si="3"/>
        <v>6</v>
      </c>
      <c r="H8" s="3">
        <v>0</v>
      </c>
      <c r="I8" s="3">
        <v>0</v>
      </c>
      <c r="J8" s="3">
        <f t="shared" si="1"/>
        <v>144</v>
      </c>
    </row>
    <row r="9" spans="1:10">
      <c r="A9" s="3" t="s">
        <v>23</v>
      </c>
      <c r="B9" s="3">
        <v>2</v>
      </c>
      <c r="C9" s="25">
        <f t="shared" si="0"/>
        <v>5.35833891493637</v>
      </c>
      <c r="D9" s="6">
        <v>0.1</v>
      </c>
      <c r="E9" s="3">
        <f t="shared" si="2"/>
        <v>60</v>
      </c>
      <c r="F9" s="6">
        <v>0.01</v>
      </c>
      <c r="G9" s="3">
        <f t="shared" si="3"/>
        <v>6</v>
      </c>
      <c r="H9" s="3">
        <v>0.5</v>
      </c>
      <c r="I9" s="3">
        <f t="shared" si="4"/>
        <v>18.75</v>
      </c>
      <c r="J9" s="3">
        <f t="shared" si="1"/>
        <v>65.25</v>
      </c>
    </row>
    <row r="10" spans="1:10">
      <c r="A10" s="3" t="s">
        <v>24</v>
      </c>
      <c r="B10" s="3">
        <v>2</v>
      </c>
      <c r="C10" s="25">
        <f t="shared" si="0"/>
        <v>5.35833891493637</v>
      </c>
      <c r="D10" s="6">
        <v>0.1</v>
      </c>
      <c r="E10" s="3">
        <f t="shared" si="2"/>
        <v>60</v>
      </c>
      <c r="F10" s="6">
        <v>0.01</v>
      </c>
      <c r="G10" s="3">
        <f t="shared" si="3"/>
        <v>6</v>
      </c>
      <c r="H10" s="3">
        <v>1</v>
      </c>
      <c r="I10" s="3">
        <f t="shared" si="4"/>
        <v>37.5</v>
      </c>
      <c r="J10" s="3">
        <f t="shared" si="1"/>
        <v>46.5</v>
      </c>
    </row>
    <row r="11" spans="1:10">
      <c r="A11" s="3" t="s">
        <v>25</v>
      </c>
      <c r="B11" s="3">
        <v>2</v>
      </c>
      <c r="C11" s="25">
        <f t="shared" si="0"/>
        <v>5.35833891493637</v>
      </c>
      <c r="D11" s="6">
        <v>0.1</v>
      </c>
      <c r="E11" s="3">
        <f t="shared" si="2"/>
        <v>60</v>
      </c>
      <c r="F11" s="6">
        <v>0.01</v>
      </c>
      <c r="G11" s="3">
        <f t="shared" si="3"/>
        <v>6</v>
      </c>
      <c r="H11" s="3">
        <v>2</v>
      </c>
      <c r="I11" s="3">
        <f t="shared" si="4"/>
        <v>75</v>
      </c>
      <c r="J11" s="3">
        <f t="shared" si="1"/>
        <v>9</v>
      </c>
    </row>
    <row r="12" spans="1:10">
      <c r="A12" s="3" t="s">
        <v>26</v>
      </c>
      <c r="B12" s="3">
        <v>2</v>
      </c>
      <c r="C12" s="25">
        <f t="shared" si="0"/>
        <v>5.35833891493637</v>
      </c>
      <c r="D12" s="6">
        <v>0.02</v>
      </c>
      <c r="E12" s="3">
        <f t="shared" si="2"/>
        <v>12</v>
      </c>
      <c r="F12" s="6">
        <v>0.1</v>
      </c>
      <c r="G12" s="3">
        <f t="shared" si="3"/>
        <v>60</v>
      </c>
      <c r="H12" s="3">
        <v>0.5</v>
      </c>
      <c r="I12" s="3">
        <f t="shared" si="4"/>
        <v>18.75</v>
      </c>
      <c r="J12" s="3">
        <f t="shared" si="1"/>
        <v>59.25</v>
      </c>
    </row>
    <row r="13" spans="1:10">
      <c r="A13" s="3" t="s">
        <v>27</v>
      </c>
      <c r="B13" s="3">
        <v>2</v>
      </c>
      <c r="C13" s="25">
        <f t="shared" si="0"/>
        <v>5.35833891493637</v>
      </c>
      <c r="D13" s="6">
        <v>0.02</v>
      </c>
      <c r="E13" s="3">
        <f t="shared" si="2"/>
        <v>12</v>
      </c>
      <c r="F13" s="6">
        <v>0.1</v>
      </c>
      <c r="G13" s="3">
        <f t="shared" si="3"/>
        <v>60</v>
      </c>
      <c r="H13" s="3">
        <v>1</v>
      </c>
      <c r="I13" s="3">
        <f t="shared" si="4"/>
        <v>37.5</v>
      </c>
      <c r="J13" s="3">
        <f t="shared" si="1"/>
        <v>40.5</v>
      </c>
    </row>
    <row r="14" spans="1:10">
      <c r="A14" s="3" t="s">
        <v>28</v>
      </c>
      <c r="B14" s="3">
        <v>2</v>
      </c>
      <c r="C14" s="25">
        <f t="shared" si="0"/>
        <v>5.35833891493637</v>
      </c>
      <c r="D14" s="6">
        <v>0.02</v>
      </c>
      <c r="E14" s="3">
        <f t="shared" si="2"/>
        <v>12</v>
      </c>
      <c r="F14" s="6">
        <v>0.1</v>
      </c>
      <c r="G14" s="3">
        <f t="shared" si="3"/>
        <v>60</v>
      </c>
      <c r="H14" s="3">
        <v>2</v>
      </c>
      <c r="I14" s="3">
        <f t="shared" si="4"/>
        <v>75</v>
      </c>
      <c r="J14" s="3">
        <f t="shared" si="1"/>
        <v>3</v>
      </c>
    </row>
    <row r="15" spans="1:10">
      <c r="C15" s="17">
        <f>SUM(C3:C14)</f>
        <v>64.300066979236433</v>
      </c>
      <c r="E15" s="4">
        <f>SUM(E3:E14)</f>
        <v>276</v>
      </c>
      <c r="G15" s="4">
        <f>SUM(G3:G14)</f>
        <v>228</v>
      </c>
      <c r="I15" s="4">
        <f>SUM(I3:I14)</f>
        <v>393.75</v>
      </c>
    </row>
    <row r="16" spans="1:10">
      <c r="A16" s="11" t="s">
        <v>11</v>
      </c>
      <c r="B16" s="11"/>
      <c r="C16" s="11"/>
      <c r="D16" s="11"/>
      <c r="E16" s="11"/>
      <c r="F16" s="11"/>
      <c r="I16" s="7" t="s">
        <v>13</v>
      </c>
      <c r="J16" s="8"/>
    </row>
    <row r="17" spans="1:11">
      <c r="A17" s="12"/>
      <c r="B17" s="3" t="s">
        <v>0</v>
      </c>
      <c r="C17" s="3"/>
      <c r="D17" s="3" t="s">
        <v>10</v>
      </c>
      <c r="E17" s="3" t="s">
        <v>8</v>
      </c>
      <c r="F17" s="3" t="s">
        <v>9</v>
      </c>
      <c r="I17" s="9">
        <v>150</v>
      </c>
      <c r="J17" s="10"/>
    </row>
    <row r="18" spans="1:11">
      <c r="A18" s="13"/>
      <c r="B18" s="3">
        <v>65.73</v>
      </c>
      <c r="C18" s="3"/>
      <c r="D18" s="3">
        <v>46.95</v>
      </c>
      <c r="E18" s="3">
        <v>101.32</v>
      </c>
      <c r="F18" s="3">
        <v>596</v>
      </c>
    </row>
    <row r="19" spans="1:11">
      <c r="A19" s="14" t="s">
        <v>14</v>
      </c>
      <c r="B19" s="15"/>
      <c r="C19" s="15"/>
      <c r="D19" s="15"/>
      <c r="E19" s="15"/>
      <c r="F19" s="16"/>
      <c r="G19" s="3" t="s">
        <v>30</v>
      </c>
      <c r="H19" s="7" t="s">
        <v>29</v>
      </c>
      <c r="I19" s="23"/>
      <c r="J19" s="8"/>
      <c r="K19" s="5"/>
    </row>
    <row r="20" spans="1:11">
      <c r="A20" s="12"/>
      <c r="B20" s="3" t="s">
        <v>0</v>
      </c>
      <c r="C20" s="3"/>
      <c r="D20" s="3" t="s">
        <v>10</v>
      </c>
      <c r="E20" s="3" t="s">
        <v>8</v>
      </c>
      <c r="F20" s="3" t="s">
        <v>12</v>
      </c>
      <c r="G20" s="3">
        <v>12</v>
      </c>
      <c r="H20" s="20">
        <f>(40*G20)+0.1*(40*G20)</f>
        <v>528</v>
      </c>
      <c r="I20" s="24"/>
      <c r="J20" s="10"/>
    </row>
    <row r="21" spans="1:11">
      <c r="A21" s="13"/>
      <c r="B21" s="3">
        <v>14.93</v>
      </c>
      <c r="C21" s="3"/>
      <c r="D21" s="3">
        <v>0.5</v>
      </c>
      <c r="E21" s="3">
        <v>0.5</v>
      </c>
      <c r="F21" s="3">
        <v>8</v>
      </c>
    </row>
    <row r="22" spans="1:11">
      <c r="A22" s="18" t="s">
        <v>31</v>
      </c>
      <c r="B22" s="19">
        <f>H20/(B21/(B14*2))</f>
        <v>141.46014735432016</v>
      </c>
      <c r="C22" s="3" t="s">
        <v>16</v>
      </c>
      <c r="D22" s="22">
        <f>(E15+100)/(D18/D21)</f>
        <v>4.0042598509052176</v>
      </c>
      <c r="E22" s="22">
        <f>(G15+100)/E18/E21</f>
        <v>6.4745361231741025</v>
      </c>
      <c r="F22" s="22">
        <f>(I15+100)/(F18/F21)</f>
        <v>6.6275167785234901</v>
      </c>
    </row>
    <row r="23" spans="1:11">
      <c r="A23" s="18" t="s">
        <v>32</v>
      </c>
      <c r="B23" s="19">
        <f>H20/(500/(2*2))</f>
        <v>4.2240000000000002</v>
      </c>
      <c r="C23" s="3" t="s">
        <v>5</v>
      </c>
      <c r="D23" s="22">
        <f>E15+100 - D22</f>
        <v>371.99574014909479</v>
      </c>
      <c r="E23" s="22">
        <f>G15+100 - E22</f>
        <v>321.52546387682588</v>
      </c>
      <c r="F23" s="22">
        <f>I15+100 - F22</f>
        <v>487.1224832214765</v>
      </c>
    </row>
    <row r="24" spans="1:11">
      <c r="A24" s="20" t="s">
        <v>33</v>
      </c>
      <c r="B24" s="21">
        <f>H20-B22-B23</f>
        <v>382.31585264567985</v>
      </c>
    </row>
  </sheetData>
  <mergeCells count="7">
    <mergeCell ref="A1:J1"/>
    <mergeCell ref="A19:F19"/>
    <mergeCell ref="A16:F16"/>
    <mergeCell ref="I16:J16"/>
    <mergeCell ref="A17:A18"/>
    <mergeCell ref="A20:A21"/>
    <mergeCell ref="H19:J19"/>
  </mergeCells>
  <phoneticPr fontId="3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Tina Perica</cp:lastModifiedBy>
  <cp:lastPrinted>2017-02-08T02:40:14Z</cp:lastPrinted>
  <dcterms:created xsi:type="dcterms:W3CDTF">2017-02-07T20:16:59Z</dcterms:created>
  <dcterms:modified xsi:type="dcterms:W3CDTF">2017-02-08T03:48:14Z</dcterms:modified>
</cp:coreProperties>
</file>