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160" yWindow="0" windowWidth="23200" windowHeight="13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9" i="1" l="1"/>
  <c r="E3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" i="1"/>
  <c r="H44" i="1"/>
  <c r="B46" i="1"/>
  <c r="D46" i="1"/>
  <c r="E46" i="1"/>
  <c r="F46" i="1"/>
  <c r="I39" i="1"/>
  <c r="J27" i="1"/>
  <c r="J28" i="1"/>
  <c r="J29" i="1"/>
  <c r="J30" i="1"/>
  <c r="J31" i="1"/>
  <c r="J32" i="1"/>
  <c r="J33" i="1"/>
  <c r="J34" i="1"/>
  <c r="J35" i="1"/>
  <c r="J36" i="1"/>
  <c r="J37" i="1"/>
  <c r="J38" i="1"/>
  <c r="I28" i="1"/>
  <c r="I29" i="1"/>
  <c r="I30" i="1"/>
  <c r="I31" i="1"/>
  <c r="I32" i="1"/>
  <c r="I33" i="1"/>
  <c r="I34" i="1"/>
  <c r="I35" i="1"/>
  <c r="I36" i="1"/>
  <c r="I37" i="1"/>
  <c r="I38" i="1"/>
  <c r="G27" i="1"/>
  <c r="G28" i="1"/>
  <c r="G29" i="1"/>
  <c r="G30" i="1"/>
  <c r="G31" i="1"/>
  <c r="G32" i="1"/>
  <c r="G33" i="1"/>
  <c r="G34" i="1"/>
  <c r="G35" i="1"/>
  <c r="G36" i="1"/>
  <c r="G37" i="1"/>
  <c r="G38" i="1"/>
  <c r="E37" i="1"/>
  <c r="E27" i="1"/>
  <c r="E28" i="1"/>
  <c r="E29" i="1"/>
  <c r="E30" i="1"/>
  <c r="E31" i="1"/>
  <c r="E32" i="1"/>
  <c r="E33" i="1"/>
  <c r="E34" i="1"/>
  <c r="E35" i="1"/>
  <c r="E26" i="1"/>
  <c r="G26" i="1"/>
  <c r="I26" i="1"/>
  <c r="J26" i="1"/>
  <c r="B47" i="1"/>
  <c r="B48" i="1"/>
  <c r="G39" i="1"/>
  <c r="E38" i="1"/>
  <c r="E5" i="1"/>
  <c r="E8" i="1"/>
  <c r="E9" i="1"/>
  <c r="E12" i="1"/>
  <c r="E15" i="1"/>
  <c r="E16" i="1"/>
  <c r="E17" i="1"/>
  <c r="E18" i="1"/>
  <c r="E19" i="1"/>
  <c r="E20" i="1"/>
  <c r="E21" i="1"/>
  <c r="E22" i="1"/>
  <c r="E23" i="1"/>
  <c r="E24" i="1"/>
  <c r="E25" i="1"/>
  <c r="E39" i="1"/>
  <c r="G22" i="1"/>
  <c r="G23" i="1"/>
  <c r="G24" i="1"/>
  <c r="G16" i="1"/>
  <c r="I16" i="1"/>
  <c r="J16" i="1"/>
  <c r="G17" i="1"/>
  <c r="I17" i="1"/>
  <c r="J17" i="1"/>
  <c r="G18" i="1"/>
  <c r="I18" i="1"/>
  <c r="J18" i="1"/>
  <c r="G19" i="1"/>
  <c r="I19" i="1"/>
  <c r="J19" i="1"/>
  <c r="G20" i="1"/>
  <c r="I20" i="1"/>
  <c r="J20" i="1"/>
  <c r="G21" i="1"/>
  <c r="I21" i="1"/>
  <c r="J21" i="1"/>
  <c r="I22" i="1"/>
  <c r="J22" i="1"/>
  <c r="I23" i="1"/>
  <c r="J23" i="1"/>
  <c r="I24" i="1"/>
  <c r="J24" i="1"/>
  <c r="I13" i="1"/>
  <c r="E13" i="1"/>
  <c r="G13" i="1"/>
  <c r="J13" i="1"/>
  <c r="G5" i="1"/>
  <c r="G6" i="1"/>
  <c r="G7" i="1"/>
  <c r="G8" i="1"/>
  <c r="G9" i="1"/>
  <c r="G10" i="1"/>
  <c r="G11" i="1"/>
  <c r="G12" i="1"/>
  <c r="E10" i="1"/>
  <c r="E11" i="1"/>
  <c r="E6" i="1"/>
  <c r="I6" i="1"/>
  <c r="J6" i="1"/>
  <c r="E7" i="1"/>
  <c r="I7" i="1"/>
  <c r="J7" i="1"/>
  <c r="I8" i="1"/>
  <c r="J8" i="1"/>
  <c r="I9" i="1"/>
  <c r="J9" i="1"/>
  <c r="I10" i="1"/>
  <c r="J10" i="1"/>
  <c r="I11" i="1"/>
  <c r="J11" i="1"/>
  <c r="I12" i="1"/>
  <c r="I5" i="1"/>
  <c r="E3" i="1"/>
  <c r="I25" i="1"/>
  <c r="F47" i="1"/>
  <c r="G4" i="1"/>
  <c r="G14" i="1"/>
  <c r="G15" i="1"/>
  <c r="G25" i="1"/>
  <c r="E47" i="1"/>
  <c r="E4" i="1"/>
  <c r="D47" i="1"/>
  <c r="C39" i="1"/>
  <c r="J4" i="1"/>
  <c r="J5" i="1"/>
  <c r="J12" i="1"/>
  <c r="J14" i="1"/>
  <c r="J15" i="1"/>
  <c r="J25" i="1"/>
  <c r="J3" i="1"/>
</calcChain>
</file>

<file path=xl/sharedStrings.xml><?xml version="1.0" encoding="utf-8"?>
<sst xmlns="http://schemas.openxmlformats.org/spreadsheetml/2006/main" count="65" uniqueCount="61">
  <si>
    <t>PE1:GDP</t>
  </si>
  <si>
    <t>well</t>
  </si>
  <si>
    <t>GAP final uM</t>
  </si>
  <si>
    <t>GEF final uM</t>
  </si>
  <si>
    <t>MOG1 final uM</t>
  </si>
  <si>
    <t>buffer 2</t>
  </si>
  <si>
    <t>buffer 2 / ul</t>
  </si>
  <si>
    <t>protein / uM</t>
  </si>
  <si>
    <t>GEF (SRM1)</t>
  </si>
  <si>
    <t>MOG1</t>
  </si>
  <si>
    <t>GAP (RNA1)</t>
  </si>
  <si>
    <t>original stock concentrations / uM</t>
  </si>
  <si>
    <t>MOG1 A</t>
  </si>
  <si>
    <t>enzyme premix volume</t>
  </si>
  <si>
    <t>prepared stocks / uM</t>
  </si>
  <si>
    <t>protein / ul</t>
  </si>
  <si>
    <t>enzyme</t>
  </si>
  <si>
    <t>N reactions</t>
  </si>
  <si>
    <t>prot</t>
  </si>
  <si>
    <t>sensor</t>
  </si>
  <si>
    <t>buffer 1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</si>
  <si>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</si>
  <si>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</si>
  <si>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</si>
  <si>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</si>
  <si>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</si>
  <si>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</si>
  <si>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</si>
  <si>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</si>
  <si>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</si>
  <si>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</si>
  <si>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</si>
  <si>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</si>
  <si>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</si>
  <si>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</si>
  <si>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</si>
  <si>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</si>
  <si>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</si>
  <si>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</si>
  <si>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</si>
  <si>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</si>
  <si>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</si>
  <si>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</si>
  <si>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</si>
  <si>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</si>
  <si>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protein and sensor premix volume (10 % extra)</t>
  </si>
  <si>
    <t>GAP 1 uM  mix / ul</t>
  </si>
  <si>
    <t>GEF 1 uM mix / ul</t>
  </si>
  <si>
    <t>MOG1 10 uM mix \ ul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</si>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</sst>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b/>
      <sz val="12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/>
    <xf numFmtId="2" fontId="4" fillId="0" borderId="0" xfId="0" applyNumberFormat="1" applyFont="1"/>
    <xf numFmtId="0" fontId="4" fillId="2" borderId="1" xfId="0" applyFont="1" applyFill="1" applyBorder="1"/>
    <xf numFmtId="2" fontId="4" fillId="2" borderId="1" xfId="0" applyNumberFormat="1" applyFont="1" applyFill="1" applyBorder="1"/>
    <xf numFmtId="0" fontId="5" fillId="2" borderId="1" xfId="0" applyFont="1" applyFill="1" applyBorder="1"/>
    <xf numFmtId="0" fontId="4" fillId="3" borderId="1" xfId="0" applyFont="1" applyFill="1" applyBorder="1"/>
    <xf numFmtId="2" fontId="4" fillId="3" borderId="1" xfId="0" applyNumberFormat="1" applyFont="1" applyFill="1" applyBorder="1"/>
    <xf numFmtId="0" fontId="5" fillId="3" borderId="1" xfId="0" applyFont="1" applyFill="1" applyBorder="1"/>
    <xf numFmtId="0" fontId="4" fillId="4" borderId="1" xfId="0" applyFont="1" applyFill="1" applyBorder="1"/>
    <xf numFmtId="2" fontId="4" fillId="4" borderId="1" xfId="0" applyNumberFormat="1" applyFont="1" applyFill="1" applyBorder="1"/>
    <xf numFmtId="0" fontId="5" fillId="4" borderId="1" xfId="0" applyFont="1" applyFill="1" applyBorder="1"/>
    <xf numFmtId="0" fontId="4" fillId="5" borderId="1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1" xfId="0" applyFont="1" applyFill="1" applyBorder="1"/>
    <xf numFmtId="0" fontId="4" fillId="5" borderId="8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1" xfId="0" applyFont="1" applyFill="1" applyBorder="1"/>
    <xf numFmtId="0" fontId="4" fillId="6" borderId="8" xfId="0" applyFont="1" applyFill="1" applyBorder="1" applyAlignment="1">
      <alignment horizontal="center"/>
    </xf>
    <xf numFmtId="164" fontId="4" fillId="6" borderId="1" xfId="0" applyNumberFormat="1" applyFont="1" applyFill="1" applyBorder="1"/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5" xfId="0" applyFont="1" applyFill="1" applyBorder="1" applyAlignment="1"/>
    <xf numFmtId="0" fontId="4" fillId="7" borderId="6" xfId="0" applyFont="1" applyFill="1" applyBorder="1"/>
    <xf numFmtId="0" fontId="4" fillId="8" borderId="1" xfId="0" applyFont="1" applyFill="1" applyBorder="1"/>
    <xf numFmtId="0" fontId="4" fillId="8" borderId="5" xfId="0" applyFont="1" applyFill="1" applyBorder="1"/>
    <xf numFmtId="0" fontId="4" fillId="8" borderId="2" xfId="0" applyFont="1" applyFill="1" applyBorder="1"/>
    <xf numFmtId="0" fontId="4" fillId="8" borderId="6" xfId="0" applyFont="1" applyFill="1" applyBorder="1"/>
    <xf numFmtId="0" fontId="4" fillId="0" borderId="0" xfId="0" applyFont="1" applyFill="1"/>
    <xf numFmtId="0" fontId="4" fillId="8" borderId="10" xfId="0" applyFont="1" applyFill="1" applyBorder="1" applyAlignment="1"/>
    <xf numFmtId="0" fontId="4" fillId="8" borderId="11" xfId="0" applyFont="1" applyFill="1" applyBorder="1" applyAlignment="1"/>
    <xf numFmtId="0" fontId="4" fillId="8" borderId="9" xfId="0" applyFont="1" applyFill="1" applyBorder="1" applyAlignment="1"/>
    <xf numFmtId="0" fontId="4" fillId="2" borderId="8" xfId="0" applyFont="1" applyFill="1" applyBorder="1"/>
    <xf numFmtId="2" fontId="4" fillId="2" borderId="8" xfId="0" applyNumberFormat="1" applyFont="1" applyFill="1" applyBorder="1"/>
    <xf numFmtId="0" fontId="5" fillId="2" borderId="8" xfId="0" applyFont="1" applyFill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17" xfId="0" applyFont="1" applyBorder="1" applyAlignment="1">
      <alignment wrapText="1"/>
    </xf>
    <xf numFmtId="2" fontId="4" fillId="6" borderId="1" xfId="0" applyNumberFormat="1" applyFont="1" applyFill="1" applyBorder="1"/>
    <xf numFmtId="0" fontId="5" fillId="6" borderId="1" xfId="0" applyFont="1" applyFill="1" applyBorder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view="pageLayout" zoomScale="125" workbookViewId="0">
      <selection activeCell="A3" sqref="A3:A14"/>
    </sheetView>
  </sheetViews>
  <sheetFormatPr baseColWidth="10" defaultRowHeight="15" x14ac:dyDescent="0"/>
  <cols>
    <col min="1" max="1" width="7.6640625" style="2" bestFit="1" customWidth="1"/>
    <col min="2" max="2" width="12" style="2" customWidth="1"/>
    <col min="3" max="3" width="10.6640625" style="2" bestFit="1" customWidth="1"/>
    <col min="4" max="4" width="13" style="2" bestFit="1" customWidth="1"/>
    <col min="5" max="5" width="13.1640625" style="2" customWidth="1"/>
    <col min="6" max="6" width="9.83203125" style="2" customWidth="1"/>
    <col min="7" max="7" width="11.6640625" style="2" customWidth="1"/>
    <col min="8" max="8" width="8" style="2" bestFit="1" customWidth="1"/>
    <col min="9" max="9" width="12" style="2" bestFit="1" customWidth="1"/>
    <col min="10" max="10" width="12.1640625" style="2" customWidth="1"/>
    <col min="11" max="16384" width="10.83203125" style="2"/>
  </cols>
  <sheetData>
    <row r="1" spans="1:10" ht="29" customHeight="1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1"/>
    </row>
    <row r="2" spans="1:10" s="1" customFormat="1" ht="46" thickBot="1">
      <c r="A2" s="42" t="s">
        <v>1</v>
      </c>
      <c r="B2" s="43" t="s">
        <v>7</v>
      </c>
      <c r="C2" s="43" t="s">
        <v>15</v>
      </c>
      <c r="D2" s="43" t="s">
        <v>2</v>
      </c>
      <c r="E2" s="43" t="s">
        <v>46</v>
      </c>
      <c r="F2" s="43" t="s">
        <v>3</v>
      </c>
      <c r="G2" s="43" t="s">
        <v>47</v>
      </c>
      <c r="H2" s="43" t="s">
        <v>4</v>
      </c>
      <c r="I2" s="43" t="s">
        <v>48</v>
      </c>
      <c r="J2" s="44" t="s">
        <v>6</v>
      </c>
    </row>
    <row r="3" spans="1:10">
      <c r="A3" s="36" t="s">
        <v>49</v>
      </c>
      <c r="B3" s="36">
        <v>2</v>
      </c>
      <c r="C3" s="37">
        <f>80/(B$45/B3)</f>
        <v>12.568735271013354</v>
      </c>
      <c r="D3" s="38">
        <v>0.02</v>
      </c>
      <c r="E3" s="36">
        <f>I$41/(D$45/(2*D3))</f>
        <v>6</v>
      </c>
      <c r="F3" s="36">
        <v>0</v>
      </c>
      <c r="G3" s="36">
        <v>0</v>
      </c>
      <c r="H3" s="36">
        <v>0</v>
      </c>
      <c r="I3" s="36">
        <v>0</v>
      </c>
      <c r="J3" s="36">
        <f>150-SUM(E3+G3+I3)</f>
        <v>144</v>
      </c>
    </row>
    <row r="4" spans="1:10">
      <c r="A4" s="4" t="s">
        <v>50</v>
      </c>
      <c r="B4" s="4">
        <v>2</v>
      </c>
      <c r="C4" s="5">
        <f t="shared" ref="C4:C38" si="0">80/(B$45/B4)</f>
        <v>12.568735271013354</v>
      </c>
      <c r="D4" s="6">
        <v>0.02</v>
      </c>
      <c r="E4" s="4">
        <f>I$41/(D$45/(2*D4))</f>
        <v>6</v>
      </c>
      <c r="F4" s="6">
        <v>0.01</v>
      </c>
      <c r="G4" s="4">
        <f>I$41/(E$45/(2*F4))</f>
        <v>3</v>
      </c>
      <c r="H4" s="4">
        <v>0</v>
      </c>
      <c r="I4" s="4">
        <v>0</v>
      </c>
      <c r="J4" s="4">
        <f t="shared" ref="J4:J38" si="1">150-SUM(E4+G4+I4)</f>
        <v>141</v>
      </c>
    </row>
    <row r="5" spans="1:10">
      <c r="A5" s="4" t="s">
        <v>51</v>
      </c>
      <c r="B5" s="4">
        <v>2</v>
      </c>
      <c r="C5" s="5">
        <f t="shared" si="0"/>
        <v>12.568735271013354</v>
      </c>
      <c r="D5" s="6">
        <v>0.02</v>
      </c>
      <c r="E5" s="4">
        <f t="shared" ref="E5:E38" si="2">I$41/(D$45/(2*D5))</f>
        <v>6</v>
      </c>
      <c r="F5" s="6">
        <v>0.01</v>
      </c>
      <c r="G5" s="4">
        <f t="shared" ref="G5:G13" si="3">I$41/(E$45/(2*F5))</f>
        <v>3</v>
      </c>
      <c r="H5" s="4">
        <v>0.2</v>
      </c>
      <c r="I5" s="4">
        <f>I$41/(F$45/(2*H5))</f>
        <v>6</v>
      </c>
      <c r="J5" s="4">
        <f t="shared" si="1"/>
        <v>135</v>
      </c>
    </row>
    <row r="6" spans="1:10">
      <c r="A6" s="36" t="s">
        <v>52</v>
      </c>
      <c r="B6" s="4">
        <v>2</v>
      </c>
      <c r="C6" s="5">
        <f t="shared" si="0"/>
        <v>12.568735271013354</v>
      </c>
      <c r="D6" s="6">
        <v>0.02</v>
      </c>
      <c r="E6" s="4">
        <f>I$41/(D$45/(2*D6))</f>
        <v>6</v>
      </c>
      <c r="F6" s="6">
        <v>0.01</v>
      </c>
      <c r="G6" s="4">
        <f t="shared" si="3"/>
        <v>3</v>
      </c>
      <c r="H6" s="4">
        <v>0.5</v>
      </c>
      <c r="I6" s="4">
        <f t="shared" ref="I6:I12" si="4">I$41/(F$45/(2*H6))</f>
        <v>15</v>
      </c>
      <c r="J6" s="4">
        <f t="shared" si="1"/>
        <v>126</v>
      </c>
    </row>
    <row r="7" spans="1:10">
      <c r="A7" s="4" t="s">
        <v>53</v>
      </c>
      <c r="B7" s="4">
        <v>2</v>
      </c>
      <c r="C7" s="5">
        <f t="shared" si="0"/>
        <v>12.568735271013354</v>
      </c>
      <c r="D7" s="6">
        <v>0.02</v>
      </c>
      <c r="E7" s="4">
        <f>I$41/(D$45/(2*D7))</f>
        <v>6</v>
      </c>
      <c r="F7" s="6">
        <v>0.01</v>
      </c>
      <c r="G7" s="4">
        <f t="shared" si="3"/>
        <v>3</v>
      </c>
      <c r="H7" s="4">
        <v>0.75</v>
      </c>
      <c r="I7" s="4">
        <f t="shared" si="4"/>
        <v>22.5</v>
      </c>
      <c r="J7" s="4">
        <f t="shared" si="1"/>
        <v>118.5</v>
      </c>
    </row>
    <row r="8" spans="1:10">
      <c r="A8" s="4" t="s">
        <v>54</v>
      </c>
      <c r="B8" s="4">
        <v>2</v>
      </c>
      <c r="C8" s="5">
        <f t="shared" si="0"/>
        <v>12.568735271013354</v>
      </c>
      <c r="D8" s="6">
        <v>0.02</v>
      </c>
      <c r="E8" s="4">
        <f t="shared" si="2"/>
        <v>6</v>
      </c>
      <c r="F8" s="6">
        <v>0.01</v>
      </c>
      <c r="G8" s="4">
        <f t="shared" si="3"/>
        <v>3</v>
      </c>
      <c r="H8" s="4">
        <v>1</v>
      </c>
      <c r="I8" s="4">
        <f t="shared" si="4"/>
        <v>30</v>
      </c>
      <c r="J8" s="4">
        <f t="shared" si="1"/>
        <v>111</v>
      </c>
    </row>
    <row r="9" spans="1:10">
      <c r="A9" s="36" t="s">
        <v>55</v>
      </c>
      <c r="B9" s="4">
        <v>2</v>
      </c>
      <c r="C9" s="5">
        <f t="shared" si="0"/>
        <v>12.568735271013354</v>
      </c>
      <c r="D9" s="6">
        <v>0.02</v>
      </c>
      <c r="E9" s="4">
        <f t="shared" si="2"/>
        <v>6</v>
      </c>
      <c r="F9" s="6">
        <v>0.01</v>
      </c>
      <c r="G9" s="4">
        <f t="shared" si="3"/>
        <v>3</v>
      </c>
      <c r="H9" s="4">
        <v>1.2</v>
      </c>
      <c r="I9" s="4">
        <f t="shared" si="4"/>
        <v>36</v>
      </c>
      <c r="J9" s="4">
        <f t="shared" si="1"/>
        <v>105</v>
      </c>
    </row>
    <row r="10" spans="1:10">
      <c r="A10" s="4" t="s">
        <v>56</v>
      </c>
      <c r="B10" s="4">
        <v>2</v>
      </c>
      <c r="C10" s="5">
        <f t="shared" si="0"/>
        <v>12.568735271013354</v>
      </c>
      <c r="D10" s="6">
        <v>0.02</v>
      </c>
      <c r="E10" s="4">
        <f>I$41/(D$45/(2*D10))</f>
        <v>6</v>
      </c>
      <c r="F10" s="6">
        <v>0.01</v>
      </c>
      <c r="G10" s="4">
        <f t="shared" si="3"/>
        <v>3</v>
      </c>
      <c r="H10" s="4">
        <v>1.6</v>
      </c>
      <c r="I10" s="4">
        <f t="shared" si="4"/>
        <v>48</v>
      </c>
      <c r="J10" s="4">
        <f t="shared" si="1"/>
        <v>93</v>
      </c>
    </row>
    <row r="11" spans="1:10">
      <c r="A11" s="4" t="s">
        <v>57</v>
      </c>
      <c r="B11" s="4">
        <v>2</v>
      </c>
      <c r="C11" s="5">
        <f t="shared" si="0"/>
        <v>12.568735271013354</v>
      </c>
      <c r="D11" s="6">
        <v>0.02</v>
      </c>
      <c r="E11" s="4">
        <f>I$41/(D$45/(2*D11))</f>
        <v>6</v>
      </c>
      <c r="F11" s="6">
        <v>0.01</v>
      </c>
      <c r="G11" s="4">
        <f t="shared" si="3"/>
        <v>3</v>
      </c>
      <c r="H11" s="4">
        <v>2</v>
      </c>
      <c r="I11" s="4">
        <f t="shared" si="4"/>
        <v>60</v>
      </c>
      <c r="J11" s="4">
        <f t="shared" si="1"/>
        <v>81</v>
      </c>
    </row>
    <row r="12" spans="1:10">
      <c r="A12" s="36" t="s">
        <v>58</v>
      </c>
      <c r="B12" s="4">
        <v>2</v>
      </c>
      <c r="C12" s="5">
        <f t="shared" si="0"/>
        <v>12.568735271013354</v>
      </c>
      <c r="D12" s="6">
        <v>0.02</v>
      </c>
      <c r="E12" s="4">
        <f t="shared" si="2"/>
        <v>6</v>
      </c>
      <c r="F12" s="6">
        <v>0.01</v>
      </c>
      <c r="G12" s="4">
        <f t="shared" si="3"/>
        <v>3</v>
      </c>
      <c r="H12" s="4">
        <v>2.5</v>
      </c>
      <c r="I12" s="4">
        <f t="shared" si="4"/>
        <v>75</v>
      </c>
      <c r="J12" s="4">
        <f t="shared" si="1"/>
        <v>66</v>
      </c>
    </row>
    <row r="13" spans="1:10">
      <c r="A13" s="4" t="s">
        <v>59</v>
      </c>
      <c r="B13" s="4">
        <v>2</v>
      </c>
      <c r="C13" s="5">
        <f t="shared" si="0"/>
        <v>12.568735271013354</v>
      </c>
      <c r="D13" s="6">
        <v>0.02</v>
      </c>
      <c r="E13" s="4">
        <f>I$41/(D$45/(2*D13))</f>
        <v>6</v>
      </c>
      <c r="F13" s="6">
        <v>0.01</v>
      </c>
      <c r="G13" s="4">
        <f t="shared" si="3"/>
        <v>3</v>
      </c>
      <c r="H13" s="4">
        <v>3.5</v>
      </c>
      <c r="I13" s="4">
        <f>I$41/(F$45/(2*H13))</f>
        <v>105</v>
      </c>
      <c r="J13" s="4">
        <f>150-SUM(E13+G13+I13)</f>
        <v>36</v>
      </c>
    </row>
    <row r="14" spans="1:10">
      <c r="A14" s="36" t="s">
        <v>60</v>
      </c>
      <c r="B14" s="4">
        <v>2</v>
      </c>
      <c r="C14" s="5">
        <f t="shared" si="0"/>
        <v>12.568735271013354</v>
      </c>
      <c r="D14" s="4">
        <v>0</v>
      </c>
      <c r="E14" s="4">
        <v>0</v>
      </c>
      <c r="F14" s="6">
        <v>0.01</v>
      </c>
      <c r="G14" s="4">
        <f>I$41/(E$45/(2*F14))</f>
        <v>3</v>
      </c>
      <c r="H14" s="4">
        <v>0</v>
      </c>
      <c r="I14" s="4">
        <v>0</v>
      </c>
      <c r="J14" s="4">
        <f t="shared" si="1"/>
        <v>147</v>
      </c>
    </row>
    <row r="15" spans="1:10">
      <c r="A15" s="7" t="s">
        <v>21</v>
      </c>
      <c r="B15" s="7">
        <v>2</v>
      </c>
      <c r="C15" s="8">
        <f t="shared" si="0"/>
        <v>12.568735271013354</v>
      </c>
      <c r="D15" s="9">
        <v>0.1</v>
      </c>
      <c r="E15" s="7">
        <f t="shared" si="2"/>
        <v>30</v>
      </c>
      <c r="F15" s="9">
        <v>0.01</v>
      </c>
      <c r="G15" s="7">
        <f>I$41/(E$45/(2*F15))</f>
        <v>3</v>
      </c>
      <c r="H15" s="7">
        <v>0</v>
      </c>
      <c r="I15" s="7">
        <v>0</v>
      </c>
      <c r="J15" s="7">
        <f t="shared" si="1"/>
        <v>117</v>
      </c>
    </row>
    <row r="16" spans="1:10">
      <c r="A16" s="7" t="s">
        <v>22</v>
      </c>
      <c r="B16" s="7">
        <v>2</v>
      </c>
      <c r="C16" s="8">
        <f t="shared" si="0"/>
        <v>12.568735271013354</v>
      </c>
      <c r="D16" s="9">
        <v>0.1</v>
      </c>
      <c r="E16" s="7">
        <f t="shared" si="2"/>
        <v>30</v>
      </c>
      <c r="F16" s="9">
        <v>0.01</v>
      </c>
      <c r="G16" s="7">
        <f>I$41/(E$45/(2*F16))</f>
        <v>3</v>
      </c>
      <c r="H16" s="7">
        <v>0.1</v>
      </c>
      <c r="I16" s="7">
        <f t="shared" ref="I16:I24" si="5">I$41/(F$45/(2*H16))</f>
        <v>3</v>
      </c>
      <c r="J16" s="7">
        <f t="shared" si="1"/>
        <v>114</v>
      </c>
    </row>
    <row r="17" spans="1:10">
      <c r="A17" s="7" t="s">
        <v>23</v>
      </c>
      <c r="B17" s="7">
        <v>2</v>
      </c>
      <c r="C17" s="8">
        <f t="shared" si="0"/>
        <v>12.568735271013354</v>
      </c>
      <c r="D17" s="9">
        <v>0.1</v>
      </c>
      <c r="E17" s="7">
        <f t="shared" si="2"/>
        <v>30</v>
      </c>
      <c r="F17" s="9">
        <v>0.01</v>
      </c>
      <c r="G17" s="7">
        <f>I$41/(E$45/(2*F17))</f>
        <v>3</v>
      </c>
      <c r="H17" s="7">
        <v>0.44</v>
      </c>
      <c r="I17" s="7">
        <f t="shared" si="5"/>
        <v>13.200000000000001</v>
      </c>
      <c r="J17" s="7">
        <f t="shared" si="1"/>
        <v>103.8</v>
      </c>
    </row>
    <row r="18" spans="1:10">
      <c r="A18" s="7" t="s">
        <v>24</v>
      </c>
      <c r="B18" s="7">
        <v>2</v>
      </c>
      <c r="C18" s="8">
        <f t="shared" si="0"/>
        <v>12.568735271013354</v>
      </c>
      <c r="D18" s="9">
        <v>0.1</v>
      </c>
      <c r="E18" s="7">
        <f t="shared" si="2"/>
        <v>30</v>
      </c>
      <c r="F18" s="9">
        <v>0.01</v>
      </c>
      <c r="G18" s="7">
        <f>I$41/(E$45/(2*F18))</f>
        <v>3</v>
      </c>
      <c r="H18" s="7">
        <v>0.78</v>
      </c>
      <c r="I18" s="7">
        <f t="shared" si="5"/>
        <v>23.400000000000002</v>
      </c>
      <c r="J18" s="7">
        <f t="shared" si="1"/>
        <v>93.6</v>
      </c>
    </row>
    <row r="19" spans="1:10">
      <c r="A19" s="7" t="s">
        <v>25</v>
      </c>
      <c r="B19" s="7">
        <v>2</v>
      </c>
      <c r="C19" s="8">
        <f t="shared" si="0"/>
        <v>12.568735271013354</v>
      </c>
      <c r="D19" s="9">
        <v>0.1</v>
      </c>
      <c r="E19" s="7">
        <f t="shared" si="2"/>
        <v>30</v>
      </c>
      <c r="F19" s="9">
        <v>0.01</v>
      </c>
      <c r="G19" s="7">
        <f>I$41/(E$45/(2*F19))</f>
        <v>3</v>
      </c>
      <c r="H19" s="7">
        <v>1.1200000000000001</v>
      </c>
      <c r="I19" s="7">
        <f t="shared" si="5"/>
        <v>33.600000000000009</v>
      </c>
      <c r="J19" s="7">
        <f t="shared" si="1"/>
        <v>83.399999999999991</v>
      </c>
    </row>
    <row r="20" spans="1:10">
      <c r="A20" s="7" t="s">
        <v>26</v>
      </c>
      <c r="B20" s="7">
        <v>2</v>
      </c>
      <c r="C20" s="8">
        <f t="shared" si="0"/>
        <v>12.568735271013354</v>
      </c>
      <c r="D20" s="9">
        <v>0.1</v>
      </c>
      <c r="E20" s="7">
        <f t="shared" si="2"/>
        <v>30</v>
      </c>
      <c r="F20" s="9">
        <v>0.01</v>
      </c>
      <c r="G20" s="7">
        <f>I$41/(E$45/(2*F20))</f>
        <v>3</v>
      </c>
      <c r="H20" s="7">
        <v>1.46</v>
      </c>
      <c r="I20" s="7">
        <f t="shared" si="5"/>
        <v>43.800000000000004</v>
      </c>
      <c r="J20" s="7">
        <f t="shared" si="1"/>
        <v>73.199999999999989</v>
      </c>
    </row>
    <row r="21" spans="1:10">
      <c r="A21" s="7" t="s">
        <v>27</v>
      </c>
      <c r="B21" s="7">
        <v>2</v>
      </c>
      <c r="C21" s="8">
        <f t="shared" si="0"/>
        <v>12.568735271013354</v>
      </c>
      <c r="D21" s="9">
        <v>0.1</v>
      </c>
      <c r="E21" s="7">
        <f t="shared" si="2"/>
        <v>30</v>
      </c>
      <c r="F21" s="9">
        <v>0.01</v>
      </c>
      <c r="G21" s="7">
        <f>I$41/(E$45/(2*F21))</f>
        <v>3</v>
      </c>
      <c r="H21" s="7">
        <v>1.8</v>
      </c>
      <c r="I21" s="7">
        <f t="shared" si="5"/>
        <v>54</v>
      </c>
      <c r="J21" s="7">
        <f t="shared" si="1"/>
        <v>63</v>
      </c>
    </row>
    <row r="22" spans="1:10">
      <c r="A22" s="7" t="s">
        <v>28</v>
      </c>
      <c r="B22" s="7">
        <v>2</v>
      </c>
      <c r="C22" s="8">
        <f t="shared" si="0"/>
        <v>12.568735271013354</v>
      </c>
      <c r="D22" s="9">
        <v>0.1</v>
      </c>
      <c r="E22" s="7">
        <f t="shared" si="2"/>
        <v>30</v>
      </c>
      <c r="F22" s="9">
        <v>0.01</v>
      </c>
      <c r="G22" s="7">
        <f>I$41/(E$45/(2*F22))</f>
        <v>3</v>
      </c>
      <c r="H22" s="7">
        <v>2.14</v>
      </c>
      <c r="I22" s="7">
        <f t="shared" si="5"/>
        <v>64.2</v>
      </c>
      <c r="J22" s="7">
        <f t="shared" si="1"/>
        <v>52.8</v>
      </c>
    </row>
    <row r="23" spans="1:10">
      <c r="A23" s="7" t="s">
        <v>29</v>
      </c>
      <c r="B23" s="7">
        <v>2</v>
      </c>
      <c r="C23" s="8">
        <f t="shared" si="0"/>
        <v>12.568735271013354</v>
      </c>
      <c r="D23" s="9">
        <v>0.1</v>
      </c>
      <c r="E23" s="7">
        <f t="shared" si="2"/>
        <v>30</v>
      </c>
      <c r="F23" s="9">
        <v>0.01</v>
      </c>
      <c r="G23" s="7">
        <f>I$41/(E$45/(2*F23))</f>
        <v>3</v>
      </c>
      <c r="H23" s="7">
        <v>2.48</v>
      </c>
      <c r="I23" s="7">
        <f t="shared" si="5"/>
        <v>74.400000000000006</v>
      </c>
      <c r="J23" s="7">
        <f t="shared" si="1"/>
        <v>42.599999999999994</v>
      </c>
    </row>
    <row r="24" spans="1:10">
      <c r="A24" s="7" t="s">
        <v>30</v>
      </c>
      <c r="B24" s="7">
        <v>2</v>
      </c>
      <c r="C24" s="8">
        <f t="shared" si="0"/>
        <v>12.568735271013354</v>
      </c>
      <c r="D24" s="9">
        <v>0.1</v>
      </c>
      <c r="E24" s="7">
        <f t="shared" si="2"/>
        <v>30</v>
      </c>
      <c r="F24" s="9">
        <v>0.01</v>
      </c>
      <c r="G24" s="7">
        <f>I$41/(E$45/(2*F24))</f>
        <v>3</v>
      </c>
      <c r="H24" s="7">
        <v>2.82</v>
      </c>
      <c r="I24" s="7">
        <f t="shared" si="5"/>
        <v>84.6</v>
      </c>
      <c r="J24" s="7">
        <f t="shared" si="1"/>
        <v>32.400000000000006</v>
      </c>
    </row>
    <row r="25" spans="1:10">
      <c r="A25" s="7" t="s">
        <v>31</v>
      </c>
      <c r="B25" s="7">
        <v>2</v>
      </c>
      <c r="C25" s="8">
        <f t="shared" si="0"/>
        <v>12.568735271013354</v>
      </c>
      <c r="D25" s="9">
        <v>0.1</v>
      </c>
      <c r="E25" s="7">
        <f t="shared" si="2"/>
        <v>30</v>
      </c>
      <c r="F25" s="9">
        <v>0.01</v>
      </c>
      <c r="G25" s="7">
        <f>I$41/(E$45/(2*F25))</f>
        <v>3</v>
      </c>
      <c r="H25" s="7">
        <v>3.16</v>
      </c>
      <c r="I25" s="7">
        <f>I$41/(F$45/(2*H25))</f>
        <v>94.8</v>
      </c>
      <c r="J25" s="7">
        <f t="shared" si="1"/>
        <v>22.200000000000003</v>
      </c>
    </row>
    <row r="26" spans="1:10">
      <c r="A26" s="7" t="s">
        <v>32</v>
      </c>
      <c r="B26" s="7">
        <v>2</v>
      </c>
      <c r="C26" s="8">
        <f t="shared" si="0"/>
        <v>12.568735271013354</v>
      </c>
      <c r="D26" s="9">
        <v>0.1</v>
      </c>
      <c r="E26" s="7">
        <f t="shared" ref="E26:E37" si="6">I$41/(D$45/(2*D26))</f>
        <v>30</v>
      </c>
      <c r="F26" s="9">
        <v>0.01</v>
      </c>
      <c r="G26" s="7">
        <f>I$41/(E$45/(2*F26))</f>
        <v>3</v>
      </c>
      <c r="H26" s="7">
        <v>3.5</v>
      </c>
      <c r="I26" s="7">
        <f>I$41/(F$45/(2*H26))</f>
        <v>105</v>
      </c>
      <c r="J26" s="7">
        <f t="shared" ref="J26" si="7">150-SUM(E26+G26+I26)</f>
        <v>12</v>
      </c>
    </row>
    <row r="27" spans="1:10">
      <c r="A27" s="10" t="s">
        <v>33</v>
      </c>
      <c r="B27" s="10">
        <v>2</v>
      </c>
      <c r="C27" s="11">
        <f t="shared" si="0"/>
        <v>12.568735271013354</v>
      </c>
      <c r="D27" s="12">
        <v>0.02</v>
      </c>
      <c r="E27" s="10">
        <f t="shared" si="6"/>
        <v>6</v>
      </c>
      <c r="F27" s="12">
        <v>0.1</v>
      </c>
      <c r="G27" s="10">
        <f t="shared" ref="G27:G38" si="8">I$41/(E$45/(2*F27))</f>
        <v>30</v>
      </c>
      <c r="H27" s="10">
        <v>0</v>
      </c>
      <c r="I27" s="10">
        <v>0</v>
      </c>
      <c r="J27" s="10">
        <f t="shared" si="1"/>
        <v>114</v>
      </c>
    </row>
    <row r="28" spans="1:10">
      <c r="A28" s="10" t="s">
        <v>34</v>
      </c>
      <c r="B28" s="10">
        <v>2</v>
      </c>
      <c r="C28" s="11">
        <f t="shared" si="0"/>
        <v>12.568735271013354</v>
      </c>
      <c r="D28" s="12">
        <v>0.02</v>
      </c>
      <c r="E28" s="10">
        <f t="shared" si="6"/>
        <v>6</v>
      </c>
      <c r="F28" s="12">
        <v>0.1</v>
      </c>
      <c r="G28" s="10">
        <f t="shared" si="8"/>
        <v>30</v>
      </c>
      <c r="H28" s="10">
        <v>0.1</v>
      </c>
      <c r="I28" s="10">
        <f t="shared" ref="I27:I38" si="9">I$41/(F$45/(2*H28))</f>
        <v>3</v>
      </c>
      <c r="J28" s="10">
        <f t="shared" si="1"/>
        <v>111</v>
      </c>
    </row>
    <row r="29" spans="1:10">
      <c r="A29" s="10" t="s">
        <v>35</v>
      </c>
      <c r="B29" s="10">
        <v>2</v>
      </c>
      <c r="C29" s="11">
        <f t="shared" si="0"/>
        <v>12.568735271013354</v>
      </c>
      <c r="D29" s="12">
        <v>0.02</v>
      </c>
      <c r="E29" s="10">
        <f t="shared" si="6"/>
        <v>6</v>
      </c>
      <c r="F29" s="12">
        <v>0.1</v>
      </c>
      <c r="G29" s="10">
        <f t="shared" si="8"/>
        <v>30</v>
      </c>
      <c r="H29" s="10">
        <v>0.44</v>
      </c>
      <c r="I29" s="10">
        <f t="shared" si="9"/>
        <v>13.200000000000001</v>
      </c>
      <c r="J29" s="10">
        <f t="shared" si="1"/>
        <v>100.8</v>
      </c>
    </row>
    <row r="30" spans="1:10">
      <c r="A30" s="10" t="s">
        <v>36</v>
      </c>
      <c r="B30" s="10">
        <v>2</v>
      </c>
      <c r="C30" s="11">
        <f t="shared" si="0"/>
        <v>12.568735271013354</v>
      </c>
      <c r="D30" s="12">
        <v>0.02</v>
      </c>
      <c r="E30" s="10">
        <f t="shared" si="6"/>
        <v>6</v>
      </c>
      <c r="F30" s="12">
        <v>0.1</v>
      </c>
      <c r="G30" s="10">
        <f t="shared" si="8"/>
        <v>30</v>
      </c>
      <c r="H30" s="10">
        <v>0.78</v>
      </c>
      <c r="I30" s="10">
        <f t="shared" si="9"/>
        <v>23.400000000000002</v>
      </c>
      <c r="J30" s="10">
        <f t="shared" si="1"/>
        <v>90.6</v>
      </c>
    </row>
    <row r="31" spans="1:10">
      <c r="A31" s="10" t="s">
        <v>37</v>
      </c>
      <c r="B31" s="10">
        <v>2</v>
      </c>
      <c r="C31" s="11">
        <f t="shared" si="0"/>
        <v>12.568735271013354</v>
      </c>
      <c r="D31" s="12">
        <v>0.02</v>
      </c>
      <c r="E31" s="10">
        <f t="shared" si="6"/>
        <v>6</v>
      </c>
      <c r="F31" s="12">
        <v>0.1</v>
      </c>
      <c r="G31" s="10">
        <f t="shared" si="8"/>
        <v>30</v>
      </c>
      <c r="H31" s="10">
        <v>1.1200000000000001</v>
      </c>
      <c r="I31" s="10">
        <f t="shared" si="9"/>
        <v>33.600000000000009</v>
      </c>
      <c r="J31" s="10">
        <f t="shared" si="1"/>
        <v>80.399999999999991</v>
      </c>
    </row>
    <row r="32" spans="1:10">
      <c r="A32" s="10" t="s">
        <v>38</v>
      </c>
      <c r="B32" s="10">
        <v>2</v>
      </c>
      <c r="C32" s="11">
        <f t="shared" si="0"/>
        <v>12.568735271013354</v>
      </c>
      <c r="D32" s="12">
        <v>0.02</v>
      </c>
      <c r="E32" s="10">
        <f t="shared" si="6"/>
        <v>6</v>
      </c>
      <c r="F32" s="12">
        <v>0.1</v>
      </c>
      <c r="G32" s="10">
        <f t="shared" si="8"/>
        <v>30</v>
      </c>
      <c r="H32" s="10">
        <v>1.46</v>
      </c>
      <c r="I32" s="10">
        <f t="shared" si="9"/>
        <v>43.800000000000004</v>
      </c>
      <c r="J32" s="10">
        <f t="shared" si="1"/>
        <v>70.199999999999989</v>
      </c>
    </row>
    <row r="33" spans="1:11">
      <c r="A33" s="10" t="s">
        <v>39</v>
      </c>
      <c r="B33" s="10">
        <v>2</v>
      </c>
      <c r="C33" s="11">
        <f t="shared" si="0"/>
        <v>12.568735271013354</v>
      </c>
      <c r="D33" s="12">
        <v>0.02</v>
      </c>
      <c r="E33" s="10">
        <f t="shared" si="6"/>
        <v>6</v>
      </c>
      <c r="F33" s="12">
        <v>0.1</v>
      </c>
      <c r="G33" s="10">
        <f t="shared" si="8"/>
        <v>30</v>
      </c>
      <c r="H33" s="10">
        <v>1.8</v>
      </c>
      <c r="I33" s="10">
        <f t="shared" si="9"/>
        <v>54</v>
      </c>
      <c r="J33" s="10">
        <f t="shared" si="1"/>
        <v>60</v>
      </c>
    </row>
    <row r="34" spans="1:11">
      <c r="A34" s="10" t="s">
        <v>40</v>
      </c>
      <c r="B34" s="10">
        <v>2</v>
      </c>
      <c r="C34" s="11">
        <f t="shared" si="0"/>
        <v>12.568735271013354</v>
      </c>
      <c r="D34" s="12">
        <v>0.02</v>
      </c>
      <c r="E34" s="10">
        <f t="shared" si="6"/>
        <v>6</v>
      </c>
      <c r="F34" s="12">
        <v>0.1</v>
      </c>
      <c r="G34" s="10">
        <f t="shared" si="8"/>
        <v>30</v>
      </c>
      <c r="H34" s="10">
        <v>2.14</v>
      </c>
      <c r="I34" s="10">
        <f t="shared" si="9"/>
        <v>64.2</v>
      </c>
      <c r="J34" s="10">
        <f t="shared" si="1"/>
        <v>49.8</v>
      </c>
    </row>
    <row r="35" spans="1:11">
      <c r="A35" s="10" t="s">
        <v>41</v>
      </c>
      <c r="B35" s="10">
        <v>2</v>
      </c>
      <c r="C35" s="11">
        <f t="shared" si="0"/>
        <v>12.568735271013354</v>
      </c>
      <c r="D35" s="12">
        <v>0.02</v>
      </c>
      <c r="E35" s="10">
        <f t="shared" si="6"/>
        <v>6</v>
      </c>
      <c r="F35" s="12">
        <v>0.1</v>
      </c>
      <c r="G35" s="10">
        <f t="shared" si="8"/>
        <v>30</v>
      </c>
      <c r="H35" s="10">
        <v>2.48</v>
      </c>
      <c r="I35" s="10">
        <f t="shared" si="9"/>
        <v>74.400000000000006</v>
      </c>
      <c r="J35" s="10">
        <f t="shared" si="1"/>
        <v>39.599999999999994</v>
      </c>
    </row>
    <row r="36" spans="1:11">
      <c r="A36" s="10" t="s">
        <v>42</v>
      </c>
      <c r="B36" s="10">
        <v>2</v>
      </c>
      <c r="C36" s="11">
        <f t="shared" si="0"/>
        <v>12.568735271013354</v>
      </c>
      <c r="D36" s="12">
        <v>0.02</v>
      </c>
      <c r="E36" s="10">
        <f>I$41/(D$45/(2*D36))</f>
        <v>6</v>
      </c>
      <c r="F36" s="12">
        <v>0.1</v>
      </c>
      <c r="G36" s="10">
        <f t="shared" si="8"/>
        <v>30</v>
      </c>
      <c r="H36" s="10">
        <v>2.82</v>
      </c>
      <c r="I36" s="10">
        <f t="shared" si="9"/>
        <v>84.6</v>
      </c>
      <c r="J36" s="10">
        <f t="shared" si="1"/>
        <v>29.400000000000006</v>
      </c>
    </row>
    <row r="37" spans="1:11">
      <c r="A37" s="10" t="s">
        <v>43</v>
      </c>
      <c r="B37" s="10">
        <v>2</v>
      </c>
      <c r="C37" s="11">
        <f t="shared" si="0"/>
        <v>12.568735271013354</v>
      </c>
      <c r="D37" s="12">
        <v>0.02</v>
      </c>
      <c r="E37" s="10">
        <f t="shared" si="6"/>
        <v>6</v>
      </c>
      <c r="F37" s="12">
        <v>0.1</v>
      </c>
      <c r="G37" s="10">
        <f t="shared" si="8"/>
        <v>30</v>
      </c>
      <c r="H37" s="10">
        <v>3.16</v>
      </c>
      <c r="I37" s="10">
        <f t="shared" si="9"/>
        <v>94.8</v>
      </c>
      <c r="J37" s="10">
        <f t="shared" si="1"/>
        <v>19.199999999999989</v>
      </c>
    </row>
    <row r="38" spans="1:11">
      <c r="A38" s="10" t="s">
        <v>44</v>
      </c>
      <c r="B38" s="10">
        <v>2</v>
      </c>
      <c r="C38" s="11">
        <f t="shared" si="0"/>
        <v>12.568735271013354</v>
      </c>
      <c r="D38" s="12">
        <v>0.02</v>
      </c>
      <c r="E38" s="10">
        <f t="shared" si="2"/>
        <v>6</v>
      </c>
      <c r="F38" s="12">
        <v>0.1</v>
      </c>
      <c r="G38" s="10">
        <f t="shared" si="8"/>
        <v>30</v>
      </c>
      <c r="H38" s="10">
        <v>3.5</v>
      </c>
      <c r="I38" s="10">
        <f t="shared" si="9"/>
        <v>105</v>
      </c>
      <c r="J38" s="10">
        <f t="shared" si="1"/>
        <v>9</v>
      </c>
    </row>
    <row r="39" spans="1:11">
      <c r="C39" s="3">
        <f>SUM(C3:C38)</f>
        <v>452.47446975648063</v>
      </c>
      <c r="E39" s="2">
        <f>SUM(E3:E38)</f>
        <v>498</v>
      </c>
      <c r="G39" s="2">
        <f>SUM(G3:G38)</f>
        <v>429</v>
      </c>
      <c r="I39" s="2">
        <f>SUM(I3:I38)</f>
        <v>1585.5</v>
      </c>
      <c r="J39" s="2">
        <f>SUM(J3:J38)</f>
        <v>2887.4999999999995</v>
      </c>
    </row>
    <row r="40" spans="1:11">
      <c r="A40" s="13" t="s">
        <v>11</v>
      </c>
      <c r="B40" s="13"/>
      <c r="C40" s="13"/>
      <c r="D40" s="13"/>
      <c r="E40" s="13"/>
      <c r="F40" s="13"/>
      <c r="I40" s="24" t="s">
        <v>13</v>
      </c>
      <c r="J40" s="25"/>
    </row>
    <row r="41" spans="1:11">
      <c r="A41" s="14"/>
      <c r="B41" s="15" t="s">
        <v>0</v>
      </c>
      <c r="C41" s="15"/>
      <c r="D41" s="15" t="s">
        <v>10</v>
      </c>
      <c r="E41" s="15" t="s">
        <v>8</v>
      </c>
      <c r="F41" s="15" t="s">
        <v>9</v>
      </c>
      <c r="I41" s="26">
        <v>150</v>
      </c>
      <c r="J41" s="27"/>
    </row>
    <row r="42" spans="1:11">
      <c r="A42" s="16"/>
      <c r="B42" s="15">
        <v>65.73</v>
      </c>
      <c r="C42" s="15"/>
      <c r="D42" s="15">
        <v>46.95</v>
      </c>
      <c r="E42" s="15">
        <v>101.32</v>
      </c>
      <c r="F42" s="15">
        <v>596</v>
      </c>
    </row>
    <row r="43" spans="1:11">
      <c r="A43" s="17" t="s">
        <v>14</v>
      </c>
      <c r="B43" s="18"/>
      <c r="C43" s="18"/>
      <c r="D43" s="18"/>
      <c r="E43" s="18"/>
      <c r="F43" s="19"/>
      <c r="G43" s="28" t="s">
        <v>17</v>
      </c>
      <c r="H43" s="33" t="s">
        <v>45</v>
      </c>
      <c r="I43" s="34"/>
      <c r="J43" s="35"/>
      <c r="K43" s="35"/>
    </row>
    <row r="44" spans="1:11">
      <c r="A44" s="20"/>
      <c r="B44" s="21" t="s">
        <v>0</v>
      </c>
      <c r="C44" s="21"/>
      <c r="D44" s="21" t="s">
        <v>10</v>
      </c>
      <c r="E44" s="21" t="s">
        <v>8</v>
      </c>
      <c r="F44" s="21" t="s">
        <v>12</v>
      </c>
      <c r="G44" s="28">
        <v>24</v>
      </c>
      <c r="H44" s="29">
        <f>(40*G44)+0.1*(40*G44)</f>
        <v>1056</v>
      </c>
      <c r="I44" s="30"/>
      <c r="J44" s="31"/>
      <c r="K44" s="31"/>
    </row>
    <row r="45" spans="1:11">
      <c r="A45" s="22"/>
      <c r="B45" s="46">
        <v>12.73</v>
      </c>
      <c r="C45" s="21"/>
      <c r="D45" s="21">
        <v>1</v>
      </c>
      <c r="E45" s="21">
        <v>1</v>
      </c>
      <c r="F45" s="21">
        <v>10</v>
      </c>
    </row>
    <row r="46" spans="1:11">
      <c r="A46" s="21" t="s">
        <v>18</v>
      </c>
      <c r="B46" s="45">
        <f>H44/(B45/(B38*2))</f>
        <v>331.81461115475253</v>
      </c>
      <c r="C46" s="21" t="s">
        <v>16</v>
      </c>
      <c r="D46" s="23">
        <f>(E39+(0.1*E39))/(D42/D45)</f>
        <v>11.66773162939297</v>
      </c>
      <c r="E46" s="23">
        <f>(G39+(0.1*G39))/E42/E45</f>
        <v>4.65752072641137</v>
      </c>
      <c r="F46" s="23">
        <f>(I39+(0.1*I39))/(F42/F45)</f>
        <v>29.26258389261745</v>
      </c>
    </row>
    <row r="47" spans="1:11">
      <c r="A47" s="21" t="s">
        <v>19</v>
      </c>
      <c r="B47" s="45">
        <f>H44/(500/(2*2))</f>
        <v>8.4480000000000004</v>
      </c>
      <c r="C47" s="21" t="s">
        <v>5</v>
      </c>
      <c r="D47" s="23">
        <f>E39+100 - D46</f>
        <v>586.33226837060704</v>
      </c>
      <c r="E47" s="23">
        <f>G39+100 - E46</f>
        <v>524.34247927358865</v>
      </c>
      <c r="F47" s="23">
        <f>I39+100 - F46</f>
        <v>1656.2374161073826</v>
      </c>
    </row>
    <row r="48" spans="1:11">
      <c r="A48" s="21" t="s">
        <v>20</v>
      </c>
      <c r="B48" s="45">
        <f>H44-B46-B47</f>
        <v>715.73738884524744</v>
      </c>
      <c r="C48" s="32"/>
      <c r="D48" s="32"/>
      <c r="E48" s="32"/>
      <c r="F48" s="32"/>
    </row>
  </sheetData>
  <mergeCells count="6">
    <mergeCell ref="A44:A45"/>
    <mergeCell ref="A1:J1"/>
    <mergeCell ref="A43:F43"/>
    <mergeCell ref="A40:F40"/>
    <mergeCell ref="I40:J40"/>
    <mergeCell ref="A41:A42"/>
  </mergeCells>
  <phoneticPr fontId="3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Perica</dc:creator>
  <cp:lastModifiedBy>Tina Perica</cp:lastModifiedBy>
  <cp:lastPrinted>2017-02-09T03:11:29Z</cp:lastPrinted>
  <dcterms:created xsi:type="dcterms:W3CDTF">2017-02-07T20:16:59Z</dcterms:created>
  <dcterms:modified xsi:type="dcterms:W3CDTF">2017-02-09T22:00:29Z</dcterms:modified>
</cp:coreProperties>
</file>