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lenovo\Downloads\"/>
    </mc:Choice>
  </mc:AlternateContent>
  <xr:revisionPtr revIDLastSave="0" documentId="8_{410FD7AB-99EE-4241-ACEE-59BE24171E40}" xr6:coauthVersionLast="47" xr6:coauthVersionMax="47" xr10:uidLastSave="{00000000-0000-0000-0000-000000000000}"/>
  <bookViews>
    <workbookView xWindow="-110" yWindow="-110" windowWidth="19420" windowHeight="10560" activeTab="2" xr2:uid="{00000000-000D-0000-FFFF-FFFF00000000}"/>
  </bookViews>
  <sheets>
    <sheet name="Datatable" sheetId="1" r:id="rId1"/>
    <sheet name="PivotTable" sheetId="2" r:id="rId2"/>
    <sheet name="Dashboard" sheetId="3" r:id="rId3"/>
  </sheets>
  <definedNames>
    <definedName name="_xlnm._FilterDatabase" localSheetId="0" hidden="1">Datatable!$A$1:$AC$62</definedName>
    <definedName name="_xlchart.v5.0" hidden="1">PivotTable!#REF!</definedName>
    <definedName name="_xlchart.v5.1" hidden="1">PivotTable!$AU$20:$AU$26</definedName>
    <definedName name="_xlchart.v5.2" hidden="1">PivotTable!$AV$20:$AV$26</definedName>
    <definedName name="Slicer_Driver_Name">#N/A</definedName>
    <definedName name="Slicer_Month">#N/A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26" i="2" l="1"/>
  <c r="AU26" i="2" a="1"/>
  <c r="AU25" i="2"/>
  <c r="AU25" i="2" a="1"/>
  <c r="AU24" i="2"/>
  <c r="AU24" i="2" a="1"/>
  <c r="AU23" i="2"/>
  <c r="AU23" i="2" a="1"/>
  <c r="AU22" i="2"/>
  <c r="AU22" i="2" a="1"/>
  <c r="AU21" i="2"/>
  <c r="AU21" i="2" a="1"/>
  <c r="AU20" i="2"/>
  <c r="AU20" i="2" a="1"/>
  <c r="C6" i="2"/>
  <c r="B6" i="2"/>
  <c r="AV5" i="2"/>
  <c r="AR5" i="2"/>
  <c r="AQ5" i="2"/>
  <c r="AP5" i="2"/>
  <c r="AO5" i="2"/>
  <c r="AL5" i="2"/>
  <c r="AK5" i="2"/>
  <c r="AJ5" i="2"/>
  <c r="AI5" i="2"/>
  <c r="AH5" i="2"/>
  <c r="AG5" i="2"/>
  <c r="AF5" i="2"/>
  <c r="AC5" i="2"/>
  <c r="AB5" i="2"/>
  <c r="X5" i="2"/>
  <c r="W5" i="2"/>
  <c r="V5" i="2"/>
  <c r="U5" i="2"/>
  <c r="R5" i="2"/>
  <c r="Q5" i="2"/>
  <c r="P5" i="2"/>
  <c r="O5" i="2"/>
  <c r="L5" i="2"/>
  <c r="K5" i="2"/>
  <c r="G5" i="2"/>
  <c r="D5" i="2"/>
  <c r="C5" i="2"/>
  <c r="B5" i="2"/>
  <c r="AY5" i="2"/>
  <c r="BC5" i="2"/>
  <c r="BB5" i="2"/>
  <c r="BA5" i="2"/>
  <c r="AZ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<sst xmlns="http://schemas.openxmlformats.org/spreadsheetml/2006/main" count="519" uniqueCount="104">
  <si>
    <t>Month</t>
  </si>
  <si>
    <t>Day</t>
  </si>
  <si>
    <t>Load</t>
  </si>
  <si>
    <t>Tonnage</t>
  </si>
  <si>
    <t>Customer Type</t>
  </si>
  <si>
    <t>Destination</t>
  </si>
  <si>
    <t>Rate</t>
  </si>
  <si>
    <t>Truck</t>
  </si>
  <si>
    <t>Insurance</t>
  </si>
  <si>
    <t>Fuel</t>
  </si>
  <si>
    <t>Diesel Exhaust Fluid</t>
  </si>
  <si>
    <t>Advance</t>
  </si>
  <si>
    <t>Warehouse</t>
  </si>
  <si>
    <t>Repairs</t>
  </si>
  <si>
    <t>Tolls</t>
  </si>
  <si>
    <t>Fundings</t>
  </si>
  <si>
    <t>Driver Name</t>
  </si>
  <si>
    <t>Odometer</t>
  </si>
  <si>
    <t>Miles</t>
  </si>
  <si>
    <t>Rate Per Miles</t>
  </si>
  <si>
    <t>Extra Stops</t>
  </si>
  <si>
    <t>Extra Pay</t>
  </si>
  <si>
    <t>Costs Driver Paid</t>
  </si>
  <si>
    <t>Total Expenses</t>
  </si>
  <si>
    <t>First condition type</t>
  </si>
  <si>
    <t>Shipment cost sub-items</t>
  </si>
  <si>
    <t>ERE Stage</t>
  </si>
  <si>
    <t>Basic freight</t>
  </si>
  <si>
    <t>Final Amount</t>
  </si>
  <si>
    <t>Jan</t>
  </si>
  <si>
    <t>Wood</t>
  </si>
  <si>
    <t>Retaining Customer</t>
  </si>
  <si>
    <t>Freightliner Sprinter</t>
  </si>
  <si>
    <t>Alessandro Smith</t>
  </si>
  <si>
    <t>British Columbia</t>
  </si>
  <si>
    <t>Beauregard Mike</t>
  </si>
  <si>
    <t>Manitoba</t>
  </si>
  <si>
    <t>Jean Bartholomew</t>
  </si>
  <si>
    <t>Feb</t>
  </si>
  <si>
    <t>Sand</t>
  </si>
  <si>
    <t>New Brunswick</t>
  </si>
  <si>
    <t>Nunavut</t>
  </si>
  <si>
    <t>Jaison Augustine</t>
  </si>
  <si>
    <t>Mar</t>
  </si>
  <si>
    <t>Iron</t>
  </si>
  <si>
    <t>New Customer</t>
  </si>
  <si>
    <t>Alberta</t>
  </si>
  <si>
    <t>Apr</t>
  </si>
  <si>
    <t>Yukon</t>
  </si>
  <si>
    <t>Chevrolet Express</t>
  </si>
  <si>
    <t>Nova Scotia</t>
  </si>
  <si>
    <t>May</t>
  </si>
  <si>
    <t>Jun</t>
  </si>
  <si>
    <t>Jul</t>
  </si>
  <si>
    <t>RAM ProMaster</t>
  </si>
  <si>
    <t>Aug</t>
  </si>
  <si>
    <t>Sep</t>
  </si>
  <si>
    <t>Oct</t>
  </si>
  <si>
    <t>Nissan NV2500</t>
  </si>
  <si>
    <t>Nov</t>
  </si>
  <si>
    <t>Dec</t>
  </si>
  <si>
    <t>Sum of Rate</t>
  </si>
  <si>
    <t>Sum of Total Expenses</t>
  </si>
  <si>
    <t>Sum of Balance</t>
  </si>
  <si>
    <t>Expenses</t>
  </si>
  <si>
    <t>Balance</t>
  </si>
  <si>
    <t>Row Labels</t>
  </si>
  <si>
    <t>Grand Total</t>
  </si>
  <si>
    <t>Monthly Rate</t>
  </si>
  <si>
    <t>Monthly Balance</t>
  </si>
  <si>
    <t>Year To Date - Total Balance</t>
  </si>
  <si>
    <t>Count of Customer Type</t>
  </si>
  <si>
    <t>Truck Expenses</t>
  </si>
  <si>
    <t>Sum of Insurance</t>
  </si>
  <si>
    <t>Sum of Fuel</t>
  </si>
  <si>
    <t>Sum of Diesel Exhaust Fluid</t>
  </si>
  <si>
    <t>Sum of Advance</t>
  </si>
  <si>
    <t>Freight Expenses</t>
  </si>
  <si>
    <t>Sum of Warehouse</t>
  </si>
  <si>
    <t>Sum of Repairs</t>
  </si>
  <si>
    <t>Sum of Tolls</t>
  </si>
  <si>
    <t>Sum of Fundings</t>
  </si>
  <si>
    <t>Repairs &amp; Costs</t>
  </si>
  <si>
    <t>Sum of Final Amount</t>
  </si>
  <si>
    <t>Income and Expenses</t>
  </si>
  <si>
    <t>Incomes</t>
  </si>
  <si>
    <t>Driver Payroll</t>
  </si>
  <si>
    <t>Sum of Odometer</t>
  </si>
  <si>
    <t>Sum of Extra Stops</t>
  </si>
  <si>
    <t>Sum of Extra Pay</t>
  </si>
  <si>
    <t>Sum of Miles</t>
  </si>
  <si>
    <t>Sum of Rate Per Miles</t>
  </si>
  <si>
    <t>Sum of Costs Driver Paid</t>
  </si>
  <si>
    <t>Sum of Tonnage</t>
  </si>
  <si>
    <t>Count of Destination</t>
  </si>
  <si>
    <t>Sum of First condition type</t>
  </si>
  <si>
    <t>Sum of Shipment cost sub-items</t>
  </si>
  <si>
    <t>Sum of ERE Stage</t>
  </si>
  <si>
    <t>Sum of Basic freight</t>
  </si>
  <si>
    <t>Cities</t>
  </si>
  <si>
    <t>Shipment Cost Settlement</t>
  </si>
  <si>
    <t>First Condition Type</t>
  </si>
  <si>
    <t>Shipment Cost Sub-Items</t>
  </si>
  <si>
    <t>Basic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</si>
</sst>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mmmm\ d\,\ yyyy"/>
    <numFmt numFmtId="165" formatCode="0.0"/>
    <numFmt numFmtId="166" formatCode="&quot;$&quot;#,##0"/>
    <numFmt numFmtId="167" formatCode="[$-409]d\-mmm\-yy"/>
  </numFmts>
  <fonts count="9" x14ac:knownFonts="1">
    <font>
      <sz val="11"/>
      <color theme="1"/>
      <name val="Calibri"/>
      <scheme val="minor"/>
    </font>
    <font>
      <b/>
      <sz val="11"/>
      <color theme="0"/>
      <name val="Arial"/>
    </font>
    <font>
      <sz val="12"/>
      <color rgb="FF0C0C0C"/>
      <name val="Arial"/>
    </font>
    <font>
      <b/>
      <sz val="12"/>
      <color rgb="FF0C0C0C"/>
      <name val="Arial"/>
    </font>
    <font>
      <sz val="12"/>
      <color theme="1"/>
      <name val="Arial"/>
    </font>
    <font>
      <sz val="11"/>
      <color theme="1"/>
      <name val="Calibri"/>
      <scheme val="minor"/>
    </font>
    <font>
      <b/>
      <sz val="12"/>
      <color theme="1"/>
      <name val="Arial"/>
      <family val="2"/>
    </font>
    <font>
      <b/>
      <sz val="12"/>
      <color theme="5" tint="-0.249977111117893"/>
      <name val="Arial"/>
      <family val="2"/>
    </font>
    <font>
      <b/>
      <sz val="12"/>
      <color theme="1"/>
      <name val="Arial"/>
    </font>
  </fonts>
  <fills count="3">
    <fill>
      <patternFill patternType="none"/>
    </fill>
    <fill>
      <patternFill patternType="gray125"/>
    </fill>
    <fill>
      <patternFill patternType="solid">
        <fgColor rgb="FF595959"/>
        <bgColor rgb="FF595959"/>
      </patternFill>
    </fill>
  </fills>
  <borders count="5">
    <border>
      <left/>
      <right/>
      <top/>
      <bottom/>
      <diagonal/>
    </border>
    <border>
      <left/>
      <right/>
      <top/>
      <bottom/>
      <diagonal/>
    </border>
    <border>
      <left style="dotted">
        <color rgb="FFBFBFBF"/>
      </left>
      <right/>
      <top/>
      <bottom/>
      <diagonal/>
    </border>
    <border>
      <left style="dotted">
        <color rgb="FFBFBFBF"/>
      </left>
      <right style="dotted">
        <color rgb="FFBFBFBF"/>
      </right>
      <top/>
      <bottom/>
      <diagonal/>
    </border>
    <border>
      <left/>
      <right style="thin">
        <color theme="1" tint="0.14999847407452621"/>
      </right>
      <top/>
      <bottom/>
      <diagonal/>
    </border>
  </borders>
  <cellStyleXfs count="2">
    <xf numFmtId="0" fontId="0" fillId="0" borderId="0"/>
    <xf numFmtId="9" fontId="5" fillId="0" borderId="0" applyFont="0" applyFill="0" applyBorder="0" applyAlignment="0" applyProtection="0"/>
  </cellStyleXfs>
  <cellXfs count="44">
    <xf numFmtId="0" fontId="0" fillId="0" borderId="0" xfId="0"/>
    <xf numFmtId="0" fontId="1" fillId="2" borderId="1" xfId="0" applyFont="1" applyFill="1" applyBorder="1" applyAlignment="1">
      <alignment horizontal="center" vertical="center" wrapText="1"/>
    </xf>
    <xf numFmtId="164" fontId="2" fillId="0" borderId="0" xfId="0" applyNumberFormat="1" applyFont="1" applyAlignment="1">
      <alignment horizontal="center" vertical="center"/>
    </xf>
    <xf numFmtId="1" fontId="2" fillId="0" borderId="0" xfId="0" applyNumberFormat="1" applyFont="1" applyAlignment="1">
      <alignment horizontal="center" vertical="center"/>
    </xf>
    <xf numFmtId="0" fontId="2" fillId="0" borderId="0" xfId="0" applyFont="1" applyAlignment="1">
      <alignment horizontal="center" vertical="center"/>
    </xf>
    <xf numFmtId="165" fontId="2" fillId="0" borderId="0" xfId="0" applyNumberFormat="1" applyFont="1" applyAlignment="1">
      <alignment horizontal="center" vertical="center"/>
    </xf>
    <xf numFmtId="166" fontId="3" fillId="0" borderId="0" xfId="0" applyNumberFormat="1" applyFont="1" applyAlignment="1">
      <alignment horizontal="center" vertical="center"/>
    </xf>
    <xf numFmtId="0" fontId="2" fillId="0" borderId="2" xfId="0" applyFont="1" applyBorder="1" applyAlignment="1">
      <alignment horizontal="left" vertical="center"/>
    </xf>
    <xf numFmtId="166" fontId="2" fillId="0" borderId="0" xfId="0" applyNumberFormat="1" applyFont="1" applyAlignment="1">
      <alignment horizontal="center" vertical="center"/>
    </xf>
    <xf numFmtId="166" fontId="2" fillId="0" borderId="2" xfId="0" applyNumberFormat="1" applyFont="1" applyBorder="1" applyAlignment="1">
      <alignment horizontal="center" vertical="center"/>
    </xf>
    <xf numFmtId="167" fontId="2" fillId="0" borderId="2" xfId="0" applyNumberFormat="1" applyFont="1" applyBorder="1" applyAlignment="1">
      <alignment horizontal="left" vertical="center"/>
    </xf>
    <xf numFmtId="166" fontId="3" fillId="0" borderId="3" xfId="0" applyNumberFormat="1" applyFont="1" applyBorder="1" applyAlignment="1">
      <alignment horizontal="center" vertical="center"/>
    </xf>
    <xf numFmtId="167"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xf numFmtId="0" fontId="6" fillId="0" borderId="0" xfId="0" applyFont="1"/>
    <xf numFmtId="0" fontId="6" fillId="0" borderId="0" xfId="0" applyFont="1" applyAlignment="1">
      <alignment horizontal="center" vertical="center" wrapText="1"/>
    </xf>
    <xf numFmtId="166" fontId="6" fillId="0" borderId="0" xfId="0" applyNumberFormat="1" applyFont="1" applyAlignment="1">
      <alignment horizontal="center" vertical="center" wrapText="1"/>
    </xf>
    <xf numFmtId="3" fontId="6" fillId="0" borderId="0" xfId="0" applyNumberFormat="1" applyFont="1" applyAlignment="1">
      <alignment horizontal="center" vertical="center" wrapText="1"/>
    </xf>
    <xf numFmtId="9" fontId="6" fillId="0" borderId="0" xfId="1" applyFont="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xf numFmtId="0" fontId="6" fillId="0" borderId="1" xfId="0" applyFont="1" applyBorder="1"/>
    <xf numFmtId="0" fontId="6" fillId="0" borderId="1" xfId="0" applyFont="1" applyBorder="1" applyAlignment="1">
      <alignment horizontal="center" vertical="center" wrapText="1"/>
    </xf>
    <xf numFmtId="0" fontId="8" fillId="0" borderId="0" xfId="0" applyFont="1" applyAlignment="1">
      <alignment horizontal="center" vertical="center" wrapText="1"/>
    </xf>
    <xf numFmtId="3" fontId="8" fillId="0" borderId="0" xfId="0" applyNumberFormat="1" applyFont="1"/>
    <xf numFmtId="0" fontId="8" fillId="0" borderId="0" xfId="0" applyFont="1" applyAlignment="1">
      <alignment horizontal="left"/>
    </xf>
    <xf numFmtId="165" fontId="6" fillId="0" borderId="0" xfId="0" applyNumberFormat="1" applyFont="1" applyAlignment="1">
      <alignment horizontal="center" vertical="center" wrapText="1"/>
    </xf>
    <xf numFmtId="166" fontId="8" fillId="0" borderId="0" xfId="0" applyNumberFormat="1" applyFont="1"/>
    <xf numFmtId="2" fontId="6" fillId="0" borderId="0" xfId="0" applyNumberFormat="1" applyFont="1"/>
    <xf numFmtId="0" fontId="6" fillId="0" borderId="0" xfId="0" applyFont="1" applyAlignment="1">
      <alignment horizontal="center" vertical="center"/>
    </xf>
    <xf numFmtId="3" fontId="8" fillId="0" borderId="0" xfId="0" applyNumberFormat="1" applyFont="1" applyAlignment="1">
      <alignment horizontal="center" vertical="center"/>
    </xf>
    <xf numFmtId="166" fontId="8" fillId="0" borderId="0" xfId="0" applyNumberFormat="1" applyFont="1" applyAlignment="1">
      <alignment horizontal="center" vertical="center"/>
    </xf>
    <xf numFmtId="0" fontId="8" fillId="0" borderId="0" xfId="0" applyFont="1" applyAlignment="1">
      <alignment horizontal="center" vertical="center"/>
    </xf>
    <xf numFmtId="0" fontId="8" fillId="0" borderId="0" xfId="0" pivotButton="1" applyFont="1"/>
    <xf numFmtId="0" fontId="8" fillId="0" borderId="0" xfId="0" applyFont="1"/>
    <xf numFmtId="0" fontId="8" fillId="0" borderId="0" xfId="0" pivotButton="1" applyFont="1" applyAlignment="1">
      <alignment horizontal="center" vertical="center" wrapText="1"/>
    </xf>
    <xf numFmtId="1" fontId="6" fillId="0" borderId="0" xfId="0" applyNumberFormat="1" applyFont="1" applyAlignment="1">
      <alignment horizontal="center" vertical="center" wrapText="1"/>
    </xf>
    <xf numFmtId="1" fontId="6" fillId="0" borderId="0" xfId="0" applyNumberFormat="1" applyFont="1" applyAlignment="1">
      <alignment horizontal="center" vertical="center"/>
    </xf>
    <xf numFmtId="166" fontId="6" fillId="0" borderId="0" xfId="0" applyNumberFormat="1" applyFont="1" applyAlignment="1">
      <alignment horizontal="center" vertical="center"/>
    </xf>
    <xf numFmtId="0" fontId="8" fillId="0" borderId="0" xfId="0" pivotButton="1" applyFont="1" applyAlignment="1">
      <alignment horizontal="center" vertical="center"/>
    </xf>
    <xf numFmtId="166" fontId="8" fillId="0" borderId="0" xfId="0" pivotButton="1" applyNumberFormat="1" applyFont="1"/>
    <xf numFmtId="166" fontId="8" fillId="0" borderId="0" xfId="0" applyNumberFormat="1" applyFont="1" applyAlignment="1">
      <alignment horizontal="left"/>
    </xf>
    <xf numFmtId="0" fontId="7" fillId="0" borderId="0" xfId="0" applyFont="1" applyAlignment="1">
      <alignment horizontal="center" vertical="center" wrapText="1"/>
    </xf>
  </cellXfs>
  <cellStyles count="2">
    <cellStyle name="Normal" xfId="0" builtinId="0"/>
    <cellStyle name="Percent" xfId="1" builtinId="5"/>
  </cellStyles>
  <dxfs count="164">
    <dxf>
      <numFmt numFmtId="3" formatCode="#,##0"/>
    </dxf>
    <dxf>
      <font>
        <sz val="12"/>
      </font>
    </dxf>
    <dxf>
      <font>
        <sz val="12"/>
      </font>
    </dxf>
    <dxf>
      <font>
        <name val="Arial"/>
      </font>
    </dxf>
    <dxf>
      <font>
        <name val="Arial"/>
      </font>
    </dxf>
    <dxf>
      <font>
        <b/>
      </font>
    </dxf>
    <dxf>
      <font>
        <b/>
      </font>
    </dxf>
    <dxf>
      <numFmt numFmtId="166" formatCode="&quot;$&quot;#,##0"/>
    </dxf>
    <dxf>
      <numFmt numFmtId="166" formatCode="&quot;$&quot;#,##0"/>
    </dxf>
    <dxf>
      <numFmt numFmtId="166" formatCode="&quot;$&quot;#,##0"/>
    </dxf>
    <dxf>
      <numFmt numFmtId="166" formatCode="&quot;$&quot;#,##0"/>
    </dxf>
    <dxf>
      <numFmt numFmtId="166" formatCode="&quot;$&quot;#,##0"/>
    </dxf>
    <dxf>
      <numFmt numFmtId="3" formatCode="#,##0"/>
    </dxf>
    <dxf>
      <font>
        <sz val="12"/>
      </font>
    </dxf>
    <dxf>
      <font>
        <sz val="12"/>
      </font>
    </dxf>
    <dxf>
      <font>
        <name val="Arial"/>
      </font>
    </dxf>
    <dxf>
      <font>
        <name val="Arial"/>
      </font>
    </dxf>
    <dxf>
      <font>
        <b/>
      </font>
    </dxf>
    <dxf>
      <font>
        <b/>
      </font>
    </dxf>
    <dxf>
      <numFmt numFmtId="166" formatCode="&quot;$&quot;#,##0"/>
    </dxf>
    <dxf>
      <numFmt numFmtId="166" formatCode="&quot;$&quot;#,##0"/>
    </dxf>
    <dxf>
      <numFmt numFmtId="166" formatCode="&quot;$&quot;#,##0"/>
    </dxf>
    <dxf>
      <numFmt numFmtId="166" formatCode="&quot;$&quot;#,##0"/>
    </dxf>
    <dxf>
      <numFmt numFmtId="166" formatCode="&quot;$&quot;#,##0"/>
    </dxf>
    <dxf>
      <font>
        <b/>
      </font>
    </dxf>
    <dxf>
      <font>
        <b/>
      </font>
    </dxf>
    <dxf>
      <font>
        <name val="Arial"/>
      </font>
    </dxf>
    <dxf>
      <font>
        <name val="Arial"/>
      </font>
    </dxf>
    <dxf>
      <font>
        <sz val="12"/>
      </font>
    </dxf>
    <dxf>
      <font>
        <sz val="12"/>
      </font>
    </dxf>
    <dxf>
      <numFmt numFmtId="3" formatCode="#,##0"/>
    </dxf>
    <dxf>
      <font>
        <b/>
      </font>
    </dxf>
    <dxf>
      <font>
        <b/>
      </font>
    </dxf>
    <dxf>
      <font>
        <b/>
      </font>
    </dxf>
    <dxf>
      <font>
        <b/>
      </font>
    </dxf>
    <dxf>
      <font>
        <b/>
      </font>
    </dxf>
    <dxf>
      <font>
        <b/>
      </font>
    </dxf>
    <dxf>
      <font>
        <name val="Arial"/>
      </font>
    </dxf>
    <dxf>
      <font>
        <name val="Arial"/>
      </font>
    </dxf>
    <dxf>
      <font>
        <name val="Arial"/>
      </font>
    </dxf>
    <dxf>
      <font>
        <name val="Arial"/>
      </font>
    </dxf>
    <dxf>
      <font>
        <name val="Arial"/>
      </font>
    </dxf>
    <dxf>
      <font>
        <name val="Arial"/>
      </font>
    </dxf>
    <dxf>
      <font>
        <sz val="12"/>
      </font>
    </dxf>
    <dxf>
      <font>
        <sz val="12"/>
      </font>
    </dxf>
    <dxf>
      <font>
        <sz val="12"/>
      </font>
    </dxf>
    <dxf>
      <font>
        <sz val="12"/>
      </font>
    </dxf>
    <dxf>
      <font>
        <sz val="12"/>
      </font>
    </dxf>
    <dxf>
      <font>
        <sz val="12"/>
      </font>
    </dxf>
    <dxf>
      <alignment vertical="center"/>
    </dxf>
    <dxf>
      <alignment vertical="center"/>
    </dxf>
    <dxf>
      <alignment horizontal="center"/>
    </dxf>
    <dxf>
      <alignment horizontal="center"/>
    </dxf>
    <dxf>
      <alignment wrapText="1"/>
    </dxf>
    <dxf>
      <alignment wrapText="1"/>
    </dxf>
    <dxf>
      <numFmt numFmtId="3" formatCode="#,##0"/>
    </dxf>
    <dxf>
      <alignment horizontal="center"/>
    </dxf>
    <dxf>
      <alignment horizontal="center"/>
    </dxf>
    <dxf>
      <alignment vertical="center"/>
    </dxf>
    <dxf>
      <alignment vertical="center"/>
    </dxf>
    <dxf>
      <font>
        <b/>
      </font>
    </dxf>
    <dxf>
      <font>
        <b/>
      </font>
    </dxf>
    <dxf>
      <font>
        <name val="Arial"/>
      </font>
    </dxf>
    <dxf>
      <font>
        <name val="Arial"/>
      </font>
    </dxf>
    <dxf>
      <font>
        <sz val="12"/>
      </font>
    </dxf>
    <dxf>
      <font>
        <sz val="12"/>
      </font>
    </dxf>
    <dxf>
      <numFmt numFmtId="3" formatCode="#,##0"/>
    </dxf>
    <dxf>
      <font>
        <b/>
      </font>
    </dxf>
    <dxf>
      <font>
        <b/>
      </font>
    </dxf>
    <dxf>
      <font>
        <name val="Arial"/>
      </font>
    </dxf>
    <dxf>
      <font>
        <name val="Arial"/>
      </font>
    </dxf>
    <dxf>
      <font>
        <sz val="12"/>
      </font>
    </dxf>
    <dxf>
      <font>
        <sz val="12"/>
      </font>
    </dxf>
    <dxf>
      <numFmt numFmtId="3" formatCode="#,##0"/>
    </dxf>
    <dxf>
      <font>
        <b/>
      </font>
    </dxf>
    <dxf>
      <font>
        <b/>
      </font>
    </dxf>
    <dxf>
      <font>
        <b/>
      </font>
    </dxf>
    <dxf>
      <font>
        <name val="Arial"/>
      </font>
    </dxf>
    <dxf>
      <font>
        <name val="Arial"/>
      </font>
    </dxf>
    <dxf>
      <font>
        <name val="Arial"/>
      </font>
    </dxf>
    <dxf>
      <font>
        <sz val="12"/>
      </font>
    </dxf>
    <dxf>
      <font>
        <sz val="12"/>
      </font>
    </dxf>
    <dxf>
      <font>
        <sz val="12"/>
      </font>
    </dxf>
    <dxf>
      <alignment vertical="center"/>
    </dxf>
    <dxf>
      <alignment horizontal="center"/>
    </dxf>
    <dxf>
      <alignment wrapText="1"/>
    </dxf>
    <dxf>
      <numFmt numFmtId="3" formatCode="#,##0"/>
    </dxf>
    <dxf>
      <font>
        <b/>
      </font>
    </dxf>
    <dxf>
      <font>
        <b/>
      </font>
    </dxf>
    <dxf>
      <font>
        <b/>
      </font>
    </dxf>
    <dxf>
      <font>
        <name val="Arial"/>
      </font>
    </dxf>
    <dxf>
      <font>
        <name val="Arial"/>
      </font>
    </dxf>
    <dxf>
      <font>
        <name val="Arial"/>
      </font>
    </dxf>
    <dxf>
      <font>
        <sz val="12"/>
      </font>
    </dxf>
    <dxf>
      <font>
        <sz val="12"/>
      </font>
    </dxf>
    <dxf>
      <font>
        <sz val="12"/>
      </font>
    </dxf>
    <dxf>
      <alignment vertical="center"/>
    </dxf>
    <dxf>
      <alignment horizontal="center"/>
    </dxf>
    <dxf>
      <alignment wrapText="1"/>
    </dxf>
    <dxf>
      <numFmt numFmtId="3" formatCode="#,##0"/>
    </dxf>
    <dxf>
      <alignment horizontal="center"/>
    </dxf>
    <dxf>
      <alignment vertical="center"/>
    </dxf>
    <dxf>
      <numFmt numFmtId="166" formatCode="&quot;$&quot;#,##0"/>
    </dxf>
    <dxf>
      <font>
        <b/>
      </font>
    </dxf>
    <dxf>
      <font>
        <b/>
      </font>
    </dxf>
    <dxf>
      <font>
        <name val="Arial"/>
      </font>
    </dxf>
    <dxf>
      <font>
        <name val="Arial"/>
      </font>
    </dxf>
    <dxf>
      <font>
        <sz val="12"/>
      </font>
    </dxf>
    <dxf>
      <font>
        <sz val="12"/>
      </font>
    </dxf>
    <dxf>
      <numFmt numFmtId="3" formatCode="#,##0"/>
    </dxf>
    <dxf>
      <font>
        <b/>
      </font>
    </dxf>
    <dxf>
      <font>
        <b/>
      </font>
    </dxf>
    <dxf>
      <font>
        <b/>
      </font>
    </dxf>
    <dxf>
      <font>
        <name val="Arial"/>
      </font>
    </dxf>
    <dxf>
      <font>
        <name val="Arial"/>
      </font>
    </dxf>
    <dxf>
      <font>
        <name val="Arial"/>
      </font>
    </dxf>
    <dxf>
      <font>
        <sz val="12"/>
      </font>
    </dxf>
    <dxf>
      <font>
        <sz val="12"/>
      </font>
    </dxf>
    <dxf>
      <font>
        <sz val="12"/>
      </font>
    </dxf>
    <dxf>
      <alignment vertical="center"/>
    </dxf>
    <dxf>
      <alignment horizontal="center"/>
    </dxf>
    <dxf>
      <alignment wrapText="1"/>
    </dxf>
    <dxf>
      <numFmt numFmtId="3" formatCode="#,##0"/>
    </dxf>
    <dxf>
      <font>
        <b/>
      </font>
    </dxf>
    <dxf>
      <font>
        <b/>
      </font>
    </dxf>
    <dxf>
      <font>
        <b/>
      </font>
    </dxf>
    <dxf>
      <font>
        <b/>
      </font>
    </dxf>
    <dxf>
      <font>
        <b/>
      </font>
    </dxf>
    <dxf>
      <font>
        <b/>
      </font>
    </dxf>
    <dxf>
      <font>
        <name val="Arial"/>
      </font>
    </dxf>
    <dxf>
      <font>
        <name val="Arial"/>
      </font>
    </dxf>
    <dxf>
      <font>
        <name val="Arial"/>
      </font>
    </dxf>
    <dxf>
      <font>
        <name val="Arial"/>
      </font>
    </dxf>
    <dxf>
      <font>
        <name val="Arial"/>
      </font>
    </dxf>
    <dxf>
      <font>
        <name val="Arial"/>
      </font>
    </dxf>
    <dxf>
      <font>
        <sz val="12"/>
      </font>
    </dxf>
    <dxf>
      <font>
        <sz val="12"/>
      </font>
    </dxf>
    <dxf>
      <font>
        <sz val="12"/>
      </font>
    </dxf>
    <dxf>
      <font>
        <sz val="12"/>
      </font>
    </dxf>
    <dxf>
      <font>
        <sz val="12"/>
      </font>
    </dxf>
    <dxf>
      <font>
        <sz val="12"/>
      </font>
    </dxf>
    <dxf>
      <alignment vertical="center"/>
    </dxf>
    <dxf>
      <alignment vertical="center"/>
    </dxf>
    <dxf>
      <alignment horizontal="center"/>
    </dxf>
    <dxf>
      <alignment horizontal="center"/>
    </dxf>
    <dxf>
      <alignment wrapText="1"/>
    </dxf>
    <dxf>
      <alignment wrapText="1"/>
    </dxf>
    <dxf>
      <numFmt numFmtId="3" formatCode="#,##0"/>
    </dxf>
    <dxf>
      <numFmt numFmtId="166" formatCode="&quot;$&quot;#,##0"/>
    </dxf>
    <dxf>
      <numFmt numFmtId="166" formatCode="&quot;$&quot;#,##0"/>
    </dxf>
    <dxf>
      <numFmt numFmtId="166" formatCode="&quot;$&quot;#,##0"/>
    </dxf>
    <dxf>
      <numFmt numFmtId="166" formatCode="&quot;$&quot;#,##0"/>
    </dxf>
    <dxf>
      <numFmt numFmtId="166" formatCode="&quot;$&quot;#,##0"/>
    </dxf>
    <dxf>
      <font>
        <b/>
      </font>
    </dxf>
    <dxf>
      <font>
        <b/>
      </font>
    </dxf>
    <dxf>
      <font>
        <name val="Arial"/>
      </font>
    </dxf>
    <dxf>
      <font>
        <name val="Arial"/>
      </font>
    </dxf>
    <dxf>
      <font>
        <sz val="12"/>
      </font>
    </dxf>
    <dxf>
      <font>
        <sz val="12"/>
      </font>
    </dxf>
    <dxf>
      <numFmt numFmtId="3" formatCode="#,##0"/>
    </dxf>
    <dxf>
      <font>
        <b/>
        <color theme="1"/>
      </font>
      <fill>
        <patternFill patternType="none">
          <bgColor auto="1"/>
        </patternFill>
      </fill>
      <border diagonalUp="0" diagonalDown="0">
        <left/>
        <right/>
        <top/>
        <bottom/>
        <vertical/>
        <horizontal/>
      </border>
    </dxf>
    <dxf>
      <font>
        <u val="none"/>
        <sz val="14"/>
        <color theme="1"/>
      </font>
      <fill>
        <gradientFill degree="90">
          <stop position="0">
            <color theme="9" tint="0.80001220740379042"/>
          </stop>
          <stop position="1">
            <color theme="6" tint="0.59999389629810485"/>
          </stop>
        </gradientFill>
      </fill>
      <border diagonalUp="0" diagonalDown="0">
        <left/>
        <right/>
        <top/>
        <bottom/>
        <vertical/>
        <horizontal/>
      </border>
    </dxf>
    <dxf>
      <font>
        <b/>
        <color theme="1"/>
      </font>
      <fill>
        <patternFill patternType="none">
          <bgColor auto="1"/>
        </patternFill>
      </fill>
      <border diagonalUp="0" diagonalDown="0">
        <left/>
        <right/>
        <top/>
        <bottom/>
        <vertical/>
        <horizontal/>
      </border>
    </dxf>
    <dxf>
      <font>
        <u val="none"/>
        <sz val="12"/>
        <color theme="1"/>
      </font>
      <fill>
        <gradientFill degree="90">
          <stop position="0">
            <color theme="9" tint="0.80001220740379042"/>
          </stop>
          <stop position="1">
            <color theme="6" tint="0.59999389629810485"/>
          </stop>
        </gradientFill>
      </fill>
      <border diagonalUp="0" diagonalDown="0">
        <left/>
        <right/>
        <top/>
        <bottom/>
        <vertical/>
        <horizontal/>
      </border>
    </dxf>
  </dxfs>
  <tableStyles count="2" defaultTableStyle="TableStyleMedium2" defaultPivotStyle="PivotStyleLight16">
    <tableStyle name="Drivers" pivot="0" table="0" count="10" xr9:uid="{C306C4EC-6A73-4B18-9873-09B629C043DF}">
      <tableStyleElement type="wholeTable" dxfId="163"/>
      <tableStyleElement type="headerRow" dxfId="162"/>
    </tableStyle>
    <tableStyle name="Month" pivot="0" table="0" count="10" xr9:uid="{47E15E11-DDD0-4309-AA50-D26FD357A996}">
      <tableStyleElement type="wholeTable" dxfId="161"/>
      <tableStyleElement type="headerRow" dxfId="160"/>
    </tableStyle>
  </tableStyles>
  <extLst>
    <ext xmlns:x14="http://schemas.microsoft.com/office/spreadsheetml/2009/9/main" uri="{46F421CA-312F-682f-3DD2-61675219B42D}">
      <x14:dxfs count="16">
        <dxf>
          <font>
            <color rgb="FF000000"/>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degree="135">
              <stop position="0">
                <color theme="9" tint="0.80001220740379042"/>
              </stop>
              <stop position="1">
                <color theme="6" tint="0.80001220740379042"/>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6" tint="0.79998168889431442"/>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tint="0.59996337778862885"/>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degree="135">
              <stop position="0">
                <color theme="9" tint="0.80001220740379042"/>
              </stop>
              <stop position="1">
                <color theme="6" tint="0.80001220740379042"/>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6" tint="0.79998168889431442"/>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river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onth">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[95 Supply Chain and Freight Analytics Dashboard (version 2) (version 2) (version 2).xlsb.xlsx]PivotTable!Monthly Balance</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5"/>
          <c:spPr>
            <a:solidFill>
              <a:schemeClr val="accent1"/>
            </a:solidFill>
            <a:ln w="222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PivotTable!$H$10</c:f>
              <c:strCache>
                <c:ptCount val="1"/>
                <c:pt idx="0">
                  <c:v>Total</c:v>
                </c:pt>
              </c:strCache>
            </c:strRef>
          </c:tx>
          <c:spPr>
            <a:ln w="22225" cap="rnd">
              <a:solidFill>
                <a:schemeClr val="accent1"/>
              </a:solidFill>
              <a:round/>
            </a:ln>
            <a:effectLst/>
          </c:spPr>
          <c:marker>
            <c:symbol val="circle"/>
            <c:size val="5"/>
            <c:spPr>
              <a:solidFill>
                <a:schemeClr val="accent1"/>
              </a:solidFill>
              <a:ln w="22225">
                <a:solidFill>
                  <a:schemeClr val="bg1"/>
                </a:solidFill>
              </a:ln>
              <a:effectLst/>
            </c:spPr>
          </c:marker>
          <c:cat>
            <c:strRef>
              <c:f>PivotTable!$G$11:$G$23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PivotTable!$H$11:$H$23</c:f>
              <c:numCache>
                <c:formatCode>#,##0</c:formatCode>
                <c:ptCount val="12"/>
                <c:pt idx="0">
                  <c:v>11948.7</c:v>
                </c:pt>
                <c:pt idx="1">
                  <c:v>12138.8</c:v>
                </c:pt>
                <c:pt idx="2">
                  <c:v>9471.5</c:v>
                </c:pt>
                <c:pt idx="3">
                  <c:v>14518.7</c:v>
                </c:pt>
                <c:pt idx="4">
                  <c:v>28743.599999999999</c:v>
                </c:pt>
                <c:pt idx="5">
                  <c:v>16091.6</c:v>
                </c:pt>
                <c:pt idx="6">
                  <c:v>61991.199999999997</c:v>
                </c:pt>
                <c:pt idx="7">
                  <c:v>20036.8</c:v>
                </c:pt>
                <c:pt idx="8">
                  <c:v>28740.799999999999</c:v>
                </c:pt>
                <c:pt idx="9">
                  <c:v>33422</c:v>
                </c:pt>
                <c:pt idx="10">
                  <c:v>15818.5</c:v>
                </c:pt>
                <c:pt idx="11">
                  <c:v>11270.7</c:v>
                </c:pt>
              </c:numCache>
            </c:numRef>
          </c:val>
          <c:smooth val="1"/>
          <c:extLst>
            <c:ext xmlns:c16="http://schemas.microsoft.com/office/drawing/2014/chart" uri="{C3380CC4-5D6E-409C-BE32-E72D297353CC}">
              <c16:uniqueId val="{00000000-D14F-44BC-9A6E-4068FD2BC06F}"/>
            </c:ext>
          </c:extLst>
        </c:ser>
        <c:dLbls>
          <c:showLegendKey val="0"/>
          <c:showVal val="0"/>
          <c:showCatName val="0"/>
          <c:showSerName val="0"/>
          <c:showPercent val="0"/>
          <c:showBubbleSize val="0"/>
        </c:dLbls>
        <c:marker val="1"/>
        <c:smooth val="0"/>
        <c:axId val="1020488879"/>
        <c:axId val="991879151"/>
      </c:lineChart>
      <c:catAx>
        <c:axId val="102048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3">
                    <a:lumMod val="75000"/>
                  </a:schemeClr>
                </a:solidFill>
                <a:latin typeface="+mn-lt"/>
                <a:ea typeface="+mn-ea"/>
                <a:cs typeface="+mn-cs"/>
              </a:defRPr>
            </a:pPr>
            <a:endParaRPr lang="id-ID"/>
          </a:p>
        </c:txPr>
        <c:crossAx val="991879151"/>
        <c:crossesAt val="0"/>
        <c:auto val="1"/>
        <c:lblAlgn val="ctr"/>
        <c:lblOffset val="100"/>
        <c:noMultiLvlLbl val="0"/>
      </c:catAx>
      <c:valAx>
        <c:axId val="991879151"/>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0\K"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3">
                    <a:lumMod val="75000"/>
                  </a:schemeClr>
                </a:solidFill>
                <a:latin typeface="+mn-lt"/>
                <a:ea typeface="+mn-ea"/>
                <a:cs typeface="+mn-cs"/>
              </a:defRPr>
            </a:pPr>
            <a:endParaRPr lang="id-ID"/>
          </a:p>
        </c:txPr>
        <c:crossAx val="1020488879"/>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6350"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[95 Supply Chain and Freight Analytics Dashboard (version 2) (version 2) (version 2).xlsb.xlsx]PivotTable!Income and Expenses</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3000">
                <a:schemeClr val="accent1">
                  <a:lumMod val="20000"/>
                  <a:lumOff val="80000"/>
                </a:schemeClr>
              </a:gs>
              <a:gs pos="74000">
                <a:schemeClr val="accent1">
                  <a:lumMod val="45000"/>
                  <a:lumOff val="55000"/>
                </a:schemeClr>
              </a:gs>
              <a:gs pos="83000">
                <a:schemeClr val="accent1">
                  <a:lumMod val="45000"/>
                  <a:lumOff val="55000"/>
                </a:schemeClr>
              </a:gs>
              <a:gs pos="100000">
                <a:schemeClr val="accent3">
                  <a:lumMod val="60000"/>
                  <a:lumOff val="40000"/>
                </a:schemeClr>
              </a:gs>
            </a:gsLst>
            <a:lin ang="5400000" scaled="1"/>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3000">
                <a:schemeClr val="accent2">
                  <a:lumMod val="40000"/>
                  <a:lumOff val="60000"/>
                </a:schemeClr>
              </a:gs>
              <a:gs pos="74000">
                <a:schemeClr val="accent2">
                  <a:lumMod val="40000"/>
                  <a:lumOff val="60000"/>
                  <a:alpha val="78000"/>
                </a:schemeClr>
              </a:gs>
              <a:gs pos="95000">
                <a:schemeClr val="accent2">
                  <a:lumMod val="49000"/>
                  <a:lumOff val="51000"/>
                  <a:alpha val="55000"/>
                </a:schemeClr>
              </a:gs>
              <a:gs pos="100000">
                <a:schemeClr val="accent2">
                  <a:lumMod val="16000"/>
                  <a:lumOff val="84000"/>
                </a:schemeClr>
              </a:gs>
            </a:gsLst>
            <a:lin ang="5400000" scaled="1"/>
          </a:gra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PivotTable!$AB$10</c:f>
              <c:strCache>
                <c:ptCount val="1"/>
                <c:pt idx="0">
                  <c:v>Sum of Total Expenses</c:v>
                </c:pt>
              </c:strCache>
            </c:strRef>
          </c:tx>
          <c:spPr>
            <a:gradFill>
              <a:gsLst>
                <a:gs pos="13000">
                  <a:schemeClr val="accent1">
                    <a:lumMod val="20000"/>
                    <a:lumOff val="80000"/>
                  </a:schemeClr>
                </a:gs>
                <a:gs pos="74000">
                  <a:schemeClr val="accent1">
                    <a:lumMod val="45000"/>
                    <a:lumOff val="55000"/>
                  </a:schemeClr>
                </a:gs>
                <a:gs pos="83000">
                  <a:schemeClr val="accent1">
                    <a:lumMod val="45000"/>
                    <a:lumOff val="55000"/>
                  </a:schemeClr>
                </a:gs>
                <a:gs pos="100000">
                  <a:schemeClr val="accent3">
                    <a:lumMod val="60000"/>
                    <a:lumOff val="40000"/>
                  </a:schemeClr>
                </a:gs>
              </a:gsLst>
              <a:lin ang="5400000" scaled="1"/>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PivotTable!$AA$11:$AA$23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PivotTable!$AB$11:$AB$23</c:f>
              <c:numCache>
                <c:formatCode>#,##0</c:formatCode>
                <c:ptCount val="12"/>
                <c:pt idx="0">
                  <c:v>4719.2999999999993</c:v>
                </c:pt>
                <c:pt idx="1">
                  <c:v>6129.2</c:v>
                </c:pt>
                <c:pt idx="2">
                  <c:v>7818.5</c:v>
                </c:pt>
                <c:pt idx="3">
                  <c:v>4780.2999999999993</c:v>
                </c:pt>
                <c:pt idx="4">
                  <c:v>6316.4</c:v>
                </c:pt>
                <c:pt idx="5">
                  <c:v>5636.4</c:v>
                </c:pt>
                <c:pt idx="6">
                  <c:v>19344.8</c:v>
                </c:pt>
                <c:pt idx="7">
                  <c:v>6135.2</c:v>
                </c:pt>
                <c:pt idx="8">
                  <c:v>5791.2</c:v>
                </c:pt>
                <c:pt idx="9">
                  <c:v>15492.000000000002</c:v>
                </c:pt>
                <c:pt idx="10">
                  <c:v>8091.5</c:v>
                </c:pt>
                <c:pt idx="11">
                  <c:v>4590.2999999999993</c:v>
                </c:pt>
              </c:numCache>
            </c:numRef>
          </c:val>
          <c:extLst>
            <c:ext xmlns:c16="http://schemas.microsoft.com/office/drawing/2014/chart" uri="{C3380CC4-5D6E-409C-BE32-E72D297353CC}">
              <c16:uniqueId val="{00000000-C426-4933-AC01-8B141302E5A4}"/>
            </c:ext>
          </c:extLst>
        </c:ser>
        <c:ser>
          <c:idx val="1"/>
          <c:order val="1"/>
          <c:tx>
            <c:strRef>
              <c:f>PivotTable!$AC$10</c:f>
              <c:strCache>
                <c:ptCount val="1"/>
                <c:pt idx="0">
                  <c:v>Sum of Final Amount</c:v>
                </c:pt>
              </c:strCache>
            </c:strRef>
          </c:tx>
          <c:spPr>
            <a:gradFill>
              <a:gsLst>
                <a:gs pos="13000">
                  <a:schemeClr val="accent2">
                    <a:lumMod val="40000"/>
                    <a:lumOff val="60000"/>
                  </a:schemeClr>
                </a:gs>
                <a:gs pos="74000">
                  <a:schemeClr val="accent2">
                    <a:lumMod val="40000"/>
                    <a:lumOff val="60000"/>
                    <a:alpha val="78000"/>
                  </a:schemeClr>
                </a:gs>
                <a:gs pos="95000">
                  <a:schemeClr val="accent2">
                    <a:lumMod val="49000"/>
                    <a:lumOff val="51000"/>
                    <a:alpha val="55000"/>
                  </a:schemeClr>
                </a:gs>
                <a:gs pos="100000">
                  <a:schemeClr val="accent2">
                    <a:lumMod val="16000"/>
                    <a:lumOff val="84000"/>
                  </a:schemeClr>
                </a:gs>
              </a:gsLst>
              <a:lin ang="5400000" scaled="1"/>
            </a:gra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PivotTable!$AA$11:$AA$23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PivotTable!$AC$11:$AC$23</c:f>
              <c:numCache>
                <c:formatCode>#,##0</c:formatCode>
                <c:ptCount val="12"/>
                <c:pt idx="0">
                  <c:v>5000.3999999999996</c:v>
                </c:pt>
                <c:pt idx="1">
                  <c:v>5480.4</c:v>
                </c:pt>
                <c:pt idx="2">
                  <c:v>5186.9999999999991</c:v>
                </c:pt>
                <c:pt idx="3">
                  <c:v>5789.7</c:v>
                </c:pt>
                <c:pt idx="4">
                  <c:v>10518</c:v>
                </c:pt>
                <c:pt idx="5">
                  <c:v>6518.4</c:v>
                </c:pt>
                <c:pt idx="6">
                  <c:v>24400.800000000003</c:v>
                </c:pt>
                <c:pt idx="7">
                  <c:v>7851.5999999999995</c:v>
                </c:pt>
                <c:pt idx="8">
                  <c:v>10359.6</c:v>
                </c:pt>
                <c:pt idx="9">
                  <c:v>14674.199999999997</c:v>
                </c:pt>
                <c:pt idx="10">
                  <c:v>7173</c:v>
                </c:pt>
                <c:pt idx="11">
                  <c:v>4758.2999999999993</c:v>
                </c:pt>
              </c:numCache>
            </c:numRef>
          </c:val>
          <c:extLst>
            <c:ext xmlns:c16="http://schemas.microsoft.com/office/drawing/2014/chart" uri="{C3380CC4-5D6E-409C-BE32-E72D297353CC}">
              <c16:uniqueId val="{00000001-C426-4933-AC01-8B141302E5A4}"/>
            </c:ext>
          </c:extLst>
        </c:ser>
        <c:dLbls>
          <c:dLblPos val="inEnd"/>
          <c:showLegendKey val="0"/>
          <c:showVal val="1"/>
          <c:showCatName val="0"/>
          <c:showSerName val="0"/>
          <c:showPercent val="0"/>
          <c:showBubbleSize val="0"/>
        </c:dLbls>
        <c:gapWidth val="90"/>
        <c:axId val="824207600"/>
        <c:axId val="515280384"/>
      </c:barChart>
      <c:catAx>
        <c:axId val="824207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id-ID"/>
          </a:p>
        </c:txPr>
        <c:crossAx val="515280384"/>
        <c:crosses val="autoZero"/>
        <c:auto val="1"/>
        <c:lblAlgn val="ctr"/>
        <c:lblOffset val="100"/>
        <c:noMultiLvlLbl val="0"/>
      </c:catAx>
      <c:valAx>
        <c:axId val="515280384"/>
        <c:scaling>
          <c:orientation val="minMax"/>
        </c:scaling>
        <c:delete val="1"/>
        <c:axPos val="l"/>
        <c:numFmt formatCode="#,##0" sourceLinked="1"/>
        <c:majorTickMark val="out"/>
        <c:minorTickMark val="none"/>
        <c:tickLblPos val="nextTo"/>
        <c:crossAx val="82420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[95 Supply Chain and Freight Analytics Dashboard (version 2) (version 2) (version 2).xlsb.xlsx]PivotTable!Destination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id-ID"/>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1663492397766198"/>
          <c:y val="8.6322382275302284E-2"/>
          <c:w val="0.12492326664021591"/>
          <c:h val="0.82735523544939549"/>
        </c:manualLayout>
      </c:layout>
      <c:barChart>
        <c:barDir val="bar"/>
        <c:grouping val="percentStacked"/>
        <c:varyColors val="0"/>
        <c:ser>
          <c:idx val="0"/>
          <c:order val="0"/>
          <c:tx>
            <c:strRef>
              <c:f>PivotTable!$AV$10</c:f>
              <c:strCache>
                <c:ptCount val="1"/>
                <c:pt idx="0">
                  <c:v>Total</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id-ID"/>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PivotTable!$AU$11:$AU$18</c:f>
              <c:strCache>
                <c:ptCount val="7"/>
                <c:pt idx="0">
                  <c:v>Yukon</c:v>
                </c:pt>
                <c:pt idx="1">
                  <c:v>Nunavut</c:v>
                </c:pt>
                <c:pt idx="2">
                  <c:v>Nova Scotia</c:v>
                </c:pt>
                <c:pt idx="3">
                  <c:v>New Brunswick</c:v>
                </c:pt>
                <c:pt idx="4">
                  <c:v>Manitoba</c:v>
                </c:pt>
                <c:pt idx="5">
                  <c:v>British Columbia</c:v>
                </c:pt>
                <c:pt idx="6">
                  <c:v>Alberta</c:v>
                </c:pt>
              </c:strCache>
            </c:strRef>
          </c:cat>
          <c:val>
            <c:numRef>
              <c:f>PivotTable!$AV$11:$AV$18</c:f>
              <c:numCache>
                <c:formatCode>#,##0</c:formatCode>
                <c:ptCount val="7"/>
                <c:pt idx="0">
                  <c:v>1</c:v>
                </c:pt>
                <c:pt idx="1">
                  <c:v>28</c:v>
                </c:pt>
                <c:pt idx="2">
                  <c:v>5</c:v>
                </c:pt>
                <c:pt idx="3">
                  <c:v>7</c:v>
                </c:pt>
                <c:pt idx="4">
                  <c:v>10</c:v>
                </c:pt>
                <c:pt idx="5">
                  <c:v>6</c:v>
                </c:pt>
                <c:pt idx="6">
                  <c:v>4</c:v>
                </c:pt>
              </c:numCache>
            </c:numRef>
          </c:val>
          <c:extLst>
            <c:ext xmlns:c16="http://schemas.microsoft.com/office/drawing/2014/chart" uri="{C3380CC4-5D6E-409C-BE32-E72D297353CC}">
              <c16:uniqueId val="{00000000-CFDD-4ECA-9859-96C39C52FD6A}"/>
            </c:ext>
          </c:extLst>
        </c:ser>
        <c:dLbls>
          <c:dLblPos val="inBase"/>
          <c:showLegendKey val="0"/>
          <c:showVal val="1"/>
          <c:showCatName val="0"/>
          <c:showSerName val="0"/>
          <c:showPercent val="0"/>
          <c:showBubbleSize val="0"/>
        </c:dLbls>
        <c:gapWidth val="500"/>
        <c:overlap val="-100"/>
        <c:axId val="888265647"/>
        <c:axId val="872280591"/>
      </c:barChart>
      <c:catAx>
        <c:axId val="88826564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872280591"/>
        <c:crosses val="autoZero"/>
        <c:auto val="1"/>
        <c:lblAlgn val="ctr"/>
        <c:lblOffset val="100"/>
        <c:noMultiLvlLbl val="0"/>
      </c:catAx>
      <c:valAx>
        <c:axId val="872280591"/>
        <c:scaling>
          <c:orientation val="minMax"/>
        </c:scaling>
        <c:delete val="1"/>
        <c:axPos val="b"/>
        <c:numFmt formatCode="0%" sourceLinked="1"/>
        <c:majorTickMark val="none"/>
        <c:minorTickMark val="none"/>
        <c:tickLblPos val="nextTo"/>
        <c:crossAx val="88826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_xlchart.v5.2</cx:f>
        <cx:nf>_xlchart.v5.0</cx:nf>
      </cx:numDim>
    </cx:data>
  </cx:chartData>
  <cx:chart>
    <cx:plotArea>
      <cx:plotAreaRegion>
        <cx:plotSurface>
          <cx:spPr>
            <a:noFill/>
            <a:ln>
              <a:noFill/>
            </a:ln>
          </cx:spPr>
        </cx:plotSurface>
        <cx:series layoutId="regionMap" uniqueId="{CE0968F4-26A6-403F-9EA3-BF62DD8B00FC}">
          <cx:dataLabels>
            <cx:visibility seriesName="0" categoryName="0" value="1"/>
          </cx:dataLabels>
          <cx:dataId val="0"/>
          <cx:layoutPr>
            <cx:geography cultureLanguage="en-US" cultureRegion="US" attribution="Powered by Bing">
              <cx:geoCache provider="{E9337A44-BEBE-4D9F-B70C-5C5E7DAFC167}">
                <cx:binary>1HtZc9w4lvVfcfj5ows7yY6uiWhmKiVZ3mTZru55YdguFwluAEmQBPnr50CZriml3XJXRMcX03pJ
KbngAnc799yrv372f/ncfPk4PPFt041/+ex/flo6Z//y00/j5/JL+3F81urPgxnNb+7ZZ9P+ZH77
TX/+8tOvw8dFd8VPjFDx0+fy4+C++Kf/9Ve8rfhiXpjPH5023e30ZVjffhmnxo2PXPvupScff211
t9ejG/RnR39++o+pNt3TJ186p936brVffn764JanT346f9E3iz5pIJebfsWzij9TPI5jKWh6/xM/
fdKYrjhdjiiXzyTlCRNCfV311ccWT94L8uTdl2HQzgzr14vfE+leoI+//jp8GUds6P7zOy94sA9c
f/f0yWczdS4cXoFz/Pnp7mP38dePT5/o0eyOV3Ym7GL3t/tt//Tw3P/rr2df4CDOvvmDas5P7UeX
vtHMq6n7OE/usYP4k7qRzwThQjCekPsf+lA3qXpGlBCSU368Lr6ufdTQvyDQ9zXz+4NnGnn1/j9M
I1+WJ9kwdeOiP9dfz+Z7Bvrn9CLUM5lSrlJ1Onf+UC9KPaNxwlWsyNGn5Ne1T3r5V8X6J9p5+Pi5
jrL/MB2Z+eOTu8/Gafj1vyuqCfmMEE6VYkfHIOcaQtQjKkbIQ7g7LnpSzb8mzT9RzB8fPlfL3X+W
Wl5+7BDWP/0bdSLFs5QTKbng3800afxMcEqoJCevOcs3/4pE39fL/z55ppSX/8d95Z9kvz96yYNb
/mzuZ89kzNNEEZx5+GEP4xjyiyIJJYk8uRGu/9FZvmbjfy7P9/Xx9bkHsv8fT+4ZUI4eyyc700zt
p39nrIJfSMWQIh7ALiafUaqkFOzMDf6MIN8//m/fcOYW2e4/K1b9rfn0ZXD/zlCFw1cIVnF8CkXJ
mXYodEZpnEpyBrn+BVG+r5TfHzzTxd/+f4eofw6Qfy8j9h/dx4v7+uMPGPnxq/ebRkl09uiDhP8g
HHyNNNe//vyUp38IbOENj0Shr/d/+Ti6n59GkqG8AXxOUMcg0HEGTS5f7i9RATjdmcGVPz9N+DMq
SJKE1CTwm0KkG80ULgn6DECOI3MpFS7I38u7N6ZZC9P9vvHT30+6qX1jdOdGVFdYwh5vC4KJOBGU
x3BsgPZU0ZhjHfv541uUkLib/r92HbTtRFL8QlXRLWlmt3FW5IKwOIm7Xd31RdFl0bTk/afIy82L
nS5Z0/lDbe2kP8xaLYZli9RJ7/aupXnX7ifH8s5cFL1fqvV6jlyRDtnAN9mKLHFTkg67Osl5wa5U
W4+jvhSK9XGT2aZduN0VRWyIz5pi6vvioiqXBnIVRDLIVUQLK9PLsai4Mlnatzmbn7c+t7W5SGJG
4lu+tEUS7+qVzvGvg6mpeS9oHqTrIhJeqAZDsLQvi7ltslW5BrdL2RaOXUVjncd3Ea/jcdzHfe4I
vdn41k3xZZ1HRshDQlNp25dFZyv76wDINy2HzS3Gx/tKTHkc7/o8mfH+vtfRPL9IfNPhEGrncvwl
KlNhtV6KDtvuLSUQYeh7L6LLxmsa9Ts1kSC/niaNbZcVk/2nP1jjd3QOYz1TeUwVE2kiBJWCx2cq
H2onVVMtw4eND76Ir7kU+bY8J9UyK7nvS6NcecGKrV6XazOZzW53kasXV13RNpeqvnpcHBj8Q3Fk
LCkyOpeJVDJJz8TRsnQs9T5/P5JUwTR8RQpf7qla1qi9sMqHo5qXsrXlbcQaq+YXXk8gDJA0fmce
vnMsFEj7TBC4paJCCcVxOsEz/+gKW7LoarJj/D42tZHtq3kYu7m6HIZaK3GbQiG5yooJ9thsGau3
3gxZ1M8UpqXXRCzrId+m8DEva7qU+3ay0tHXcTWvPHrd+mZOPhnupqJ+6U3O65dJW1N1+/gukIwf
bgIlHo0J3JkgSMQJebgJSVPRO2nX9571VSkzNW8cxyimxaTrZcnHns/P06gbjTfZ40vTUMQ8XBwF
DMpMBtOijHCGXPTHE2wHKqZy48V71appzd9Nc1vH/cGNqocOc96ExWM9Bx8QZmgrtiPROKf9y26T
Y8dfWbaBDstKXQRPnWdabks2jYYGuyiicnD7oaRxlb42U8uYvFRTF8LJMpcG71RDv8YsY3SLeZmZ
eZvTf+RtXXn71nZpBS8W5dB0bZbKKRLpgTew6zQbbZWr/rAyI4PjjmMDMVe/xnhzyu2EuLPOwwSJ
2jEJXhlpHWJSHnkF5ZMU5jTshtnXbtzpOCmHeGf7Kfg2Z/GKa8nxLXOvwquJqzT25cUYAou3ZYsv
k64rwvZ8F/Zc6RR+783YY3FhKBXl51w307LejNzni82M6kj/CUG0wwl344ZIfbGRsWR2nzdM0T21
mpRrlw1pW/E6czSJrb5ei4Wq+LayuoZKOhsXc35r66lT0UdzDJBNXPRQnu9d4+0/ZuoavJqvHc77
F1InrqIvmoqZur6qcmYqP2RbBG9AgN1mh1sX2wSpE5Fb7Cutijm6E7MLUa09ytlHeonuOjvCVvdG
xkVZ7djKhpYe1mYhI830pBqZZh3Jp5Fc2HHh/SdVuQhqOr2qCHSkei2PEdW7wvi3bUvG5aIv6nEu
LqVuvGPvJtMH5WqpaNX84uYlSeqsjhda5c/rsgt2trgpVdMNI+uIGNPlrMCRPu4b8pugGysQmgIp
CKkWznHmGqXKybhtiftgJqG3epdvW9p3u1PMi/rB48jUXG8wmqWrKD5M1y+Q7nQL13rs+z2vWhfd
piwJyZobNkCLbomH5W4ectKO+6kZalhVWrLgZXZQVF3KtirGPvM1H6S4q6iXutAZSUdr5J0zkrnt
LfHVWLxdfCW9etHH20rolklm+3i64ccEyvgo65eGxAUWOP4BIjDYtzlaO51XOtBXVVKFmC3FHK1L
JnU7ww6GVfZj9MZS0xCrsm6cjSt/OWU76tmKHUeFraZ010cpWfpdZNcO+kB6rLDXIdZF7naFqApC
Dl1VTix+UUzJMH4mMlrguNRJhhzL6TbZaB81rh/Vc1mLIk8v2pZunb9sJe24OtQ0D04tbbSx6odR
8GEQTIhKkVQJ4h8H40bEmaZtKzhikqzvYrUJQw5tPq+13rEOxsl2lYzDEeVCtJXeOZ82fZUltCqp
vOErXxCVN9MTLf5kdktQOCCpqTQlLGXfAr1NWyb1qof30rEFm99mEz6asc/H9KWzs7RvEXwTg3jt
yOiXz2mTxna99CxZyujzShyp2pcp9RNXl2wxc5/suryZkV1a37nKZ/2QVyJ+GSWVEtdDUZlR3zzu
RmcpOqFMqpSAykyTFGTmuRd5uUSTZT27o+vQF9FOz34rdJXVwLZ9dejySvb8mkWLW+zlsBIm2LvH
JThDK5AAfow6ODDcwZnPQcIwULls/XIHIF7H8peFeC/XQ5TSFiZfx7ye16xUg4OuaSKCduO45au/
+LNypExKcIaJkEJ8cxJ1z0Sr+t7eHWMjk2MIyPB8pP2Dy4mHWpaGpcEh4PWAI65sA+59XIwzuIEq
Bv0A9GKUhDQCPZmHGb+qJzeUio9QyBiZdsiQqiM+ZR7NEpb8plzVjvVNJXwcFy8fX/obTWBhIJ1Y
EJgCTuEMN26rGWpTb/aujLSy3RsEixjpZM7TCB+n4MO7aVjNNS/nef2Q51Q25gcnAOh85vAU3LuE
V8UM5gmdnp3B0iRmrNvU3ply8vBtfnSwsuqgvavGOYTzy6Q2A9ztBGLadu2W+UVp8mohWd3JjVcH
WpchZNcRATbUk0bKK50MCUFYeb+n44s5gGQ5Xi/Nmo/Fbim9HJKs7G3k/DsdRWaqXru8dSa6IHGt
UnadiFLU6oZ1cwAaSy5U/0lGSQAOQ7yaaNg3TBR6eFukSbBiS4apWp+jQmpmndkoB2F3qErCIIo+
lmMuHdoAhNSyhEx1DP/VDOv7NA5bADljuvTV+GKWnuv8sqYkJA3KdMFVliKIyvTA5nEz7zu/Dcgx
tNsEcvwxAxoyrC62mexrh2t117QQVhiJUutm20KZeCA0j3L6SyRlU7/qcuOof5k3kiEduarAHg+S
O9Q0LwbbboPO3JrnRB/yJM/nNFtEbed+L5LOV3OWNJNa3W6rVGTf41wMMu2mg7IPqCdriLBJWUIE
c8Qsy9AyGWV6c3G57hDwNa5tzCHiXS5GhHxl541AFD1tAoI1idxQBqpkKPEy6dcSt7BjqRrBu3Dn
6QEKt4ahdMi5KCaB2cIB53wt8Oo4URoYsS0pINXsxMCbPalm4dsrJPqAALsFcAFY1PoUH+xoUWOn
AtByXjXIp41FhicXVOYIoRcABCFXUx9FWE74kg3DYdM4q/LA224tZJ11raib+e8+ZvVa3EyTQa92
x5oqzvsLPRngEeJSudWHce7c8lufx/fonboVZxRVxlRLllR1Tviu6GaHYioqOti44rpKxl18dI3N
qQ3xyW01t45kednOSfSi3YpBqzorxrUn815HVVL+1qIeYHPG0A9Lx1vRuM3Hz4c0Dbit6sQWF1dt
0jVmdFk6a8SOD5Eg29w/jyqkJZo1HakAsgc/cjId8rEtthtlilrbV22++nS9g8dsZuv3bS7ytLwk
jdIBvjLRb3of5Shl22t69CcSO4fzbAvbynlfzdxgn4BpnKn9qnmNheJiCIXCqbo56ZuqMsCj7gin
hIzDW05ZOZqiELnTeI1wJEcI/SejZ8IAUShHNiVMpuelWt/0dBGdKd8e8wcYA0A7jh35W7n4GdlL
qCVUIiKqS9SRJp7h24/L8E3ySOKQNtB8EQlUlZzl0l7HppqHaL4lbGr8bUmMql+uHYqJD1HHUesc
urRskNYeX1aEGvgPnFdCsZoIHew0AWMqz/ee2I1EJl6KO/Qitm39NJZlV4r9jHK/d+/bRE6qyGKw
V3WUNWaiSC5VUabQYFMVOK/DjK4SKivH5qoad+3Wjou4FkVUxOQSVsyrjygsQyzY9OKseZ3OYoAe
ObE0ReAetASS4kVeJ90u2eKoYbeKbYm+IysNnirraAXrkneTGA/5MLEAqheU3mV2wo/FXHqAypNY
4zqmSPuioiEiNFGUDsNdskaM1TvfT71p9rQbK7JmQ5eOgnZZDkRfxRfVlmxUoJ7tyJD/ID/fH+OD
Y4ZOKYsl4HBKU3Q+z7CBahepUze8LXWeJsUlbVOdVmCWmPXRxSL8Uo4vaV+OKdlRWvaxuUDIq1d5
k9a527b3aRkNU3G12A1OddH2TZzYAy0W1AdXI5McJ1VuFcU5IHnkrtpFtOnnt8UqByiwr0hZLZfM
iqGmh6KM7YQqExU1bS41MoTl+4bnvCQ/KPUEOiUPzAu9qVSBhkmQxXgszvEAVf2yFKqZ3qbdpujw
sfJiAJzWwzjBrbihWDSjyTLBQDq9sqBHIzY67DXCWvLO+ULgO5BlgRCgZIQ/WJS2uMFYv8TVnqx5
72pQDVPgdqrji0VUVtXw3E3Ui+UijQYYW6ZqgjB2E6dUtfqidAVg4rXK0xXm0s5jj8N2XRSSPuVR
rcWXPo6Ulzd005CksNaXw37UYLKW594ua91ckKgeRJLRBck+39mSUW/brM9JOulbbzn40SsQKekc
HWKAHMqyfkwnmhSZRFqf6i7z6xq0bF2+3e/daUoOCJGt6n5QjJ3XC6izVZgUCj1DhtbiGUasRq/T
fJ3SWy70PNu/gzip/e1W8gIhLUBDJMmymiVOwzMRPOrxUHMe4UA4E5gASv5QrXyD0k2PlLbWbXIL
Z2u2D/IYUlfexDABVjYzVkSdhND7p9flkoVpgjgVkpxzqtIuSi9iE7dERFhX2DHQ5QszIQ2NniOs
xI2k+O7xdekZA5iw0E1Iw47T0OQ4L4+aUnd+WLbtdqYwfezR9S3Xu1NVgDxQMvPctJj/ii5WkB5W
vukblMY6G6pybUcwCaKKh2tT+p6uGRsBN/8OJidZlukHFRQNuPyP8YkxStAzICjpCIQ9j0+pJ+2k
BS9vfZ5MKMaTugyGIAY1Jv8NqFUV6Z5VbT68r+YR1NiuK1ZffUaZPaGkOFV8uV3Sze5K7Zqq23Nu
o37ZDzYOB/342Z4xSAljKDcl4TjdRDEQ5g/D6diTKvFdK9/IdfUIJEqXwYq84Cv+svf5WS99Wu0l
m1i7XpJBF0jgNeM5yr/HhfnGsBlTSaJQjIef+LyHENCYM2hp3HZq0vAlMomAYbkcY6w1JhtwxNgt
evvw+Lr021MQsUDRiQFBuNY37Epa+GIbBoFIE/eRu+6GObDcXef7vN4xJwNLuxkzzUmA+KWpb0/Q
thh5SBguHXOgriVZQ/0iqd4g9on4bG2v1glsjA98M5vXYtKvaFFubtvHvjXAZ8IstdS/Pb4p+Y0l
8gREcNAtDbDs3F1TsZabnKv59kR8p9ak6vVE+zUpL3S8KWuvZnDGW7fvatXXxZXu2OjsTpEmwJJi
XHrsxg2MAnHPKA8bAzsGK/h2syLOox3Ib8WjHXEjGIKMC5+y+tArT5ooi9tS1tN17ISq+aVwEWqM
9zMmY0h0ccRkbJGBC9eiDA2aAdzZ/Qc4h/Ef5ZYoCQo4HqvCX8QrsQ2/VJEWcs3yTpG5u2jqkiXp
86mfXXS3GdcI9+mkjm2dA/G3TWtQ3Dh2hqNKFNQU2FzR0GY4zEf6H0RmC2s+UfaNL5EC9xN6cSZB
iWqRU1403AT5+lTJdblEOZ20m8tsnYguui5aYg1FseFRdOzimepy+EH0+ybboB2L6Ujw55Kxb21T
ybLYRFy727njwUM3A4L7U1PmaQBuVoczjGmTu+tR1/KHwffb5YNT0JTIwEiAEnkYIIC1dIVuir09
McaCdQT5pZ4ShfX1fSdRyJpDiqaooPQfbJ99I4BE1FdKoqkMQPGNb5ZOVBXd+vlNoYpQvFYN8Buo
aF5M1bSTS775dA9xNpTAPZgdKJBtAjZyEaW9Qe12KoEjtgR6dkJAxpe5jUK3pDu2Xk5V02pS2FI+
yoHEmeuKeaqySN6verKsVjShlTQUk2vl1RrPXTtnKXFTpfaOrnFkM1ABiBo6a3RXttEPIuQ3gUqB
cuUcvFRo09Nz6OEbVbMRPfI3pxCFqk9A5SfgzsEK9J/qtUQMU6rjsJZVlZ2/Xdrhh3XWOSAVKk5g
D2EAlCWCnTc2c+obWayNf9d2LipkhliGNZZ6ahCq0wT2+Hg8o+cFlogDAsAId2hGYmzlDPkvkVSF
yafiXSlyzfmOEjRBeUZXkISAjKZM54+LiNs8c6PLe/T6Eesav6sJqKAhKy36Yj9yzm+qPsw64AgC
HkQL5tuUNfrGrca05bsiLUIkWXnNke5rtCoBf48AbUEvzt/aaMKZtJ4EgLTd5xmkNVG/lOW6hMwL
KgjHqDYJEmPUUdDeMVC2BW+3D3E1sspebjF08bZfcnT5d2PThq72EYD2wM7wwlGtQKOn9qHmYzBz
1bYwiYamQB5ZOc4rphxahX5oZmOSxy/6tHNk3RVRbOV+lDy4dh/rCeVlN+kWxfK89Pd00pAGPEtF
SyFeMkWhpvdHjvRxdZ9jATg9eveYe6BABJhAOivjJ0c1SdGOuTsV8O0Qu/lgNJnzAxiAtaoyaeHe
PwJED7OmDN00ga4dxmYTBNtvMAizq07y2Pg3a0RSb790OZpczQf0oNoas1mPzgbwhyaNeUPFWKxi
jPAC4wba/WFwFX5jiUFKfVMag2mVrAbBzElWSmuHbi9LMXtz1TIXaMFaEthPUVhayV0up/Bhm9zg
xhztY2iMk8FHd0deZ6Z8Dffd90lljpkZuZOUoIaHloVS/63YxPFdhSiDag+sb6gfJyfSvLwRAKMV
f+4W7gnbT3MaXoXUuEGMBF2I6I6O6H8NO1pN0/xhobra/MVcbbZyuzYCg5hn+ihoVE5hY7Fn4eG8
IHHzqmxQurPrdhlAgO/ttqHVltWghTzJvOdjijWP/dUO/aMhP8ihSNPmfXc8iAVVkV9/aT2IGLFj
1E2Ev0aDfNbr87YalZoOLvVS9DfKj+gN3xZglbGBTvT9KDCpU5c4Mz22YRKkTFEwdRnt5037q5VU
IZHNwO+qvZJ+tKJEQ0+hibkTgC6NvuDSz5C6ZHk/1S8KNFOhsC1wqOS6BAzY8jeNUJpWBzOLJt92
DrAVzHXZLOBeb3M0ndV/500SRNG8k2iT1WCjkJJOOqi3GgRiBojVd/nbkx+npFbgnrt6GUt70XO+
cf5qIi6xfpe2rAABxGu6YRgjGoog3wYyFONONG2WNgegdUHlkQ9bBju6VH02EnDJfF+OdQTNI9QH
IGGkQQ/9aEIRkBIUwzqaTtFF7laxtnuDHuRQXlgjehyioHaEheJfgngbXdX5WuDLU5/ID4SS/LnG
BHvsrzAvgcbZvpiieCxekplhMCEb8gLU+mW96nmKX1nSe1++K3PWjsMHpmqJ1S3YcJyGjSe5rNdo
1sIyr7Xtg703iQjXZr6mYue0dfTFCaRgsAKQ6aV3VS+voir1xUXBxKj066ova8g4aWnx6A/8+T4F
/W/xB3+OEbLg1VxQ5Cp0QR76M1aXCfGNeTMDCYhhv2FAKeLZ0Mqi77K+Mx7QkTuFJsbuOIxxmtpI
jvNZazlR2YISNizMlTBliz7+EGE6JSn+vuQwHZPhPzaiFNXgkZjGcAha8T1ZmzbfDSkIObNHhRN1
cdaIErMd196OBKc7o+8X2khjHxLCaf4tJSXIUS9zpCGNgIx4vx0n9iRegfvKeUyUyGiuPe0vSjFE
UZtZNMSLy2KJajRL0chJUfqgbuBoRST52uCxNpoDa45/FAvtg1MDv6+6Bs32zAzg9UCp687m8QWa
1It1Nw2lvE2/Priypo+SXe5gse2u7+d47feJ2wQ+MHnvkjbbaLx0v5xgXMHt3NqD57KdfWYiWD0G
aY4Qr2R1KFiPnaDT4A1L8jBcI7chH15vtsawWpbktcWASlelfQkp+bHLYcZSm/ZmCJG4BJpaA3g8
YchxK/JIu13UToFTQ+xsTfFaKdcOsE6bzg49mhN+PA2FVHIUW/+mEpuk/VW9jqFJxfo1NOJQ5PAh
38sZjJa+BEWw4vHTbEt+BK995zmUeGrgnSaMmAVcQt4naJHYHS9zDOdljvSq+sdIwUh2F2yUW2Ou
uxoAJt6d+gYpTG7lGM2MMLfw/HFPABcGS3/gCWBqEBB5jAYmmMtzsCZKp4C9XPG6Kwy6iBfITEln
DshKOIGLEWwEjghNxRB0tgY9pFcnb05NadskW0cEs/aaJX0tq8ySaZpeuFxG3SFXssKzODkPppnP
ZZfxcii3DyOmMQC9QMiC+ZoaHeYOl3UIK4Tuob+NBQaAMA+TtuG7VOShE0HzKnRtLP5zpxW7MQKK
XC/mCYwjBqymIbxETRZFalaPJe0/CeYAxlrR1nhVjzgCZqJL4lCZVah7wepjqDBM72EyigMq9UsV
yItoISCCUEXfD5+h0IKMFYG3v4anoM+edaiT1xcsTjEQe5NE0YBY3szN/YibL/g67cbC53rKaj8D
Yh8mZgPPR+SIkS6ylCj2bzmasfWdXTAce32Egb6tQ+tehwEVg5YbZnW2wzQUrWkvTv2D2mHETO/W
KRrRNfZQg7054lYrSNi+9FEYg0jaQWnzfF4Q+sx+mFvUFSaqk3LxGdnAZ0w3xdYGcDtWacCKqlYI
K4LYFd+phgBGoGF9z4aduMqhn2tgy5E2hYqvK9UHMOs8I8hSse+7cg8Ku0mvujSn6fq8osM99XQU
OO5pArHckIQx3BGzkliTkHoMB8fGPBZZ2zXNAAhbmjUXO1nWU8QyU/GimF5L0mFW9zJZSNWwA+tL
AfJ4qUXgvnXsC8i1Hg9v6tIZmbvWtS+mXYwZRB0dmG7WwLSbeAVt5yZcY1dVMS1pcavnxRbDNauM
Kq9LTCYjx9ttmrAAjNLjSEkkKjyN4N8DGqxphN75bNGkJWanSRENw4dB2cDAnRJawueur2/WOO8g
GDWIr+zqdJgYTBHbcJGgpbS5A7w7ga8PWxTQwOlxRqZxMBnHRaF3LRqu5nUeD2jtpw0LrQ4eKwu5
fNKGfqHzgWPeeadi+3bVrVdqfyxi4i4PMyCIlzCx0x+m2UY8i3I3aN0Jrz3G3e5HeE6NlJpGSUGu
KEs257NppdaWhzkBfXpnQabVgFOSDaE3pViYYDCR6Tt+IwvalW5XH7tkJ2ckuovnOLN9QSO7NysJ
/lIcFeaVCEZ2rERTi75QfTVMTeAts/Foa9O8ietlrcY2uWFiU3Ox7k1d3CemU8Jo5iV0EKjD9Ohh
bggC0gFEr5b9biwrnt+hgUEX8rwHw7yqi8hiXMHsTzuWy2A7l/nJY/rxlTFdCEkoBmvHdkZNU/ep
uQ8jC9wS8QBpwHr/Bjk5jqcmQ7je8uSmsUhg/jIuC7TbMk3asn5uWSR6u28wZj6nrxzqEdikm2XQ
V5WoHj345UgQRWsfxqdSCVtEWZ6g5YhRogVq+kDcRmtV7k69mnkmgXQ+df/YtkoEVlCJgWamCCho
M3VpHyL1ir4SdHyaQa6HKcSeqEa/EzPV2COEOJ3e5qIRWy5sT6brzY7JG0xiyGI3L10Qh1YiMLvL
PeRoc3Cj4GniZaLAGnHXM3JhaIMZT8zn5jMvAAgG3dXZKFhS2bu4gMrIRU0ZJkcv6mkq4un5V+Ya
7CDkzpMoeGSdDzY49LE50edlCEy8a+h60K3y6UdRDwzRidWpUJlTa1/MWTWOMU6V+nJWc7U7udkS
LXnEZaaXYQPdlPlq0LR5Y3EbStKMHn15TrRC/1WbOlgwB9sv42vtk7BBjM8SDL0ODCiefB29jDf0
0FmdyaYc8K2dUx1MvyLIRIdYo9wt0gxIoJyuezlhKjepfWBI67VvEQoK7BYh5FjZD3pObX2jAMn6
7k2ebiFg9dTmkMijdsK1EzI7NW0iReq53ZmZVU3yYY3jxF2XgHLQ0Eme9pjT2H2j0OeRsPztSV9T
gxkbDKJNlUCJhIowCgG7REcy/NtEhXF1d1jaErzQy9OwWFPwPoTJ4wTZbMtgoEs3APG8NWnfR/Kg
ewyvfikWAhIp16F59T+cnddy3ca2rp8IVcjhFjMwU5n20g1KtLWQM9AIT7+/Rrd2WVSVvM+5ckkW
OTGB7tFj/AmZcAAy1gO6yoZU6gUWhUKMaKNZ05Tn4yZT+vlTWKStWB7ret6H4rZbGXnMiwh8wKCT
N2JNWG78rJabrhO5zWpIJS3+WjEa9q9btLdhglb02Cb6C04hfBOrxqwPqWXVyLIwInvoX3WJAcBm
AzhRIQEwfVwm1SI/GcmQy93XFbueF5+vrCQJpQJt+y6Uu8jODZPLFz4C0+a9cJuCQ1C0tdx2liJb
qsqRn9OtjZzfZnVADk0rnwJiJ9m/aOY6HxLJR6R7JmWhenjsy07O+F4jJEmRYh/gT61P48A2L2p5
+s/hKI8BTSWWqgLuB3Y4HHjSptjN3Z2PVRcEGwrtfnYA6q+2EU4UB29epD5RE6CFnWasz3J1wb5s
Jf6o11V+StFPcotWVdZx7Ad+JdiptevJn/Zh9/eXfE3GxLsbqZrmem+j8kG3or+3XkT6Zuid7bmt
ZLxHRZGFa9CwsvTX10U4CtiGTjzRiPnFOV3A8WljLETLwSmzEZLd2aLi/l0X1fw1s7dzcG8emFn7
sE6dEVSP3lCXy4zSv0+W76CxFMtzlSQTPa099oH/1eUv6WUVnNKLxHHGS4k5JgniZvIk0JG6s5yE
PQ4PQIkQCEwW3bkK+bFklo/GTgFdv46S3unjvR48/iPCYOFDWNUDc6vbJs0UPS15X0goo3EcfuPg
VfI/kZsjYgMDdZP1myMQsX6V0lK+mBOucqMOXsglwlRxuZMzM2udkctUvR37hV12X6o5l5CNM4QS
shn3Va5chSDQQIz8QWMGqUKEuqGTB/+c5xKmmtxEooe/nyfeThNQqrAA4M2m7dhs7jc4WVYNQ9NM
rfO85BwzbVxVwVpMZ6fk1rziQpErZ7SXvc1R24nCKR7Uuvv9VfzMRMB8I762Q6YntNgBR4yELP/h
ahsk3l2m0f6cVq3UxSp21Kxo/qDiOZnosBX7H2Tmv9P+P2P/fLyN1IAhPLBQO9i/IJNCGGtbu+H6
bDeu5Ofm3g2405oCAKSi70rz2uQyosZX/X5w1Ib/A2VqSyjjnwMeMAOaZRTLrsMid97iswhMAhoz
r2AYZUHXT9XE6L305xyMwzROcz06xXIRXduCAETLxIPK8k7O5dA3UnqkZ3D0g0lQvId1pv2NM36O
zjZKSilsLA7RahocctDZYNj+NrdhWouPZdnIAU3rRnNgRb++pMBR27/RDr/cdWQeESy5D/7FVvTf
8F+BmRm+a4z2U+jU1AhdL8uMEsCsefDjxSpk29moKl0rZhzxl9wVv1+BP4PiLAFIergG0zdJ3qA7
eLMPCvSo/egl4inzVqmzXwWtNcfKMQTuS37U32aRJpzff/AvG9Azfd9yGO2AxS0wrp+Xvj2FWNQi
d37yVJcVDMBp5YOmcGe3R8+gG0CRz1Hmfk/VsPb7y3j7/aW2giM9wE4HOv+LWmFeLDGm9VI94T5S
qGXm8xiAsHNaIjYIpoJzUx+r/vefbP1saYV6lYIOpP1QsbACwVtAoxd5iqY3MR6zepS4QRUkDLuX
sOi7YYqnnnP3Fa2npEVWBTrMYS8PYTatPMrdJEiTz1ZXFOjZf39tb5coxgvuhceWJq7F8d7KJvxx
RwYQJOajhlU8Ja6c5oghTS3RpUkpUpoNqn1fdg7e/6VIHSvhn3XBhipGrGJbFmQtWr23RdKXjkzX
Hh5LUbo72lx1T5BcCvPjlk69O59nawrMb1Xpy3bGcobG+tbPOB/SU9RjhAGGToPIL249UWWO/S8K
nbdL2bds1wtt34a29NxfBDocMwLBfhQ8/TDFqYXaGbROQFJhwZwU5h7DASZVJE3WXntc5u8fmfez
pAn61na4UWHAVkYR9YukiVZASDR3eyqGtuJsFv3YhsNTJKIqeUnX1fCzeDI2bHwfduUE1Obm3Ec7
XsUlDKD7PAXe1pU33d6b7X+7ZErLb5lh4WZyYn+0BFKLcKZFxwu9GZIRb9MQjfdi2Sl1GGgTJsdF
ssUd1917X1PD8eWZgRSaarS0TVcxoZtvwHj7V3QQCMR+6DV0Te8xJfEr5wWn5hIbofCWkt6mxcN8
7sPezhZoWAzZO+shDOlCdbHwK3CnTynOpjw7YewLBnEBY3bGsImhDKQ1U5SbtJ6Zoje6lG+QzXN9
UzqtlDqk4ShXcmVnWWZeAo9etjubnjNO0/3QZ6jVLqAgmfny+6dn/bKGsAqx5xDkgmRZzJ4/l8Mg
pMItMIVPGiXu1Nen9WMgvucwMpMQH+hSRbB4A6QQhjUlxdYHV68sqWUxy2PM3Eup3N/dSUoHlQdO
f+0aWqr9Yq52ai7nvg/95N9IyLccJLZ/5B1UDxxIiITeCtYcLOcAwObwyDDYec1fePMzp7liBGI6
0h5M7ZbbG0OaELByMo6qkpeJQCqY/uX+vu20SKXgSrAb+zKuLQzeFBEzMYGPWFOPSx2Ge/aH4w1T
V96hq3CNTyF9No1mgDC6/tOmiLFgV1FEDJ9Tui5G9LwGbr0sl4ZOIZhjffFL1cqBB7lvGH5lhnbG
u52CyirCWZkY0/X33+FneQT9GUoVH1sX8VlWQKv0pm8QG/qlAKrtMdiNaUAYMCa1k56NFdwri/+/
uoPARIzqObDJBHpYiOt/XpVwJj0zuVc/akJRd/C96s/JEcgZFnofobP9L9qMt8+LMubxyELLQ3Hm
/NKfl6KXwo2le8yzIqBY1gzf/tcfn18FCEXfB9EombfEEpjEb39/s3/5fCThoeMd7ajrOt6bb95U
WzZtoZU9aGvEQlGTM/VPrq3a8hA+3PU2zuB/Uyn9cgE8ZgRPOENwcpkcMT/feh/42CfSYLxHSXdU
QPcYsvXhlxqTRNZYf3WPg3XIx+CP398A+QX/eeqGxLTQl0hdELjCL4dauS4uVtR0eygokPvnMJzH
8JqNfgLIw0UPxnj1bczC/7JR7bddEZ0gZ0GEEonOkDX35nuXniOcvW6HB5xFWT8/B27Xbi9RPRT7
nSbTG8IynD8ma5CsNvtGjrvo5eXokid2IfHvvpgZXMcAod5+wioD5Hcd7FqiXZqtZxKQpxTcZM0a
wohl0nALh+NxiAtXGr5gVaUi4ve39W1nhTyWhY3IFO0d3f/bISfxkm5tbat4mCLhHKeunZdBTCzA
UPaXuSmFV/zwfnkbNMnrjIlOmHLGRtD4Lw/5bUkJudc85lBeFUPg21FkqaYodaateAgOOU+eIkYD
9JWdnYIBf//lf/04KhfsHUZIRLG0dD+v6SL3PDjM3bsnliQAKCtsifa6laCBndz+3wdc701YBvcY
oBHlDTs59EwMNW8+chyTtY/oEe+1ALg4/IprWnf7yzwukmuTPnpRPWTbhJPuNDT+6HbP9jztXXXF
JJ2Yw4PboZMQjxqt1IYqL0W1DrYSDQCqa5WAMmllUZssEXa7FmfXe2+fpyqJfX6rPBg2dBk445JN
UljdMsqZg05Frt3KryU5liVwN5iwkHWACh56/EpJvLxZSDoryGtJpE9ZOvDPQ6WYaptFUpAFikGg
2TapwMhy1Yc2Zd/CZYpa2rhqYdONBlYuW1MWlNwR2SDy3TxVSQ/Fd8JGhSooV8SbaAxp0NuDRl4o
zhYJSw544/gQPRS0aeMBS4pull9JpkT8sEiNhS8Beo2kJd4uN1ybhDsN1pBUEjpUE0UlR8DXLa39
8RoOhptO8TIYw+bfjDWOnOiu6HcM5wqcMc1l4XsXcCS7c/VSLPbv1c3Sw4oux4XyGGvgTJMF7eo0
+4tGW8A15XRnH5iPwoYB1yROfGhQzcYzt+ImwR24WSclmdOTYGhH8mYGvZBWZc2Ftu4iMz7yA2T+
p85OjwVu4+buhypkJeFxAOF06cyAMbv/0iGHRTzsJIB8m9ylwFfmpVU+xVi1PIxFdca3BBvNj+Xa
WDY30JhtaYhEHzA0145tFfn3td0t0UM+B+P8uSAjAisg/IK3R2fVWmEHamjEzKQea/hQ4gFS51QM
rgtQ2OP0/4bwKQ9OE4SL31+E2UmEPM3xpb7M25TBWMN6GClieoSZIvYtD2Dz0lYllpyYvwLBnMrC
9G6GtJG8agOkEFUxepLV+3NXrEblG5PzLi19fMFnDcJrqMtWxLmGoZMZWeJrXblCtmZAEO7zYPZL
mZ36fS73L8uwcV1Ob1jL9xoVJ3EZWbFn3svK79lf4Nbn+S/ADMt9gRQX8zvicerOvhpGZ2wvgbuv
xvQO957Mm/F2V9LGJZb5ETljsVtjdR4VD6wZAtIFpP4SS9HBNoW5nDQD8GoWK7Oyb9EWdkULmxPA
O+5XLQagGlILbvY68gfxIQjLyYB7Ugg7lVdiLYOqArqBizbfzf+oQ9cqPqhlPfsrW7Y8Nq4wwdjT
8y5Ce2wvYjLlMlRihcSA77jtDNsQ5UkoZY8a1UtMoSxMpeksbLvwTLSY5Frs565PPDgCXHWSv9CO
Lr8ol3S4mH3tzUC4VZZmGEWHRDwHpZMuCL20nrNZMw5b/U3VEgs3HxuYWcFlY81cnZ3sF4Wmqq1e
hlFo/CG8QTiXSJUuzf05ntfI8ne4K6dDx2oefkt9m3RmwFBU0iZSclTx2Yo1AeoFl9DAfRWaVGIt
XXVRD4PiE2eTmi/rRHcBd6ZTD9K0nz51tR1kl9bxRA2Er0gOxVD54SqhznnZKx4gaI28Q/uKzwJ1
AncmSs+KRdtts4VucJVpqu5nqVeKIDD491Im2L/qoJ9pgdn1zgM6Jwr8dizTAKgdtUVmSZKltzIv
e/Ly1t/Jm1GFMm+SkCJar63HZizbzCyLUxMZRG/EkeGiUunVZlvU7zvYjsHZtvALGWE83TgptqT1
YizTlskqUBom9Wh+rO2j6o3cBYp8gDaeW6YqJUYNLs8KBylH4pCVp0AxZZLzUvS9FhUoiYzbDHL6
SVfJDIvZPw43BR1prt05ZkBdHhTIOBeW3IIuURE8V19JQwawX9Zl049JVaWnrst5plFvBAWGyYYh
fj41xiA9MRaCD+63KuJ4oV26dJIO5AiZqVn+h/fyYN//d7EdBqBl20f2vWhK+e8dBVwQGydvQKM6
yrQyWVv6AZnmKkEPe6+yPf9YjFuBVkgfc24w0dMs4S7PNY39lO10wOUKV992Ry4N4aYQQE8ObQZk
VakiiiZVVzqrQsl3nSUDbVzQJHpmi8phklwnfTqE3p9dMkusvrJRsNEmqD9ZCsBf1aer3g09kRwc
NIBf0iqxjkoKKl8umRtqJJ5UKSgKlDuHibO2ngoj3MzH3j+otm7qwq8D7qrsjxRyuYlnYBLje1X4
oXZaV5WQp7omJTs4Cw5EDWkvbko7KeMckG8Us0wGELZgxWr7VQRDZ2ADw4gHUJekUVM6V8NHA9ie
XCVhH10iwACbukWeJ2DGbhWesOIkaXP2AQDn8TKbJmE8l0kJ19WyjVQOge4E9HFPYBIV4C7v7Rkl
IDlxexOd0r7FXQ5lWjvGfq2GVj5fnhAXrguybhz1QgcMkJh9uUkRlOZnm4GD+4OeECuv3iR3rGRJ
kUGoAXasDh+UjZLl6HFn1VRpjRcWHSk3ipZUlkw8h3LFwJix77zG9mi0yPCTddYpppkFgzQmWz9N
8M9Te86VaWdQkXSJzTTXxoUF8Uk8hpPW2VlrTxCBya7S1b+R/pDfyIkusdE6m6TcT2vDul4wdYRK
xWNyFHBVIxw1O1+dR5EdIdQy0ARDwKjqpJqnQbWHqENktdDMb6p4dqKb0L4o5lcvzz0/NI79IiMW
VEOqgKpRdbbojn3S80Rm1TaqOhRJ3EmKPLjXXVHzvRBeGKFMBVKreU6RhaI9UXuukALnPobacNB2
DiPaseAunJq+za+5mfjua60eduujNX+ZClIRSDLI0Bh+cHxTEu6OSNNRfE5S0XgtngRp+CeEUcrB
GAGk4EApeoziAOk9RUmD0NQVQkLuqU3IiEs3fdIc/DZ6lUA7l+D/yk7z6ErGR5tdCqVBs2gveP79
WHl9+95ccgffe51DJaB4K1HUwuwe1VrvMWTz+zCfwzDfK/9OgxVGukyldUoJpsj8uC/EgWRxSpbN
aRIUo+W0mRC5sPRK1OhUHutVfg5BEHGwpVU1UacO4YDuXsvVkGvR4khm5eibrC2InND4YU9Sbpat
z6OSEGFIbabwwhCytt3Zzat0LP7z+3nyLUZB+CHxnjApoUcEqfsWaNw9f23ztKnu66pDnI0QW/Xz
u+SLN8VkaZvJ/9MH4xRihAeeAfb3IK/eQnFV6Ux92O7ZfVFlffi6MSkEiPw7ElhIouiNtW4uDUcF
Zf73H/yWDAHiZ6ANXXgzWA/3FxWsYYSEYdZNdtssWxe6dwCrk5/eR2TMIOFG4jAH4c1uu4OFjmaf
s7FqTm6+OaTZ+Jypg/1YHqVlMkkeKd+hCJyX7v3vL/Itkwt9G4aA2E6AcsX8NfJoQ+0SBJ1wbrRY
UMkRVx0XNxQS8jXDtauMK7EzXRYUcbKGQfhpnUTXdTdtRchbHtv1AJQ/tLnRpidEc2iN41q+9YGc
SJXT12d1VZE7lFdGU8WzN1QrEUN0qk52qYlzAcdVu8U7WIHff03rgD//gZHBnVs+znmZvc6j8N7C
JybSHtamsK+Tl+1GSOuUNi6ZeVFk9cTYTUQa9CRN5fT+p32J1iS9ELabte9slSPnO3TczI/BYBmv
1kxRIZjqIFR0LJ7WY4NvIsGN6wAdeHY2yQExplOW7e3wNMBlb+apDrLMLfDNmtL30SzVHJAJQtoN
k91CXC8RhUwuG4WwP1LqkE9J4twVncBgGOFgsDnc5RnxqnOB2qpreuOExm63xE1HpM6Yw+mMXvfU
0gaW9Q2g72h/I2AU7cJl82oneCn3xMNkG7jGPJaXROwogh96O6GvvtlnMg6eUWNtNQMMSp2uihuv
zNviptqiJnmy5NSN7taLjGU4I9Dpou15G8bQ6bBD5xI18IxwT5HRCgJPtztzxPu2np0lyY3yonst
bxzD1fhj24gPak+jM5DMGrcYjY3P7mKaHrGFbTRs1bUk/8YObvLQq6j1y4YZAKP1Pm1VesnFOEIL
HBqDWjEqCU6n4C/idrLiJmUE6QHtygZz3nnop4Vlt6sgTs2mLWicC5zexsYePot1DPr0NDkbk/yJ
yojq864mtmgePqMb2rFGmX1EmMUHJsMi70lLagNzJO537spvc7Yu5ivdrx3ezd1gWempXJNqht9C
8gBzptM71dCUh9nMAxnKZN7KRxF2Mj5JeRV0pKnuBQweKW2CmtvE3kqD81R2spsWGIHmkS528eY6
tunwxN9qI6VFA9+XBf6CzcDfSD0bzovTCmLsitAoXv5lixED8TMODQYMCExpJ4baRTLwlhjDsteg
I+i8O9FmuSNilKxpW3y2kFWSi0klTG4D8nE82E1y4qto6MjtsJPgdqmIQj2v1pqDh024G88d8UiP
yzJ1YHOzlX6uqplYnMit0+XJDupxPGWr69+b3IOZzcx5mZb3iF3B8cpTFU2jeZ4H/l92U9ul0b4r
SmJ17o2O1KubGVtEfs7aXHxLxnIrro6XL7jgbGv4SAxC3l76bjKr07CH3oY3wLeXOx8NZ3VtnSTq
zn2SBtMpn1YEqWdrKlfrIYqa7tkItkDEJm6fIJ7rbDkvTIN73GRhdwadaaP71MNRQ6ZOEzwSGtBE
lwU1cciXLYNPVTNbT/PgigVnimN/tfwov69Wb/RjUKLieaij+TxMufWy1msal9Pwzc+y/sWw7PK5
co3VivfJRQQSwxYmtSDuKyOY9BG4Ci78vHrunkenwhnq0XzEg2P8HYnUuSHfsD5vmCEu6JrTU+CN
4S3f1bqYRkYNasE/PvuEqsQjAhCCuqL9cdoTN42jKti+mJW7X2H13fYkrGp8J/K+e5843fCU4ru5
ltvkfZxCw7lJIrO9tEUnkwwBDx4g85obk8nhbIHdymiZ4InkofS2I9D0s9l53n82O8y+JOM0fNhg
5x9T4sfuqnGYyhgVontu89aiX1r2i78WLqqnvVjvTGeaH1q0UO9ae7Qu+zIUl7JwbWLLRJfGCLu2
v7twKT/1s7u8r11zuiekLHteArMu0SYV/aWqh/0BR1X0idSt6t5KE+99iDrajQvSXGPU4uGDifj1
S+XNw5eIWLsbFDfGCZwkufWGueM0AXQ7ARcZLqBp6N66wm8+ddPStCepwb86mzC+pXbePkZtB+LB
0PgJZbaNzH5wbpagtZ9sJzXOyy727+WQtK+pn5PNsyXGuRXlACiVWK8WCWq3QbuVt07ube9225ie
/HTsbqxMiLtsKbAxJfuGnjwPi1M+tO57korD9ULOccOnWMnFYHZ96Dp3i4swHIJrWJXJf1Eav0R+
O79aHG836BSjuCToAZOXRz3MS/OzSwG+GGsZvvPSILh19rwlnmzkCwALe59Dmnms8ws+23Mbts23
uS68PMYZ3T6yNBkTom5hn9gN5i5CyegvSusxJWDm25q7xn1vD7i/GHfuPMrJh7bNsZCSp/VCxswe
t7sovmVNmVenxW5Qz3tLA1KSWJiaiYJDJSwcfKhL1bxSUGsntvlPEXPwlGBLWPLizTb6PzcjmK8e
ntW7cu5maka2lx+IKJw+LBw2sPFjczMTcxWHwNCffMSWdpzUrVWWJyMXGRMy+PkqrlVaj/+xgql5
zmjWLsYC63xORGDmcQo0d8H/+bIU5AGuc/tHttvTHYn2f4nRefHB/cn+LterMQflaY/s/srg0xl3
1tSX0SNYXX3LF6ucE+1R90xHkUVXqM1EoAWwOZIzA3wH61pHeW3QwMaQVeY3FBTraYk8XhHgdsZ/
jHSyGQeH3G1irqr6298b77bIDPeh3bf+K7Y1475kpGFzuetT6jrL/ZyPBYoP36vPJFv0/1k4Ox6s
zfO/EFPXf6iT3nTPTVZOV39b/BfbGuvhnCTGcB9MXkBaPw3xdyOrsw1NZDeR72ETJHbJvDF/6ldn
JtQmGbtzV3pBE0cBruPwT0j78GSPw0Y4IHf4fha1fTbbBWn67o8fW0LcLrNdZPkVFMP8mMIEiLgJ
64Qv1FJLEPN+xI5vfLDIgPveOhvlJ8qdR7woRR5z4837hTy0S+jM9WfsmaBs6x5+S5w2/VIiaRjj
VkpUYu5C98mKCu9arBap7HkyVDdpG+ZfXX8ebwNjy17dEf2Am0wBiSgL06G/21W8Jk3C1sRyeyXg
r7/Pbd55R8gWKJhbJuci7/K/wy7rTzS+4YcBJI14ODe9rcJ9ZaAfJ4w1dvpQ76J76PPtmQv/qxj9
+q9+txrIT1IC29KhdvfOdEGem/NTcHT3pTtFz5iW3MuWe8PV6Ze0jr0l786FZ3iPbrf6cdCZX8nW
cR/Wcg1OUUYRqgFjeA0De/ecD1315+7aGdnfXjuivZmi284Vw2efDCKS1MoyfzZSwz5xCLcfm2EV
t35k7Hcm1exm2bbk1uWzi3MgXONjFgpBuB+4Z3VdizJvbso0zIrvSl0PSigVxXsekhRR7pbMDMn3
XgJxyjLW7TRq+SknYZwu0o7SHL+WHhdVsoRCPXTsiFa1jYvUJ33USvaSgsI8p2DPcCozgEN8eQSk
XibS/6rotFbpsucvAcZZ+tiCd0DwTzyVaUVzJYdSxeft5MXMTWx2M8apGBABfm7Np7T/I/GiehU/
gJa9QdpB248r7S5qvMb9S2OvUBdEgZ7GmlTb8zYLsT+hrkmH2yGB3iCdKu22LmbX+c1zUc+TmOM0
8qbiMhPml12McXCGs2E0ABpG0mzhd5PI1eSeyHqrxsRU0uIZvN9gufbQ780Hd+mT4s/JS9upI75k
bPOPhHkmlgUwW1a2+QDpu3r+DfEHaZ/HM5GyhB0vBOhvl8RvMv9xnQOQ0n1LeB/CNVkKDq6Y8A1p
hxpXGDfNcBZRhUVvtuh0zgoxio4ktH7fuy1C8ZLX03cCh8sZgSSGBO/vHyF0dheSC+kADd4L16fF
CoO2u0nKBJId3K3c/W8LIQHJ2XB3s+StF1bZvNep/PUONd7yOFK4QcWSRAjgQmaQjNsYZMIa/8vM
KmU25rbIcWH1agnF4LvAe/ysWuPcNCSMpukFVP3YQWNcav34QUfIaUdXlLiV718Sh8NveKaXAi1f
tJlJESfObO91cdpDY9zSGxK+Oj5TEYvGToTgncIHJQlCftXBlWitMDIkqV9lnUuJGNpxaS1VlESm
/k7TMdp41S62zCTPzEUSwkp5ruYIbYdQRlehjGB93kiIjSlIQtfmcsQtBcoDozkkdTWlE/JsGyVc
1uihZnaEJZkzDKNJU8niE67WXRYITxh3cH1OTvpNwK1pb5i+t8F+l4h24OWikR8MxQNzMVa0WMAA
m939nvIKDnGyMYJ2uFjIoWeTq3dWNES1jygMM+WXCltocWyOpiupiyRAgQJonVgGceCDLVBkkHhe
Ygm90a6Rtg+lG7PPFuBeTYEqvM43Q266thBOdp1Byac208F0CXMiHL8T4J62UJZJ2HgBq8eX8OKh
nJVKhCy8Y1gnajRueWMIsQT7shO8cmO1w7wRtK+Q1t611xXRR2AIm1i8Az0WyukrbHtHDW20JfBt
3Dj0RPj1lAFGg8iO4mGatpMc1A8Nr3pMP2BZyGoA1DppdygpkUXygSY0LJX3WJRuB/6nUcfgUKlr
Ky2ThYQN/TWz1uKmXvBb0/sk5bDRDRILyaW4Nn4vbHkNVCA892hAgOEtlcuxl+qH100lGM47hEmL
o2jJ0loGzvTuF6IAZW7khH7GzE55weSA28xbw5ngxsNwp3lobfrzeyGYUVY3yswurshVW19WcsHG
V23jbKMcx7BWVoygUjlXsYz9NhJ4cugRMl5uUtz0zuAbXwrKgvnZJMG3ozpHWVFfsZYK8ZWpLf/W
yJThBb48ssqPZlbNRA6vzgBOPw594b5ke1pUj7lPuPt1YB7zP6haMvkw+xBqB64+pTWeA8PDNJrF
8Lf/i6SrTadpRm3EEMoWV4tc3lG7migU2uisPdbiUInzhiaWZNPNkq8nxgFPG2KJ2ieUR+mOB3at
93UJViv6q81opV9Lb5KD/qCka3rTHuYIhQKNiSlVHVjuJRE0dZjUP9Zbm9TfOpuIsjkGUFs3M95c
ApXzk6pHOopIaWyIMJaXg4Fd7DdbHaKISYLG7ZgHj1ynLloQfahbNJRlV0uwPtwS1gLj4/qnYkat
sU25U67Kht+PmEjFH6gTu0RoReFqVlee9nZ4OOQdABX+cklMyRopPZOq0fqY3wIImy4qN+f76KHb
qLF582aAD9q7jDNI6lwUDWRvgXyhQEUyq72eU8TV3mdVyggmls46zYYr3nlUAIpJPCLygkXp9utp
lP9wPqiOhJf2oOpSZntwL3mJ1rrJndoJ0uXmdzp8Z6gxzLQgo4e+E+BHegbVMgE2k8dP23fyy6so
Yt54II8f7dloG3ttIUOEXa+88UQVYh+5ALsdi7CU/aC3l86YXBDFkZ0jVM08LrVeJkW7FfkixQsO
L9/aX3yxkWV/t27QXaSBlgDANf18WxZ+cNGsV78WmC3uhF/JSgA0KHsexaBuXSR9RA1igLaPrarN
qfTaN6ByGH/krG6J5HUFLloOskUJLdRz0yYo/bCVsa8l7J7f2w+pLDf+ksjjOVeOiqANDkLgYCBJ
T5ipeA0hfwZx9BhaI5rfI9phOMIc3L0U83Cb5M3ozBdCY9qqugf+DPvhxhp52xV8dOSvK4mVfs3i
vyG9qzRxrQagOeK+rDPpOhREiyKxn1EkECcUl06Fi/dWc2JaHuy4g+Rz0EXLrhSLvpN1p6qpuumv
sbLa2f7kDG7t5mfPFFuwXC1rkxFgJtGQ3BnFobcikl6QHxo6GnjJnle0jx/848gxqlEetCq1IWUA
lZbIQ2etPY20xPK3kkYobyDhCLID6A42LEGGyL0yVVqmOrxgyXzs047000IkqtA+0e5NgGOM4I62
u0XPQZjcfUuyL5e2H5I4dzJ36XWuIZ6rszAYKc/IDngH0zPvxGA0PadOtgblWb8XQXu5opDcCvtL
QdZRFSG7PXayXsZqQzeZmJzkKc2NdUcTxNsf2v7raKGlurS8DEZsZ+hzl2+hOx1HPf+8NgJneuWN
J8fyOuRqadq2LO0yQmpUX/xgzLlXpjvIqqs9zDoIQHnicqWAIB5FCrL0DSyHQkrlPNpMfqydB7lD
iySTxFq+BvKY7YYjBXSEPeEWDkZBVA5JlGOBPpAMJJZLdoTszm60YLfWMgnNQ2uZEMSnJNy1Y0+n
P+jAN2MkdxS7kso61bqcDucAj9lxTUaXD2VJZJXz3NL08XK8psAZgSmYI5ifS9t6J26rLHiTZ3pe
eSeBbA3MJIXwmxBMcosan0AmXmAy0R2R1rZiNTZOe4moC8QZVWLNa6aONlpLCzF58jahO2E4eTCe
fyTa8TIsnoulXi/V07RwYcomo05EEWG88h4MbBdcgTZNe2MtyeqNdwHBQxabW9rDt7L0jrwB1doC
wgw8QKXI5NXrI4tMr5mhsyURj5hHxt1MyUB6/k0YJXAMNzn2rMMc3tCO0ZXJbaNEZGFlyk2m7yvR
33KnIC6Q23BNJrl7zYVy4sXRSIyHeV6HbqnrkzrbgNKl1mIDjFwugWPuTYts0SnIRdVrRk8ehP0f
A8hICuSdLvu5isPUIkveKyGNtnpM2ojxHa1zg7kY/kNNpGk7Sn3aVGQT90wd8npP8z449d2ZiYtr
rwL3Nivg9TOccQmpL1eVCqALtqH85nx5mR+g3x5WKxGCVusESt4Qbo6suppjdTde6zNgm+U3EgBy
REfisZVHji7ZKJFkbZ9NMtyQcCpTeFUQa+KdVa4kgga3u0F05SzWXXd031odaHQOb056yHKLyneZ
SSzjy6gbrZZchEKRe6T+ylayIJX5Yiu//Y+nqZST6TDKh2+6K3hTjACcFmofSY7Afj9LIyoh9BzV
GyjebPjxtkcoN2OTHLemi1OYLWB8ICeT0DElo1XPwZlC+dCVtmkIU+nhVerqVLXc+iCPmJ34qEhF
MOg/AR/IR6Q1Wohn5QFtjV4W8sqF0E09oi3UpuhHnFPF9UdEuFJwEOQjl2ujTPGZkv8OpKnTQaHb
NPi8Hyo6dclTtwIBaMGlkhFmBOPwiLTWS0l4eMuBXOrqHPAVoAFGebzTa9+lYGl0ennvzW2VcRHy
ZkrBinKHoyOUpTbC5sD9Tu1WTmL6JXbCCiSOQt6XzNbYB0IViFcF3iBCWMyrfBgbJZpf1oJg81t0
GLnOktBD7+6hluAiVNb+rNz2My8a4XfKcU1ey9HD6G5RRAtivbMM9UUYNyVLOiK5USJr5i90LbxQ
Rhb/6ejYFGiTOiEI5skDHQx47QLHDc+GYVTmD+h4g9pg2ZKqcORyLqstlTyq2dVHN+/mpMt0lX+r
z3h/FG2YEpaiJae770E1WDD+AY0oHaIOUVFd1Hiog2vV6aduJ6WQhaoUZTGLDmyU9iYx7i31Gi+C
75h/tDJGnwtQbQdapta6vndG5qyyth1wi95xqtdckYTwPXRcg1aDoPiQ0lXVPiV4q/tXZOaM/AGF
TD5eBXeZeXfAZCoHRL8HwOxK0dDglaOxjwSO/g97Z9YbuZVt6b9S8DvdPJzZuC6gScasKTWkpHwh
UkqZ88zD6df3R0W4yml0V916v4BhWJYipIggz9ln77W+FcvsBlSNuox+o06uoOpZjzNV2q6CtXOp
zUxhld1cnG/64tTziuVSQRAh/V13UyzdaxkrkLevO9O5P2fq6VoTZ6HgMj9rFNnI55XrHJHJ9PXC
2bhgHdCFruv7+SjgnFf5y1uNj2LdzuMmWz912/oU89tTGGvTtUM70TJ865xgKTRqeTO4QHIuisiL
RPSyABF1sNYl5/7X+QCkTAgHrsm4ESY9YqmPlXPZRIpOW53If1Ap/hy2gGjt86Y7ixLRGa1vUadn
GDBL5nvIVssNGPHVwv2HT/csJOIsttb6lwP+6ormR/7Q+Zz1iNymnBLPl8OlhUmc4wxGipgAPKzF
p+bt0nKpo7S3NaIJJnUbW8q6H170e+cL+QyTJsit580DwLR+Jmc3IHWiiWReV7ruAllqcVx31wXL
d4UHZSjm27yB7O54Z8Xq0rarePZi97nsjuc8mEtAwgXaljQcU8QGHePSDkdRF9QqW9xu7UAijhKt
ss/LumePZBUnuwupqjkjyv7QtX7WaBF+S+7ySz+l4lC3lpXtsN6ql6OSbo1r2VCdg2Aui9UFZ3Xx
OpTnyq0ynZUIFiNuoaDS1H7lX5DLpTsdGyn+snqHZGH9iwCtrfYCYTpxP0FSCTN6TJe/tnMTvNi3
F7ksk+X1BUXWPKntDra/I+aAHt3K1c6REnFfnlW91nr45+07A7aI3eKqozfGR61D7eNVcRNjntqe
xfXntsBFrXm+ieyU1j+H0sZYy4xWtVbADx779VntomS8E1xkzk3DUsZG3X2abC6+NfqlCy/XXNr1
UrgUJsMZFbOcKylEuKuIeMWDrM+pOpIHdOey5mK/UEgOtZmI9SnMYv9sCwkXyFvafjR7m9Lxcpa8
aMrP9YH4POJLiZww2sSNMPrsgeVuLcxhLq9vuKMa60cqZgYjNEMJEXVCVB42LtnLOh7nmHP4wR7r
Hl2JM7rg4u02jLWIrjNS6CoPudu6uF9k6Jebwo7g+L259HS5+y6C5/AM1ujO0tC2jGebOzPTu4y6
6iygPVO0Lvpyd+oiuSmcHs8fc6fPUvTScr6o7ldzLh9hfK76nDO5Zjw3D8uz6PJCEBhxLxiqX41l
Nw9flZgmLydKpxRiOi6CWBfCJqwil8t1jex/Mm+wi4GeW3ulS1jn8cfUqtRQWzsrtfS+z1DXWLtY
swbTweIkIknMkA1S2TPpIkvpp1Y/Nx+RVlfDFOBgXLIbjtoiD6yaLpx87sCVGE6gYXgBJ2sui25v
6pDm0G4Z7NoK1m6UuO5SsF6noUEUFe/cnJP43RwPUj+Uc1nlX0suo99NhbHu19yS7rCFtbsw10yL
2aIdj3TqWI2NfFHrpq1ucMWFxS4c+PtQUekouivuO4hf5gYIgrGj5xfLu6nl2toWWjiru7pSx+Wk
QYUJsirVUNRXmk1dELH8Ijcx3Gr2elzeMlDHCf2X3sXjsTUHq6JTw/lOXJVLWY4YvOrU2gK3caH/
aMtYnZwkX9R2a3Ru31eedMg/S7ZGPipkMSWVIq8VO5vy2Uebi6LfSxgBTopnluGY6eScqaVuM61V
YAT6cmnHGamTk3YDoWQIy4zJrxKSflIvIVcK/XbM+mAFKreBjqHeUM2rEJmxVnlKnA22e4QUlfSW
pw9CnZZgYGY13uaVVbTfK7NE1eIOsTmecJHKagvIVytJosvVfQKOArIzbpfbmijd+tDQ8TSu3byr
lJNZwcF8d1iU6/datayUHqiCR/1bsaB3yjaxnAZj8Dpk5jWdYWgHb1Y+MnMCQP6MDYXxlWdekFuf
6mYukVVSb7Jxxz29RmtJvFHaevXNXCivVovbRLftEppzbhzaIoqUK5QxmnWHSIZ3xmsNd6508iky
ZlGg/hlCJXNhGvtopZ3OHnPNld5wXpYVRCysqxfx96VQPpf4ZxdCgnVjeHbotHM4OJdIVbRaAndn
/Ix2jlY6c9nPauoJ93p2fZYTn58kPc8vWf0GNufzswix2LwmMpWY6lxmGWmhjw53GPdBOAdnkfJl
wzm3PM8j0hDy0+faDF+Li9VGSa/6sqKVjf4f9AlBMdqymE/h0LSqczsZS6k4m6wXDC+SxF6PSItA
6ffRkRJVISP+LET/cWZbi6NJNKxuHd6L6rGvnbB8S/rMCn+MJMRjkFQHtfjS570BV6JbvY3nVztf
+k6f/+usrk/mMaHDbOZqrzEM6vKvNjvZvKnoLkoHzKMSTXoAlnbtT2RnRk7yWZVEvEgNDQfZ1El5
Zcq0dnbz1CPNDFWNxL3bRsgox+fLNJo0HGlynOiIJxZjR0mB+/bW0stweZEUHmSSWQgpBx9nGP2C
jd5nOEO+a7mWCmVXdXkCHe7e7nh6u9kj9RHucIpbyfKn4KWc48oFhp0kEaGVflMP0KmnQjXrjWyb
tvEQTWkKVjbiSG/qyW0QP81jlFICmE62BXzVbs1+jPOd28/Ik+AB2C7C9Vh7yFSlUW86HFbBYDYT
I6M8f80wr34F3p3tK82R72w+fR3Yi8oA1jVDvDtzzC/N7bg/0USEeN8O9fgxJPTg9pzrqvuYLuZN
kQ760UmHYSNHlxuxp79s/KhJLy6DjmDKdhcP+fTeGkjKPGfRxsQfO1m/NVENn2VGAxTg6rYfWszK
JzioxhUQD53B75jG81Yzi+bGMqf0Dbl4c8vqlvMpp0YMQLHQn+K6VfZ2yDqPY3Qe9louRrzYHLLV
b8iiWdXyuuqfqeWjY8eHn7deWEndDiK0ngeN7vcPnBfTERhrjOqjdZEiMILgzcvqTntjBJGZ1xrH
vBL495gKP2ag3Xhtm9AhF9Zg7SKbSs9LGGtZB9NckgyTixOliMG07m0pCxRIkWbp0NKY36GjyIGQ
zBpGLC1Vm2uiE5gWl3auZUHKAYm5XVMd7CLRg1To41UaRuLFUSv7G9Sh5D2JM3lE+ajfjpPgKnOt
cOvWmop+KTeO2thljt/Tt588TQ3bI6iN6pW9jZ1hwLT0qgij3MYR9x1HvSeJ8v4l5DxEGvWY3pWq
W2x7rXd3pqlOWx3q/jet0OKvYWJavulmyXZUlvA+TtHu2KOWM4mV2uSDdGluSkNnSU2UeAhQ2BXN
Ti/s5MdUKeKhc7p42mSD2r6jfZ3sAGUjDUAjVobaq7OIlSWEYuk3LT5IspdgZ+VKVt84/dR2G1Vq
RREMbqkjNFWTYYdNfPyeupzFgjLqVF8zwgFhyGScUsDM1yZ7/GmJJLrBeDYfRNnkW5mGBMdD6j+A
u4vQRPbjGB7Qbspow7pUPThyjq6AvXbOpqaC+zJGyfhDq/uI09vgMJHX07prA16I/qCvqad36kQs
EZPo1FH9GiLyNb8W02oULttm6Iv3XAEx/Zg6A4nfPGLrrPOB3xP2zO+lopbhXlUGSz65M2Im89oZ
JxtHIcfvxbUeTYdPaMr89UeSaAdAHUEvgnUGqJicFBlrkn5NFQp9s8y0gvFZ9sV0ix8q66+1EQvJ
AXlOLQ700TLxNs/kEKS+446O+TXCZ5FKzxbcbawtGi3jPpiIzy5uVVUroCWhGAXZXwTZrFjuomMB
JEIvvU0IBEBJ1HOioR48Av9hf8/beQyKMpT29aSmKpPoSlXVq3GOGO2WAz7WnTYny10FesT21Mzs
7pLUxeNOjIEWuy0CRSRpXqoyYN/P2OkqsiSYFQVknfQYZmTUqAcug1y/S2VuLv82zvBnnTBEFSgd
Ou0FG5EKkdd/oaMAIZmFiZJrr39aFi8HxJ4d7hIH+r/ep/8dfVR3Z4F/9/f/4uv3qqYvFMX9X778
+2NV8M9/rY/5x8/8/Ii/XyfvbdWhTPiXP7X7qG6+Fx/dX3/op2fmt1/+uuB7//2nLzZln/TzF/nR
zvcfpCL0n38Fr2P9yf/uN//28fksj3P98dsv338UaMgSNLDJe//L5VuHH7/9wpu7YhL/kUey/obL
t9eX8NsvrzKryr89frBi9nTX/x+P/fje9b/9gnrY+BWSOxMXw6RAJI/ll7+hHPz8lgEQpKzaPv7t
F8v9Fc8hiwDuaRosgG9++VtX4VbgW+ovf7zQnz6wf36AfytlcVclZd/99stf0Gug3jQc+vx2gnYE
Ee3OX4J/HC025jZW9dcerxzGIbyA3Y3aIl7eUL+7VcFIhDv7ym2b8Fvcm023M3Cr1Tv224GFZOYI
/2+cPdbnL/2nm8TA0LNyMTSgJxagalTvP9MxEC8akZbp43PamNzterpJ+HHNq1V4J6jejPLJGpAZ
o7hqjr3MOSBGuGTjbaPE4i3upvAZxbi1F5DOHlDL912QFXXf7EMZiu0o0uF+aWz1a631Dp3N2GmP
cnYxiC1TODw5gyPXoDYUEkGkacwyYPd2hs84w4VBDGDWJzK9Xny7IZbtI5nIyErDTgYak6FH3g9l
33MqdR+LJGaa2TZm855DBM99sI4UWX3jsqGhEOHQUI/ErXl1isW9IxQ9ulVaGBkvDLiHaK8ZiXOV
WmslH1HvubdGPTvqNWDGsT0m+tyfwnqc2V6Acff7CXFI5E8xJ6aryLDbOSiiwTo0gCs8e7QIAMXf
EcYEWTh4yyM92XS0nrdLM8n2pjfx/MEWmLrHXMTxzqkNyzyGJdCQW5Rk7oacp+See2cVsaMD0Ta1
nTQQQd0k3usrL9HXSyNFjr84GoLI1i4frVXjuGGz0K57Zy25FPDUvsmZtmBkpGXvrjRCdKHDXN/k
zGrI/0MCqnmCev55qpzmGms8VoRlVuYoIBpF25ZdrV3RnSm5bYUhbxZ7jsMgb9088ciOdTik6UXY
+UwIxxvCUimqbPpvfuc0eKeZGqQz2uM4jDw24OZkTE5S0zpwm02tsXNjBlazAAFvS2y6krknrMIp
Uz38XRkR5YoT/yhZdaVv2VP8lekYNdJUGSEGo2JWM/bMYdwTj4tpRwEcv2nb1CyfZntSsZM4sLPy
eYYZYKzX8tDPekFdWo0UTZlW2/idJg7A4DCsbh8rTXLrZtQXngKf9wmzpsQZC/gi8jQ8FG8p3YYX
NFaRjrBLeS5cw7hyZviwD7xnWN3rdpSz73JVFydFM/KOlk43o0hs26HdKiZzBW8WTZ4irB2V96bt
yP7UqceFhzGredYr2LZOreKwcFNiXn3bltk1onrBPKvrxHuiLREnTCSZu54zSoa9bKiCmuip/bi4
08FCEX3FVwNPYA76U1lgEfM0AHO/V7adv2edIycPfhfcf+aAyW2TUTD5I8mOv09KVh4th8vDI4mQ
kGGHOsJdIjs8hA2bs9C78MrG5xHIoW/uFUcmrwZOf8bjpJlSTXRtfYKCPr0p+H8j7CHNNHHadzil
l4vwe+TBL9Crp41pdXHn0Tx1oEOb7SlVSAQMMnMIua/D9oojYH7CVGUe3cZuHpwO7N+i4IfcUpfU
92uKHPzeWnGOVWSpz2TqnhrRrnr9uIELQhxlf93giYx9l32fLkQc+yVeAMhRCp8WQb39SmBH3foM
gq/ks2xwD+Q93Eb+ezSpQ2h2buJWFHgyCrPcTi3dHM2on0yzU75mI/gD4Ci4173e1p0UgYtxH2ZK
DuOYgwbF5EtrGqavJ5b6RCZU/pRgsN8BHSz3Vgl3xYYJ7WywhVG8R0vTkkIVZojJG7ffjAanE4QQ
g114vNNa6C8k+7xHtdKn15wCcgvnh+h8YrezTWOVNu11Fg4Y2TGRQYdRVKPzxZWDEiDAVU9jVCr3
Dr2xmlSPrA0iMinWv5cWA/n120FbO09pYRtXc6daPZ4uI3rNctVCRLBEk6/NWTVviRhR041hzUXp
GZwZX91RJSiQSdKwl9zFN3Fl2vmOGJ30Ba5Gne6soUi+0K4ztoStWlvOIfNLEZrNKa5y40OThGwg
o01PhrBxQFjYgj9qTn57sigkjjxSt7EIyjBIcFO810bTHF1QIF+rUBsaNHRZLvywiIr+kOVKVPmO
MK10Uym5TvlPUc4uCa/3S1u12rs1xM6pnrUvqZEmL2mhaCm2mcogN4I+7IZ4ruJHK4bet+SSPeEP
7HLPgjFyD1jD8h3cRccxJUIKu4gbX2P2il8coSjPLNpjemIKk2OVG02TGyeKk5NoTPVtlWMgYugI
MoS/TWSSDK23fKETaICduxHWIo5EiMpXWKGlSqWMtI+X00xb3qi4WNPD2jzAAo41xs67yA56O6qx
NZm4RrzYXfLcn0f2F+HG7lPTrN1eW9FVDpSqhbyw4ix1G+KfeW91G2NARHPxjl8agqlRCqP8asDZ
3Jv9bOderorxVghlZDNIKlf3CNCq3S1l8rAvwZT5Yhw1PJBtZgf42VyXHBdDuRprzqxcFnHnO10Z
n8wicxcPfFr8jh513KIkxxND/3aYfZXppfDSjGvTnxAJ3Youth1eAePep9ZB1Ba0sQXNPIl1YAxo
7MWxcWTzoCLhv9Gz766bLZ4ADTNtIsRGx5jqip4Q+dmtpw4gmQPY9ymq1iqXp7iUedDnw/JlXpLw
ykJljB6co9kSxJxzgzk2WFtTzX4SNlmcQTMbyk06aSWQ+y47LFMRRb5iGvKjUkIpOQla4TVmseIe
xSyqXlgCDWo/WN0WuimqNshi2oHLMfvW1pG6huOUxTe7JCrMM4u0SHzDjpsNe09+IkpGPdLtq0+u
QV+KniUaLvwBDrk5bbPQXavW/dlQZj/J+t4Ti3CuBMvmrcSSj5FN73RArv30sHIQMsQMynQz4KBt
d0Mml9tZdLinnFBxgrIb04fJ1Z9srQC7BHPzRtW7fs9FiqbMwlNh+4ZbqvvQrkUGQcngEEt+UwB/
wM2DIrfbN41OgrFjP7deYr1O5lfc9HjtczS6JIIOZl7vlS7qvhacam1v5myH3Uy2Fp2ztDZVn+oG
ZoRb26/6ItKtsIrq29g72as+jma7S9JhGvhDtZhMpMqNuE2LG9VU05ZRqoGdxBClUDz8Fy1UsUZG
B8Qhjd+2rp37xWTG4ZGBG1VUknBiJy+qnDZJqfa4kFrFuh/AmkoINCYIAOzSSUGiXUWepsvqau2n
sGBnp/GonpCr5jBFkkh5THDu3znzoN+mTIuuBrcQ+hbyqjpteriHjHMl0kYPOt7wroK4wLvZiGLL
CpY92yTOk8wS943uI9FtiIEvrWXfSJRWoP7kiawnQpnype84jK79Ep3yED0/YL4u6AyO/kFdD/V1
xwp/wrE801+LXPTexKHcpFUhvixOp1NNS2i6TeS8whx2yCUrBvEIc9U6MR7rmkCMvaToIuh+kyFS
uDUhRIjADnM4XjHdmRbCR6yL7ZLP4sFa2mmbNzAbDlUfbbthicg50cof3PZ55FnzYGd7EilQ9VaD
2fG8Vtc+W4juVheMnpNshKsVaSUvjtVHy7c1WzS+f0nLc+uYi7AONvHtG7o5ib4PB6fUHpKC6Rrw
k2GburKpgScbaE/1r7ECCD9IocLD8y1VbjO97eIncza4QtKprljmdGsZ/HlIREE2QLzsmPGLMWDu
rtOcSvvU8tZxk43nzHkJjVL7xt3Vj76d0HJomVNk3kImEelqU5J8s2RY7YooxkrV1PZDiB9gF4+l
5hCL0luIQer6SunH4tSYpvFGU5GplFVXMiMzV0mmq7GyicAzVLAZ/A1aLDSNg0k2tAXokIXjjQMb
Xr0WcYdjAKVllW37QiY1snV0/V6rq+m0bYo+n7bg9dB+aL2hSV9FHJl96Pj+rZ1jlzy2m1XL2IOF
Ymwb6YIYkb2SFZKeH0xpDCsZhvluJ2Y1vxmlmj5085xMjEbaeNiu2lAwKrRff3A8mMq7FtKP4ZWJ
CN+FwBSwy8rGMd/0DnvgRpvyzkGbPdXlo4FEP9qLpBlLZmEVzr4Ul1R16NgBEqoUxCsbU2T161RW
6pe+GhPnBymj4fhUf55qQ7tw9Ec7spT8R10auf3UWqkMT7ItSFvw/pjohbRgAYk8aJlKac8k2mLj
NoIOgWsKV84qrJuf53sqEGSR7jnSpq8/jfc+Owj/02z5N80WzXU1cCf//2bLw/cu+96/xx/j9/LP
nZbLA//otKjiV/oKdHnpo6hrkO8/Oy1rHPIfnRaVfowKzEIDuOqYlGr/6LQYzq8rLxlzE8hOgP0Y
8P+DzsvPBFCyBgC5u8w9XCbppglH5eceRyIWWFNisu701EFMHCWpwQLj5sWDi6FY9/70jlz6Pj/1
eewVm/2nngpCWstAWKbZZLHzJogVmv6ngA2JlUWNkJ3ehFkkXfEY9q2ePup0NVOPqEaYnz6I2Jba
IwRV5/eqiF5xAbVtTU7abNwtAFkL3JVFX78lYRQ/gEALY0gOeUZ2lLG4EflkPPaI69DsxEGGYfMU
F03VFaSopuFtMep0BXx3cqzXEFEQbjTE9Nr9ZKbMr4lmS7LfO7Os8dKlxLn8rmaLKhEdpGRAs8B1
nFjIbA7zr7A30Tb5C0wZNVCdMYFWAQ/BflewP9W1Pyx9zwyp0VefuJMbkYOdoJiardvSfT9Iuv9J
gX2Y6VSz64yWLhJGG1x1inIDZ9goUu1gZbWBj1cIs7IG30FqIsMvU4sU3NH9pRKWrI9tYYwikCSP
msCqdCwGDasSOiMoqoE1NV10Re95NvYa2Qkmpiy7GQPNDR0qZX3sn7BshQ6IOOjLm/7T+9fkMxdB
CpGmZRn/JB2hsyKTsjKn+x7eBkMVBhUzoyV+nRyNId6DCouED9STWgSmEo/MoolnEZ2iVk9pxgKJ
gV3WgeTPD6lny4ov+P9NfNSxi3NiTJJE3aYjvof3pUgG3xxUqj9DpKm1MXkyxU9jlt7tyJg62eJ1
ETdtRuD3tuL9DH1g4sw8oglE8F5NXPtLMsHZCaaJm8xTtbB+rdJZ17da6QjNw63Gvx3uUYQ8ohb1
EVpf/7RoFalgaUZ3ijYUM+CbQe3r8mSKebrp5xLTuMFgaObNT8bU57nrV0PavFALr0Lqj3y2T7Vd
L6esI1p4ffu6ySNCd8n3ZKQNyUfmTNb3yMIPnJDI69RPdaPIMpiisI7fM2aiuAPDLjlxhCu7KyYz
9WtRW9UXx25SBi0uBk+0tiBHPTvqxc0ioY7fkTDHp0f+cP/E0JmpYDtmVbNdYFsmvKWFknsclfqn
lbZl+nw65vLIPkI2QDzTuz/EYA1yLBsUJbuqxoDrZWbjhs+JhXWAk1wdix9uP+XJllOeaX37JBNu
CNzkElPXiyirqsU+aGY8vqduoRT7rq4L41nBnNH5aU2D552bO59/mIrd64WCeWoOe8PeqB1ztGlD
+GXcuYvfZlhubA6MNbJ26ZN9zF+2nFeh/9nC/s0Wxif5L3ew/5O/fbQ94QLn6cM6Yjg/5I+9a92g
/hgLrGyvnzYr3UCac54fsKddxgKfmxXlp6rBLCcxhMHCf7BZMUH/6/ax9uNVJlSWWCHw65ziz9sH
SZsazIhIQw9BatcAYjTPRxWWMoe+3FnLcanZxyicDOIU7VJGX2urx6YK4W3ongqK2HJvCjyCaxIF
qrMpiqzPIyWDQKT6jpqr3uqvsO+6RnWXgCCUkTHdPJvhuxnRfTmqOVDko4ppId4quEiGTazDwN0i
xHL076Q6tulRT+KefOEkSuz8dcTkNZycknNzfRxbNa57NYADjou2fzCBNVTABZLGLLq4fW5wwxxH
u0EnGs/KTeKqPZY+N8mvyqHurskgirMgjIpnDdHztnDZfTxTLs41NmPG6LAYoNOp6P13fd+oXtKa
636QIppfUFvGLDVrOHXrPpuzntx3bdYbTJN1FDVLPaW3ahJ1xxxEe+3XPbwvupIVcQqzeTD1qHtw
5uV7WRTTA8sNWIYZjtGItehoJqR6wyEpysMSjsh3AAxwqJ1ikBwd3O4AGZUC2dHJiI6TQY8i9x6N
hgRjYJpEVeqtc1+Rc7azwpc0nO2joVSqtuktO76L8UFvetA7pLCxssBQy63makpje8vKs7znKDO2
hclx1IffNzjbphLdLg5NZrytIjdN7rSGn+HmDmTh0KGO2xNd8vQ5CrvZZuwdK1/BXa8zYOY00ltK
uZBOSvOH9JzW5lxYaB0DKYW+NyOZLwWNgaBN2nGjzeRRk2KCZKHA2Ha1hshsaICMN6RKRn7HxEPb
cIiznoqQVn8+AWGgr9p94+DWIRBqtOQ4E5f4yKkyOzE5Umgu9y0sivHGBDb9jeC94tFNJ/MB5ZOJ
ZZMUdS+xOWX0ML1PY1zrJ9FGk0fXiyEymXLvBBOjdmtNW9zihBrJKSGUfEK8fiXpW70oS9PtwRup
R62Q1VsoGlhcqpKpAfaF+FYrc+0Q52bOx9T3p552OECth8U0+1tA1M6H3ljdoYqHNjxY5cLEgA7r
i8Uo+8fcus0DGe/xG7Y/oflF2Vjo6ubuhpGPuYUPhiwhpLdzpEESRySBSng1sROVh2RM4q8oPFLQ
mFN+SPR64LNG5qF6uVuVr0IIZ8vpbg4UbRzuxiGxd0y2oBMtDZ0QDTr+HijTiNmuMgo/NdZZOQIp
3CClek1ALGQ0WsDXI377oEzxSKp60W45bKnoCaB5SCN64e4Kb9GupFuMC/mxLqfHuEltDtilvGXG
b+01EVm0Riw2dTu0tOuQOion8LUwN0kPCE8RaRm0Q1d9mUUSP2gjuntvpG/nMcPINg4USt1XQubs
qzgPtRjtY8c1NG9ZgG54aTVDTYqTH2k8KC9FNKMYL4f45MbIPzZzBMOG+qE/aFWIeYRAyWpDwK3u
rTLhr6EZiW5Pi02lh2YRMtv1oaS6KWBsRyG5zhlp9C5Mpo2SNWqzN23O5iuWpkGfaKO1KMLB3OdM
PuA0wId1sBGH477vxWnJjR19RHk7jdPswVwYr926cjZK1YXvAI0lDbO53ZTmpK5ix4LyAkqGsklU
mhqeMEM30Jh3vqRzQR3W0bLnEzKm17pdoqCyxHilaJ2+w/dvFbtYLvG9qBHLZlGU7JHhsIYpRfuD
uT4XauTK64SsoMfMKLSXvradHxNG5d4HMxZF6IPFDHIrdTa0lPKjIWKAE7UU90o+uOFmclymE5hk
NywOKKZd6g4GaMumShbrHou7+t1WZDVsu3pkvtigCvW7XsY3ORp3xKatU+wmhI3EHLXqkeJfQtoq
y9L2aWl1G1uywgo0lEG4mNWXcNaKb9koxhXlMN9FHZ+xGtnx3hCydnnHU+UAK22+Mjs5B7iPm8dU
9u23VilrFS1oNJ3KJrEO9AeHIBkAYPqtZYwYjEyD72TaQ1OqzoHm60dNa+dJGezkbjTmOWKpR1W7
m+LCKrx+YaIQGUYC18hdtkKW4100maYv8cBtDbvWb0xybHeZ28SPITmajw6aU9j3zJ094jmmQ6lI
thTSi8q90itu4zN8e2sYFgjPwmR0pVT6dJvZRkuoZd6QvmlVTIEACjE+nPoiKNSMI1YWK0wf80o/
arPiPpRwoI5D4vT32WSGMO8HI36VCogCD7V6tdPhONob+uu0EZk2fnApDyRpahKH4ayYN1Iu7JrU
yfopHudh12j2l16ITKWv7LgMv9IFAGA/0MkeWhfw/awk9AdbPZYeivI7LtZbkRMoVcuOFp+nTgrR
mwME46txKqyAW7t7ihxUb77Vi2afUmb7hHm2kdeTzHGNcIdHQchWD8uo2LNn1S3lqynF+KRNA6JC
oMORstf7WEfruMjhCfDBfDcsGV3UPGtEoBQoxw+DiNyZHTtyKaphOPmc0dDboQv+XQEFQey6rrVe
29fdEaV0FcQZpCqPCt3coVBenitq6aCCwsSyNCRV4UuYgv4gZ8P2ukIW5CfWU7BkmXJF8zAM6qQT
22aKnG/I5Jg4ubmBlV4ZEoK5M+2RHqh8TfKwDKKU2sQbKJOSLSkF7cninCdo9Ub1Achwy1uH5J+1
rBke07wQr+R9tE+pW1mBkUX1TaT27HeLouTf+xRqLqBgW3+wp2SD5blaedZj4jFljIbNYOsoHRqj
rL7okVVvdDiPXfYQy7ay6t1FyPk/Xaz/jmQIbqP7L88AN7L8PsifZEaXx1wOARb9KwGRjRbUqgCC
9vvnM8GvqGhQy4g13cU0EMxcjgiO/qvAkeUSM2OsdFbrn0cEU/zqQgTgJAxMUkV9pP0nRwRN55n+
3GFaI4qI5WIKZgOBZZXg5f75iJBS/xFGnukPfbpqSrbj4MxCnITCFNbcLNNSda8M6mb5oTYmdCUh
gdeQm3fOa6Ed083WLVaE1ReIOwd6a+jmjmIzRdEsOs1DZkdYe0YMV6WyZ5fXrR1zZBJ6cNbAadLN
CoaIfTYql1XHeT3/THBpP1OWCR6f4HrqyYKQO49BJ11f8nT7s+PEIgIGE6ECBwjbipIkq7Q8rRbt
d4U84XX4adQ9kteUSQOa7cxZXXYszOtL6cNcXaUsZBxAJ1CZSOOzUCMhP0TrpnyLrn9C+TDVMGTA
zJqNbA/smumQeOzqpn1qqhiQjNfowLjuS6aqAnk70+I83JxdlEs785ts5PX2zYihc9lZuYaJa4uD
eKleHJoSuJbg3TQVxaMYlYdLEJ5Mh7K6PXOIzhAwVjWKVNzxkZsfM9VelO/lhLgT6MEnBULhUAMV
xMSxcnuJdLmEx6iGns/NzgKJmNxZ9ArqHw6XXXGKQSEkLwUKbSLfpV3p5d5tJzo1Z/+U838JO6/d
uJVsDT8RAeZw20mtbEmWLe0bwtq2mWOxSBaffr5qNnC2pQMLOGc09ljdDFWrVvhDVZnVdXMiRrat
z4wgFbnRvWaxybsMq85nAGFpa0p+zeByU+TK823VlrzFjrWRcwj4cgKVX+fdbxjsmjfYohnc+wcF
UYjxLJqF0b/05oYh2wOfqZdmy8RJ/6Y1agJVQraPWnuFk/vT2Uti/SuJDIl4pQOrSWJnujRIaK24
7HUY/57lmhFg4KlEYhTZvEWJWVMfvApVkQcSWp+hN3mIfu+4GPuGOFpppgWRyl6ALT+rlZzfSBMK
KJpbVxGfZ2yGHDDp5Pmj8Ic9g+uUTClLFTYxm34l6+s+nXiFqq9X8OzZcVxTTQ6WzewmQ3gEeFbI
M13lIPqks6ADGFPcI17GltQUK4gH6Vu9jH516YVGk/4T9UmI5NyQ4I9RfjElZfCr3bUJgOcONCs7
oOs6iKGiVWxIC/KseCW70VTRwZT6MhrfH+RBAFgKcbuvEbS5hEjmyxz8PgL9V8xX7fay9oY+fk2B
51nXMPOz7AUfvVDuhzbqrOthgY687abQr996oIjua5yp0kfNfy7LPfUJH6qlBuTVNMbQwejYqRoi
wCzq49xpiRXAU4EzZSVEvbXCN0GnDHsXXc8DqkQKQSlXgPPegLl2LnLT7MrLOifAbBzQOvnOHANA
cYBkw29lBgDJFMNoMvMa2tcIGK2362Y1oNRqjGTyrSW+Z4ZovocKxNBi9fIeAYhyy+EdthTRo8/Y
32/4ttRw4rsE/PoPOYcGAJLA+wc0fndL6gVjKWwsSUpjxouxPLjm0iGqe43nSS5vTD6ReKDMQAwv
kduHzk2N/sbQ7zuZ+sNdvGDrYj0MNkgLiYOnqzmU+YAgS3c4i0HVK0M8m/OOeFXZoybzri/S07H5
V2Gbqv46LZWwDOT5ZFofP5s3/HkYhCx4V+uHBj64UjN43y8a45Esa3TzJ/x+ovrYNwNdY5XA+xC0
ZyRGB6qAHF5twa5rWi7hlPEirWDNFAcNxzBy03dMzp8WkrPkPvbKHiAEkIrK/ELdTDTJpn6UEChr
Fav93y///XCGGpCmGkaPYWA7MBjeD2fAnCzAZspn6Ch9EB+rPnJhJsB98hL7yQYh3kSf2OHp0/G/
8xmiJORdy3Rw/OMLdZfvv6en23q+lunIniV4RwSBlQ9viKR3HvP44EG8mXxwL1m0fPv7rTL0ff/N
GjBOjkA1jwH1By+60vbBxfhi+EozQ6oDYpFF9pL0sfQxtgpzUb+mOtPeeqpfcC0Ls5G9F5swfxH4
x5oSeBNHPJK0dERiBJGVN32d4iHO5HZQaNC9+nQP6mMo8I/Zpkh/dHeANHN7V6CqbGyJxwH5Zxso
5w72X0NvyPBKo2xAd7nW/APRRjjPuOQRLirq5+pLDpWlrjcWfC8usTYY127JjoiAGxy1iC2z3Tpg
bSwEqV/TueJvfKCzBOh2SGnOh/kSPHo5gnW/fcql7q6t63lxtwhDQnTdhSjs9O7VaBpUk9UMuvhb
Ybh8SBgEdfNtDtjhmJdlkJZsvA/i1xKNyfrCqEK+Yr2anlZKyn30MpP1dgRis0CTsHoU+tO6lvWx
Xvj+ncChyhx3rhu1qLGbi8K7YV+An6H6HwnjB0n1KfeQFtP6YUZJip5nM4NTxdBD0Y6cnSF+lQm1
TnB+DCa0WnllFzX3WdnO4nRbG5SKvBK60Un+EcR2fksTVVq3tT0wFITA3PAdnDrUmYEH/BIXFJl4
DxP7m+mHobirMnemnwnwj/AHVU1oPAVJ16FyydRquOnqMS6fqHmQth87Sb8TyFjhm9cIIwFRgGYS
BckdrUr8sppgUPKO6cRItyzv65LnmcyB3FMT8m0cDDOCpoyr5BWEXo0aVrSaCqB5PpcBoSJ3yy0e
6PqVxsjp050dRA30yKhd+lwZMCN750rcTY5DZ7Hq8jGag0dY3rVVHmDw8s5TRO/wtGFOI+TVJ5tJ
79I/djFSjDTITRNPDIaDH7gXM9Bonz7pU4O/NlSxMUFLH/t61dH59txMhMU1uTGyertWesvIMQ0x
hWkb2BR95haxGZPx/v2qnD8NsV3GaqimwBUHsx1BynrvoOraGXyV0ZroXCQg/JoUh812b/dIUD2I
WLGITKicebody8lpL3NV8vx95K2jL7VrTgYg4dNiyFDn6u6QDR29G8Z4J9QESRdRuG9CAIaHZqzK
9Lc59n13pw+d+BUd03Qi/XVUAGrOyf25vQUcv3Tzpu7kCGuntirT+maiUNK/WWadi+uUbK15Dtqi
hjRm0Sx+RYVaYD1FT7D5xqjadNTu74/o/XTc4pTC+xMMCxIPFgiBP6NvMUmS7GoxHmdURXlhVcDc
2D72FbCiYNs0UTAuO7W4+gcDZYd0EjYpLO5PXtU7Iw1eFcwSB3Y9vFNay77/bs4Cc7Rm107NU0WX
md2JwFabxjx/bvuLYaVuH4EIx3sK9FXN02hBpRN78cteAmsraZejxuOBl6tukKCp+0NDp9mqgRy6
OWRUiY1Brvt5eEV+coBpUsYfSz+0yf6pIh3XdpwTQea/B1gopTR9ZOAfVdEu5Idhamob005h3gJS
rVy0m0+PGxSF3digQ/vJQfZ+QqXPaupYimOT+viDH4xCQwsZi1I9LKf5qgMMvrjlbS7V9dQ71Ieu
Eer02W8GIHAeGAveJUwK8t6/r6UPszIrjAKmbljiEAHAWrx7h6rNBiscjfgRLch4Tr/OUW9X11Rv
VBk2nGqKXtSNsP8mnU0d2nNIcKNkq5aaYidNMcB7Y4LGr4CeHVlia7F6/k10EWs2lF9m5G2bZOgV
pnl1QbFikDkw1IFGXJbZW+3GlpxwBVXp8g3QPEolayG4agqffU/l7A/BfVHFWTDucyJR4O+dxF5E
wkgr4Z2RjK2iCyuFuoyF7YMe72bjaab84132qwWiW5fka4AMbf5BhKizeD3ra9IpSzyQeinV+YTz
Em4rPAuKirMtG6AbFd4sQz1iOaAm9CIDphhLRRGYdor6Dvq6nr0DJOUPPdQUJMo0zwTDRQsFIvsY
i2QglVyZz9xRyZ5VjqXSaO+hQjl9zbwUoi/t49a+PqtIIqbZlNnPKJMNqaarp/lUMZWAA7jBNkQv
3Yk5OWUySGytkQu7RlfIMpgZBl6AeuxJWw3aySzrTgaL/EVHU+u52BaIsXo3uaX+8fe1pTlgf+4y
HcAdQgQ9Fqaw79NElaswdqHTPAJR1cGIXh/E0zcAh8b0T+z0eQbEo0e9G3nuPjG3MZ1hcw+13oC3
7kIm4hacrKRHEKpGywIkdqIV11IE8kFsV2Zbx8G1LqngNo6rHEnXTDSZF6tNWrg0iEikPSCISU3z
NSyPDtT/EFEbX7M7Rcsr7HLbvgiKMdMVE6IOlOB0bY32S5WaY/ecpWTWX5UoFsQFVsc4VxttLrtK
ANC8mGtyXWRPyP4776JCtZ3X2Q7zEjsbig7daJnpUExPpQCu80kUQRPz3RO2TTMk5cfNCoyX+eEJ
c/zSamPjgdgdEvoPTC/BZz+M/gK2ZjajhPW76g4oemusAR+4uDis6tCGmRJcctwHccFKbUca1NFo
B82/KBYXF+X4GvE2RENVxY41sRCbH3xbEZ1Wz98IJLhEFLT1zQnfkKy2Ot6aR8XZ4Ilb3eCW0yzN
PnMc3YmqmGwJDl/SRhxw8L3iHZ9VBFzoUsXtKuBUDTIIrjEI60fjAKKJfZg5WhVrY0Ol5VGfpZ10
kaBXeDXrwkxmZjEemXPHUXcToNpQ/ygE/T9/A1WIJl4E/IRr4MSy6IatLS+SeKo4KRNE1fZnx7y0
CUrxWkHn4UNVNZ5aHqEyhHHsZdHP30xssJqDOzaeARyn8/VdQLnRcnHn3Xm2TxzQ90h3odtoNSzA
RDo2zq6knvWmSi+SQKJNGmzP/kdt5LRc4Bp31xicuIm+7Tyl/rgB4Wbn0yUIoyRPL3yHvOzLXGBi
UTAPtU9hSjp6tXVu1lJjx8jjFkcZ2YZRbeJTiwx5FO5tsFoaHdYSc6oyhVn8CvY+fT4UDIFDSXXn
wBDywWvFtfmTtDU1uy8MQlkAmQK2FFwshZrb5yrDyeiAGbspf8XpoLWzVtWpLGxCtrqhKv2y4Bjz
8I6rEvf6D86+p3EIk5m2kldoCkbVMZG+VImVNj865rOo+jRddhLGwhmXBCZCVRoFyDyw9JvBMUfr
BsscpDYu8FoO4jUu3Yz7nwDV8gPtaH2ut8zFxUG1qD5eAmAcjQug9nN7+fdA987ezdXJhEeYA4kC
vwcXNffPjMxF+D7NER15zKoo55gRNkZewZ6YrFXV1kNsaSOjZpLTKucRvWRVil3oKf3KLMPFN43h
Jop7w/6sh/j3K3yf79hIwwQBbXWTDoHne7qs/g+gks4tyT7gk4cRzVbGmkMImxACixd6x6btq+w5
q2UU7HFODP1P6oz/57uJUGQ5lm62B+9Zu3TOXVHA23rwIzFFV1lU1eIBWKf7jNDK7Ly0yuhot4Ck
8TZ/v2vn/QFEhgVe1YQKQpR0vPetETq8nUPvKngQI8LOyYaJFAxWWPDlt0yAadtaxsB/RWCm34xD
aL6ZEvIrBN55ig8Wvu7hLm98NtL63+28ddR13di5/d1Bzsfc1kHW9jdDYaA0MsWLE79iDjYWx7mA
zgodK56nXTYZMlw2nt36KYgKwy6vGgh5zi/YWa1/EQ9mY24mgW8K2ikaE2kLhRLT3x+Frgn+m/Da
1ApB5LlgqwADIxX45wJAJmQWovX9hxKWMCDTQio0DjYpGgBEfXjNTWvuXIJD8/3vX/zh7VumttEO
feZ8YUix8OcXD8OsYgQihock8MYZLQOUVr6njGezG3rY1bxF2NcvrmmsjOkn2/LDPTMmIv0AGk2d
a3vvF57I2gFpdDd6gCXA0QWzTFeta4iXAKpQZFhTjb/fsfW+PrOpi/A/44Z9QG2YaPx5y1NgDrmI
WvMhlBTePyWz/Hzau1lnapjUooWBPF4FGrBW3S4Ckhmi6QxxDKhiwyayhA9zGfYpfIfiJoOWI3+B
CNGZuEueK/zDWLo6CvoQVscGVmPWxZIzCfGZ5fjJvbzvEdgM6byQWZmHlpT9IcFoxNzFfhnPD6ur
oykF8VTLeFpviB528a0ypYEDm7CU/ZbSs7COU+/ipwSm0w4/iSSWXix/rGI9mKTdaTOnMfVC/vPJ
UltkJd3r7AEZKKMGe+Ugd/MYFPFglNuzbqkXkJ7BypoiXGA2Chxf/o/RN0Bq9rZjQYQ9eI7QXdwk
m5viR9hJZGZIf3pIkJ9Ume+rPBsbSZqjWhcAcuIHvQK78ku8Xir5kFto8n5LihFRK2H5urJDYCiP
X1JkS+UtcnhMpUTVMsJCUJIZxye7P3jfVLFtxwcUeeqp6Ef4bhe22IuLDpGkByNCQumLYpwwwR6V
UO1fwqxo5IWFzaiyNqDjdIad9f4CYiWK8+QSbLQ/HSscoscN6zaPEI7TAoQUtla08/Pe33f2iFgT
RlspU0Go1mWwQ/0GaIvj5rjshVGdgDBDT7IbfyZDO6I4AizNrH6VijxCtwjBMLYb5INtSF1d18/O
McE8DzHwpO4ROMLhTyCjBPEfX59hLP4BAErXUNKUCuFVF2xvIzXQZumxmoxfR1Ry+j3DzIghHMGt
33P4JS3c38AE/DEigrcbXMtAEwnJJ7lrw773tsKIY/9QWjHx2EkFLoJtS36N6IY+KhIMs8hFPRW4
RwdjcRO25Xiqp8wSyTEwEPwnikt+fQl0TtkXXRNw0YUHyvSWURanRbV4EaUzSmHu0ZeYaF/NbgCt
bow7BmLkWuQMPaOp/gbnJ/6mrKt+fAoH2QC9/GRjfzgabVY+GDuOBPbRh7hsInfap70rHnJp8YVC
thx5SJBqlXIzNXnQmBxwtSlKQdh90AQ10w0YoEXsUxe1uF3alpl4/vtVfYjYTuC7jP5ZohHtmffN
iLlw47BM4J9KI3axZCW/1pQquxwTBAJMtxP9gx1U3vDy9++1zI/fHNIHgmlCSyhgpvGuDdIZ4N9r
05QPYHxyGVzUqwu7TPFNOrgpcqHIeKtYa+1XUCZJPmnnU0Yvc1tRDMrVLCTMIZQ+ufQhzV0Lskd+
Z0xm9wVgMIFw3xayQWF9izzQc6/dBHPk3iN3JthXQzRE7darlznZ16rB6RzhhMmrd3FRhi4DwSnS
a43hRehTIadReUDpPnH21RIb8PmWWiR39DhD65A6PuNPnxY+0liZc6qSQne2AM+Y85Dd0UfXvYG1
D7MO6hF4QsWYNEqPnkVbYgG7a5xM9yn4DmLTuNh63osUoW4yDKi+5eqSY0Nfk9U0jJVxb2HFartZ
MlqaW1rfLw8GIpoJwZIydD49L/qFeuxMvlvptkPRYEa5t9vJNcQXLMP02Ygwowkv2VyCakFMPtFW
qZx+ufndyMy8S25kCn4Y3fuIhtR4RYbf+Ueh2j4XsD70SymNrs1w3I2WLPvJLkQhGAdiPElSJM1O
z9EYlC4Pzo4G67DcguPMWNJILBLUbcQ5A/KqrqvBeCExt8OB7pIvi38G8BsUTWtbcG0mTKtH8hmi
kSo0UwJ0PHy6S4gO6y01qcjpFHBQxNCCS6ld/A4Jnfn8Srr+mN0qHxmmbRjbsrhoqwAq4CZgtGA8
nWX0VRb5yx2q1HQzSnxb+Xh4Ye3TJ/vgQ1RAKZX/YxvQDKRD+i5NpHYCZz5J8aABhvGb24JR/gcX
6nnEnQEz34OP0a38d+6M5WecuqL+5vUGq631pNm9GeBN0/STSPUhgXQ9DyCRpwez0UfuGWhHuEDw
th86ZDRZkGVtM1w10VFNmx2SkKzyMTEi8eSnVtB+coJr7sKfGYer01Y3YA7hoaD+voJozMVFxqVr
H+rKtjK1SSYrdJF5cQBt/Gyawenklq6aCp+QLtSpdDkK/WOw4HIj3zMBmPkko/Y/HObYVpMFaSoF
+WX4/iVRWXtGXLnyS+A07AVo4J1vXDcnEJFyak6pFWNUWYEu68OGZdRSwZv2TuEVOV/QCFiGZWsq
OAdfVg+gtd1q94rf4ORe3B++V0zMS8+2CSK2aJqxWXWrYWHqryOIFfLwMe8jq3GKDuvlOutBUm5U
mTNt2iBH00+3EdS75BWHT2q1bQLuOtRCADbb1EQGebhkWKl1b88CvOPSYrK0g4ekQ0sIzmV+UJPU
jc5VbHumpbB8c0/AKJxjSfM2lGyM6M8a7CgdK/bbuXuY1oaSR6iBYYVufGA12SbtPS/ZL55pq2ts
FHSP8RyuVngUwGbC2epSI6dOlwyemeB5VGP1gr4lYgyM7wj/hje0m8EllRz2NKvGzvpEW+rDyg+Y
7YQMKMKQit18/54HPK2VvZjWPc6urXeB3GUyI7Nh6CRoZnh2lZpD4r80FPPN9d8DAQra7xY+BUzo
Uyfy//RwPyx8qbJ0zJJluYPfNtjJZYEdjDNckclKI6epLrVdQok7DD/ODaB5lc6Xq8eDX8czh2aG
yDCPcJhtkz85q80Coc0lgo+2PRHwz24oGTI+uBBpPjydnibGbfdlHIUbdTsHoneDQEnW28TwaZj0
R4Jgwk9ux5wf9P7xbLXRZoX+EBSmmdmclfOFu4iOfN/LkZjwVw+m1dMMpkipHfEAAXKSQBePs+47
2tL6poZlznp8Udylp/JyjHDgy+qhIh+gt67QvInhEHi4Z/pLbiZHWVXNkD35WV201r6WDj7jm3mw
UoSnJxM9S1guDSpXT1gRtqDrnJCx6yM0DqyHd6UF8r0/Zq6H6ukNdP2GDzY7gDrpASIc9PCD13jo
Z1843az1dtB3mMmiM5i04yNkwbKg2T002fzcWgan/SMMbzo5S4Er+7Os+Z30cYmshk7v0qrJuBGg
upSLJhbH3PR9LqqqKvZnoe4IUw2+Y1C21YH0zuKQJtYMHO8YDMFU/rCqCUYsI3Ei41vMt/nfyiTG
ARs8mm6IdmKRCCNXI/zcgw2QnA3JxJwVOwGVyNJLhkf6doeR3keyDVUkodDkHQ6naGc1ozP/ipM2
QPgM/Y/IuTRDeAbPqF+c0o3185j060EHlz15/oZGNZeirGIqq10XLAuX3ySG/iFiYfLDqrmQ51w2
Vg4AI68WZGXIVbChk8ifp7+h8YjuuU+RPMg2Lg9ifERVmnsG/xjEWP3ORat44spX+iqQbGOsjhxE
xgAsQoCbP8yFILHvPFvyByuDVn1ldbygKxHFff57Ds1c6uw5He17aL8jDyJ3Mq4qOnmLLWGbNMZ2
ZmhYHeYFQ7eHwhd6oS2OR3aw6ZDYt++L3Bj1TSIw5V/hNdTkv02r1teU419KCQfQKNXlMDl8fCjH
mEfHMBiYO5oScuF5Qx72idgZ01ZzX1uZ4F+bKZpQL93gtcGNY6RTV1/MmT15IQ7gSM6JSypCP5z+
CUTXx+6WDbx4AM0gjY2P2GHZXCXmg5QQMrf5wmKQFn8V4vfO8kODl6Xm+s7E3+Wg0fwrEl79BzA3
igtLZvArL7BBjXG86ZuUNQuKv+Ce1hdb8VC6N8TRnOF5tPBjeAZeGJavPvWrevDGofGfk9zWdy+y
XNr3naqEvGnaOI/SLe9fv5HALgy6dKuieiRgR1k3SHDFnrUNhNWxzvqRltxbb8zYB27Igqr8dwSF
DD3p00ofzCTjkuxiYM/x9vWirfyelWInXsUdiqWri/wF52Ze6lpE1Q4Y6Jf1/rBn0tuqp33iX5WM
6/kwmCWuezSniTPUzEQ8NXvUL/L80EDfhhqU0VPkhPI6lJzanY3BfPejAx8//hs6ZlL/WIeTaxbv
cK6LV/fkNzh6TAVuV4AtWXbUP6aLl/U/y9nldMNk0F8eZqez0wG8h+2kX0uX3M1FDDxWPV6eXhOG
BPYWKcJf53XVza5O6kVTslLOK7PFX52VOdUIjDR7CMtz8h1555lVhlVVnv+2qzElvvmlpReyjyoN
3Ep8HBP0fUd4/KxAK0956mCXtW1RAgec5Wg0dp3/7vDdojEeDRluGAirMY9prgELk2q2qVkCq2pb
L8d+O8Ftg6MRIDFfDG8Z5749/UB9Lqx2uZ2B5BogvaEoSRhaWBbMHAHwARCN0Uz6hiSrWd1jMsuo
GJUwoLerpjUG4+B7Vxj22TstCg1dCpXFYE4AWyEkIaQ+Slx/NmYFqpLkRYDc2YUL5DZzz9kozPBH
ktP7yQ8V/PUpvGlC14u+NhPEorsqxk/228gRlF5Mkr5wtwkWN15eEZNLmlvHr7PyLcsry/rXJO6O
0xW6VHMvtlablv6tkbqst8tz0VbL/pT9nBKWHFf4BoEqnaUN0aL9t/BWdXvzBpORRr2hstKndxFi
3/LNCarOm/chsDoEIvG8StNrOc1mh0fbWEcUonlM1Bh2QBQ4kI6zI2Ggw9Whi7ElDESF3ElclVgg
HVaBgim1JTAsJypAH7r1ECyMnsNURv5vGgn4zKDOBQgI4ZmgIRV0y06P0MLFhW2e092k5kM0SNsk
2oVQJAnnEsuLYZYzb+WxNPd5UjHbs1c8+1hmuqRTbqg/iYlu398sZaba6yyfVHqjeVLJLZ3ARt6v
rjzWaaylsJ2kWgPhqjcaaD4+OB5NjhMnyIzwZ+dlif9DzDjOHwQ6cs19NE0MDpkR604Zo2/gnSZx
zng6I+uZaGnMcXMaEEcIlrbzpms4GYtNh1mgzb9D1KLE1f00H25PjpqlsPUYPzjNZzuM3FmuQdLr
R25hZU3uMZyg8fwvLn/nQoSnWEVHiRW7JqsLmjZM1Oag44JWBd21pYiCly7K1TzX+ge3S59pzEGx
7bw8ZK2Hc6LTYGPWc14JFJzSvGxafb4CjaOEX8ARAl04YyB6O9Aw7TJCu7jaghbWxUDUDgSfFhA6
5AYj1nM56JGwKHSKCYIeJmiyk6KlmX1+RX4x6zflNZngXmNv6u1vjmmLoTx2p7FdTyo/veSyW/ZL
FYKuLaqo9P+l7ES+wy9MWhahSZPgG70HtDhR68DP5qpCoNEu9yQq7PEZL7nq+jwhRa4N4Q6M8ioz
HC9rJ8XxcVfLFAHCzdARux6mQvJQMC3iuvmq0b1DG7x178cTZ4NeHfgbKr+GNq036NU2NkDoLpqT
+2IJgpDlb2Wgf+tdw8yBnBILLShNDzLsiIfHyCbd92+80eJwuQQ1xYa4MEn5dN5ryCx/cGRekuKe
p7giQr0DQRE/qnlEgxpbyF5aoALPxHGhS3eoZWjwNgV5gOPfuOBHCUAUNwlvepnFBMrlPFesptow
1LWB3GlYXLbIU7DtrD7I9j2kCrwMQwdlLcHAvAzI1CdncsQLfYLKwLIOCMBs3nKDQAqwuAiQSNqu
VRE6Jg0kCy8mgS03kcFJ+oYxul6+GInrneURQvlTHXV6neAtcUKtoFwUSLgo7FO89uI41Gj0nOLq
AvE+EgpiddrjILNamgaZnzkbP4MdP8GKPAFfpkCDV5BS9RouG9SQn93PC1Klb/RiKQhzo9CI7FOp
iT0nq5PcQE/UscHwrjuzLOoL9MyTcdeceDzMLVrxyxztSLyxQSlNV8hDgOZrcx8USrf7Tp+2Uheq
kcbcbb9+5lJKNlKhnWXeIrJt9pHjcLxUAwkiri6Qx/nmxMfQ825h4Fg/Les+JIrrUXbY4rMUbbB4
7WAP+cAVY/u6XeLOCe5DOB3a+yqOeL0XnH/AIfZrsVqYUgehtveJ8aBswHYUMRo9PGev0awkIIoa
+HDGEdmDh2XiPNQnyEMcJXQ6Y6wf0vmmrlEBio6FAv1yOaxD97nPmZu3QaxPtcURGiLUeXmGsdVq
npOuZsHBSkYqhlGHMCyLTJaH0XbaYq4ym4FFGCL3AWMq6EOoCYd4VGlCJkQ/p7pAV4CYJjaBEsEM
opeOR16O4XYMumQamVECSR5nuR3tFm06Z1ekuWGiJLwImE4KUbtGdsAyYZMOeMS7w7UfwniQ4ogG
ehTJ6LOR2GlW+n9TKCpxlIkADlIeOx7DzehdkwxI3oguURJ+8aOwCi3CdJEYwJEyauJbc7T0eMPP
ApJE2nm6ZiA0lvnv3AnUwK70QD3fGiHGIuW2FUL6LwCxlK8z/zppjkaFtBkg1kbZ6gtuakX2PFZ0
w4+0SAf+hy5IpYi2JVoHnbVtWwwG2utFFdSiP5Jy1kE7imuDWn1hxNhF90yDoNptHHuCqaDxtLqk
QvJ0IvHG5w0ZHy0R7Ofl0QdxAYy1BH5Kgoowa75cuFJgyrYNkbLROK3U0ml7caoqrLUSywY5kHY5
pkAk6Ai3jIQYEqquUp3SwPDgtk+DUssEDsjOU4cgeY0gUp9ruU0L+Yv0snWzCLHNguayoW805dkh
kE9AfM0qEZbTZV4BgXyMlt40gqu8qgf7Plcd7VDOCh8JouOaqKvYZyDYTmxAvmoeJxntg5ET9rkp
a67fbfGEuSVddqN7i/UulosYiTb+Fd4jRK7OqOhQ7Uj0FTUWeg/0IBzd6b1di90aXB+nL0wXt++/
eQaSNb+Loeq58Y55bb1DzVUEFE2YRqPpzShMDfWz72Z6wzkACvjlAXOa/DfCiClPvrVzBHJvwfBR
SKUOAsOChJjKQlxiwtZ7FgIDhi7+sOTL/RdALjI+NJNJoelkve4SrK4sBEiXgahj4efnVOgk40l2
SDDTSAFlVaWiSqyo9LkpYyJ9HQ9u5Omrrm1rIWCf6o9z3Tw4M+S2bWlXxDLUOzP/pa7i9lRbJQhz
nW/AjyZdzYxOmQzhbkVW9RFe6yjXah1tgwwQl5dau/zoOjwIe6WL5Mld+NEp/DZu7Si1eJ/Q19pa
XKy3BV+o8vLbHmyHQYLJAYfcwkSJMj870My4ybmY9IsPmi7NinusuKFeXSJJOfItJQ1QrsChw8lL
DdNKey25XWoN0a5HN3G4yzNpJwvbsOAJrVO7qq9S6wZMe/i0InFn2th6GTSjrjgS5YKTK42+s+81
vodh38jQRVygZe7X9t3fW29/Do11dPEsyLSwcyx6fh/Ea9DTtCeYPO6XyMud5SsyySI0d46XG27E
wGKYQiTNlkjg1WVIbV7XM6Ew0q1VQUb5+6VY4Z9dQC4mYDriMBAATIeyyXvht3CygioauvieCj83
asAJtIVvsTqJkzuJ4gEKZgP6GSyrGK4E4cVeUrZmmMBNN7Ziwp/lcW3lRAVF2j10Bp46cp8eS3Dt
UMTRyD+aIoffi9C29l5sNMVIpAwxYda5jdjZdCZgELICsbEx2Bpo1aWdfVE1oT47W5npVtbaEWED
6nYTuaAur6dIksg3ZUMbouIFN6hF2UswLchgJXrdZsBG2XIwpyaaZgXnCFIf2DiOPwGegj2sF1yj
ul3tWqiC0hfCRvk34UCH+D4LR03bnRJd9XBE+TamsoALrf4gvVQ3nXLk9sdHhZo44R9JKy69mRnr
0Z+ms4VePhBZPglHRzSon1TVTTxCnOqQC8ETPYuD6N8iVxLcR1eHhkPbxc6q4dqc4jC/dId0oEEf
Y4mpV7zWQjrOWX5qtgV2SgAc4ADlv1uJY2G+kaqu3Cs66g3bfu0lG7XHO3FoeFOoQ04mRpUGsoQv
1mzwn1wWXuMEO7y8UdI/nWhO0uhn3RoIXG46MAfE1PWJD0k34lyZQvmWLw21a3RsC4uXGid+zcUg
RkKjYYdtohu7hzGw6U4F4EjK5poeiYP2zTJYZZledGid9XtiehSnxzZwlP1SLQD2L9qwYUgN3dLl
W6UoajEcBuGMcXJANc4weSVpGeZqixeUbpFZidDtLgvJXaJLAIWIV1INccfVNBI9kvSR8ThNigox
kia7MWQ78mw4mHSfLlx6fazlzCN4y8ysuQukSU8ti/XBeTB3lltTINZtXaKERs65RhUvxXrG34y0
ylmKWC3qzdBZwG1finW1pHyDDiaTRCuunZG0CbdBC0j7HmaEPq3rxKGvv6vC5NRmHMuORkhQ+Rho
I4PRcICsoUvSuOXf0bJjEykba/OXGGudCTwfNne/x0DoXUn5SEdi6Dv+EUeEbtmcm1HuqQsNYjIP
7jvZiGJP8aQFjdxIcsYYNBdob8mZXweXEaBrm1fUff3et2d9fuVrh3KMW+LC2slh4rLwAasrW5wG
mkrRQhOlnVvndEPJ+xHI2SYatgMgubCnX77ha9WsEf8yfWm9pfeBnYLcI2EBnkhze511zBZytfdB
3bI8gfm4vJn1OI2x8JyfPbUMzuPfg+DJr+Q/M0CCINBBcj2cDiJGkK77DjwTlZZPz65J7/El49ns
iqAcawSpxGhr3ns/TBHt/FmWk8XUHh16i66AWbfwnekfOQOA8qz20aDXd59CGNe7wWS6hqhQ0dCV
h79fWGSDa+LVuoHuyCqcOHUUrDG2ePatApn0KWdq/RttbYDIuYEW19fatfnMcs71erMidPppTfcF
ioP7UNWE2lB2p6K09iMrp3OE6rW7jSNkPDDME/z7e2dMZ+YtnYnDuYLgKFrOVhHbOulQsEDdo4dg
dOM9ZybV5HI/JXB4o62cF2eBczkN5fTLQzVhfDLbykOgc6KlwO82hSD0lkGk70LNPrvjfDFFNvKp
sRj10ILcmeyK/CLrqoPK8oGNqxiekOvYePw0zLnjcl4uW3TdbYrJGn1fY+ufdluVhqddpI/kOoPX
AIozz+uKHlQAQ/MRwKu+67BCDSq9xCimIPN15zxo2n2UW2nxD4JwQ/crymO97iwMNvLfQjk6S4vX
E0Ewg+eJJbLSnt6cUROPVoKg4EHPMVoRL+tgwQlK2s5hMjmZupjLtlI3bcc1qAuJwKR4gwvaJOF1
Bj80RVLhNJyh+a8DgwX42kSuq4JYzaNidqoa6Oc4t7Pla/SUuDRENSdwIltEFr0C5QNmXv7V/yg7
r+W6kSxdv0pH36MH3kycPhfb0W0aURQl1g1CFt4mTAJPf74E0B2l3ROsMxEVMiWSGyZz5TK/0RS2
3D6ZWWXGGXZkpTqVGo0O0yMypXijfkLLWFofoK9q5pvfjww/7rZDppb9oGIjDBViI1mY2sy576Ju
jz20NQ3AkglFNcOLpV29fWFKu6ElELmQS5NzOyMmg2BXVKBkjfWrDINH4dNMdw4jXWSVFQyuyqeB
a0e86wAwLXnLGiaSqFBfsc2u/Kg2TdVQAR2MHwCpI1nxGGKnSlJbWuoAyVoYHfZeZ0pEyF7zvLXM
in0/5UFAZVQnoZbqqvZQcdviuI/yzskewjie8vmqBTQS4SOY5+aXCoJbpt249PPbX6No6Ncc9NTw
GMD1gyFE+7qNjsiOl7lKUNOsVL6DY5SjsGF47Ov5VXaDE89vhiA09xJ7DD8usUtDMS5yryeHTVHe
MP/pwwel4KZuAG1nPE3TYYhDeTP0ibpov8TtYTqwF8PyY6Q0uttrCVadr/crW73YzkjVUZDUiJky
LAMyXsuPnJxg+HbrEc5IbDQfaSSosLmZ0Xu4raptbUlVHqCvLmf51ALtcr7ICGN0xKla5YmAt4lm
3IwLHA0cfck5CNvCSYI3kF/0Y3ZpmdlSo8+XMGEtHsbGQlLtemwEDkBV3tIwOeayg7x2UypiUXvv
1f1YI8ibAtIjc0uQPkh6jAoo4XzzBafc0MxxKxLIxXrW0Rt9FXBaA53/L3JuEswqDX/CYWWfGV4z
mLcFc1MaajY0NUs/RKtRb1JDUjVOzLjAer8aXquKWi1cxrMm5GS1g2zbtekFjPgZRUjWtSpBQobW
5DdLL9E6uQnNKDKStwriRJE8dfjq1vNH9rXancEoVDYwkVCl6ReBrx1vJuYkJkZYSGERFUzaGWw2
vHBswmTeAPY6uPEkPf9Z9zubn7XdncwaCmuqVkttDZGqySWWsAZ7DhalED8A3XTFB4rWGSOGLTkU
CjFXH9hjDu6NVugPcQBTKlFn35gWHKsIYah72upwZJhQct2by/iPji6RnmYzgW09f5j+NgQ5e6QG
OeCGGxByEvh3zGbpH3HDvsgIIKJ2JjTOfZCV4oj55jBppxoZ8iC671x4dY9GWaq9T3ObYR2lTAco
Jw80Lxo/r6sIvLmkfPW1HG7LTdWmNGtuS9Opi59rPyN2pxhIKfKMaXU3BBQzBpKQYAgQrB/msE89
sFiOaU1Ia1a6OuBcVCJTlchkJq+9PaTjUKhtSqjTwPXPBgp+EeGIBJKjiR6Oz0tK87zTp89I8nte
fZ1rEOqfYR+YnX23woctGqSsXhm1sleav/FA3UtGSkJTTrX6p3UJFcuMWS9K23Wrq5yKjH1gIyhB
sGG3D2y6kgk7zz5qElUuVx6JbPu6Fb66PUnR1ftJcWGNb2OPDw2S/7ZT6tWP3pv84dmFjDN+WlfJ
HFZF7ZzsFhMgZOPZiaPxCtbQ5X1AgO6k3xzHkVIWvu1SX6ycR3vo2NomrQN2MOIxBRXymgqCzVpW
vpdqpMhru4QfpsLz2i1glqqCtBqhE3W2yR4yAEwmgbtnavSG8wyGD/tUIx2xT1sHQPXceGdFXzs+
Ax8tox1YIsYZ1gAn8Z6AHEa3vOOl7yjGTZYYeItcfgsaMOfYXfHQeYJbiyGqnJa9ZM81I2qcVALe
YDliYdEpYIBK4IO1nIhznPDiG4Y3BpvJ0egOZkd7inlrMJM6XsYUSBX6IEZoGUYXeF9X1cH1tdpG
kjKfIjyhc8EBjjsGh6m/DfRrDKW6Q8KMYSgYJk20oaksqfM1fHdLZpAPKA/miMPZk9b1P6ogdKr7
2h41tzwN6xHslrFNGBoqjWQSXShq1+EEEFM9JVVns1e3cmJaUsIUVRDuoUKEhx0Fxo+8KTVxovnQ
lsANAFpo2EiDr547lCJPDIuLWrtCsL1vnCMYc2ZaNywIpssAZeok/1glOsVVojVhbZJ/KKhQazFg
emzMTh3AAkoZk/C2MrN7KBIqDZsGGx2mHeNaFdgCIB/OlzwSS+5T5Sri8hwRuthrjAIYi8d2zyXn
7LvwtCb3oe6o9lKf+DM/aH0TtAZEfjNXeT3dJMvc3wZBAlAwSqmj1xJjDVRZZZS8Tl/JMKHOEcbq
yKvcxuG5b12ifIV62HmsADk2Q5r0l4VsbfDYeaXblccC1RgEHlmbVimee5QZXf+0QjnW2CcdX7Eo
onZQqz5ve5wZd144zwKdoGiKbnrZRKYHm3ism2KP6ZWwuh3C1MBdT0Ft90GA4k1ZR3fzgJbTa7BM
qVOtoN+63xLQtYk1L3AKthc42Z1LLYf2R9/gIlrehoapQsVWCAogfqyO0mn68S9A/xf0fMc06CHZ
AVhn3XP8AKL+72yJnsIYN9TEeqho1Om3utMl2sHgE9M/grRTD3jtdpXoCBA3LegjXBi2siTksZP0
6JU7TMTz6wG8THSC4yCrP5ogwFO9MVzB19KC4+B4v966gFxy2SYIbNvDaYADE/bWBRSb08uZMf8J
H9b2EdCLRNDYA7nYfMN7TlUpZeY3XH6+NOPwiGUXb4gTwMO0PN6/IvOyCwZQ3lN4WM+1QKX/BxaO
1EXMaTRmDx4ur3WMXQdyHMlVmqFqL5+xMlPdm1AWeJnufLe1ODLYviq/3kBDW04m5lChfYaAsdcL
jHfGrrdjbDILOBl6B8T3LVoTC9YNepsHyZiDelkOS07aeupcd5nEcmRHaHiy2+oO6dLgL3QdLjuQ
BqMNciI6f5CXAClfvAA8D7jCOh3vawV19241ngqICwh6lPAanbV0t/ZNuqZY6k6rjE1a6zJ0X95/
8hdUKtaCQzvU0sHmKxCudwnLN2jZ9X6VDveYz48sOAvLXQbzayK9lW3VguagTOPEGMwhcA6zb3Dw
bBcpdNGSFRuRB1AuLvmzQVphX6dpTsO/XPA7wYxC4O161r1/B78TtNUN0HYzETREXArJwUs1k6Bv
6za0uvq+XpBeRacDo9kHiFTTmEPYmN7N+x94wUV1TLXtwf5wjED50V3vYjqFCgE+jpgo3o+Igbc/
R1zVMZw0FiBa5ksKa3MZaKC12jveHuRYBrKy0ZhDERy5rBTKMP3Ano6u8RcN5d8Rrcu1BSyrgOUF
DRX+9e8RCXHctu6xO7+XkaOKAhNk6Tjt2yaX6HzO5MDmI5rOlAA+vOi//Pj/iIgmuhs24HaCKuvK
u+SPcW4rxrrXn9nvqj2s1L1JG1Y7WWBlLBEOKJX+rKuDXa9qqak3AS4iWWzxYOzCJT9cKevr+Q38
Tlb9LtarMPgobIef8v479S9XkWtapsLlo7blmMjkXzy30A6EXujDeG+UNtOm6w0D6Lj1oK4LUXDg
kRB6zMdoGFV7MyFz5/6CoVPNxLXgtidydZrCTcgW0hd4Yp43S/a6tHvX/nnS0eElr8J2JEz3Fq1J
AN1b/pfqoSr7R0oIKrG19xRoBt0ziCk6IrQ32uTXhnUYyYT6rxNDTaIYNZrCPoQgP90vXdKqFx86
C0Fk6zvAzOEsx+kpXrJKgdzuMZ8Tz2zut167s5z2HsohZCckYeoQqOeOwq6rTa0u0ONW7dcUyACD
4WW0I9c2lME1s5oXzF69HnST5SwTNexRGeWsOVu7hOa1s6o5DIjoWY0k59TWaxtyLqMaE9+4B8Cy
woDCDb6TY7yOzK07NuMpcaFDoJyNfx5gU9innKSAj1lD+GWpYh4oAUdAGIa2+6hDrMS+jHQRrPAj
0ykY2AdkY0IHkGeTGj8cB6wZjpklvWjAc7JSmRVqVgpKB90zIHHY+q9ZGZL2I8qoiJAY0oHG2L+/
Bv8jFLsWah6Wx8u0fSRTL+MKICzXRL08vdeIeWyaGhNHnpI7JR7ZDyNmGgOPa4CpVlRgH5OugnoO
JlWrtujS02r6V3m64gL7GQlDb0cFXZStorSorGI2silF/NSAwokE9dJa/oubuQxEhEWCAAMtEPZE
pMuwDOreqeI8E+c6JDFnHKMLiTCbjbRcKnbbhQPN7NDpTqSc510rdJUkNUvq7LD2eBXjXKlCI256
NYYKgZUMz8XQ8+sgGS+APbahtHwZnZrl/f4dqCj+ZwyC6yFxgvUuKnwoDnBC/h5JNc2mJvHr7AxO
VjjNIRgMhgMg5D3YY7vAxHeTrs/SHX7/g/8jFCkeDkQ5wqfp+hBcf/9gGKYa4le2edf46H18o23F
vaHdrgDQyMISiN7/vAvFP8KdOsdYcSSENIbcwPz9AzOnRTOq8pyznXaqKTc0sdr9rHFM7PaGxPW1
29OVtECt2iF9jg053LZtTDlVhYk6ZLc3Fk/T2rkV5c+g9rwZj2d7UP+rSx3Vw9JG3aNoopTpilPn
jpyyOyOK9PFnrZc22vN67rHt3r/Hy5fJMiTJcQODbJ3T+3JrSRsIk1u04gzWQrWAofe0Fp0zevv5
VZrrKlo11qyIAu9/sHpZf15FqCN4EJN1yJYkKezs35+thpoJVslafrY6jgCmprDN1MzAVI8MkQo1
pZ0xtGOtW1gEcxlyhb+/fxmXCafHYex4LCjOxv+B9hnQcdCiLmnOa5nGn3VeBcwM1Y8CalZgZhcv
cwLphurSRuDaGFMU0Si+vX8pl4HB47SySRIU7QaJ6kuitEXISpCX1e+yJlcHKZhI1XRGlINlnoia
SmPtA9m1p3AM73/6f7wPUiMfYUsEBKg3gkuVhih0e0NvK3E7ZTGE++t+7kkmgpjeI/QORf35ssUX
WM4s2rWOfv8aLPXS/7wofIMSR1FhASGwJi9lASOq5xSnzuGuwqfCOU+mp5fJEfnEQPtex8LCyTpr
MlK5ndXmQ/Y9SbEJY8aYlVkSH30JgI04KWTqfC0iiLUx5PplpBjVktXVub3qY4sxZCi+3pOoPWAt
BzOiO/KIRSnF6UGgqDR87uoGo/qTHCy9/t4HdJ0+p2WgDrl6IUMES85WFSg0vtWgJUfvOA8lRRMe
zQoiMSY9NiGVP3U4f9Dg5Ox9/2ldLl0iIGcJkA3QcbAEL7duONBzbrIivRtwBE8UjzrRmwYgsyt1
6H80i3EkEbZwMHYYtKSJJtoU+Ai7Z9csOqzb37+cy0iCIxBvLfCVKiBs1ctR5VjJCClMO75ba7YV
F1+tPe9kqUBGGarp4vsfe3ko+CxWHoSxkMXgw1zE6BrUp6YRxm+ZUyeQprAkJf9ZNLVTKJOkN3+V
jnDU/b5MUc5jp6BPYxG3fN+6XKYogLYQLpvyFv9tRSbCC5nPxBGDOVxNE9HLJY2uMaqGI35OLhkI
nj0qtR+CUiXFnuzdZthHEoB8edT8cFYUKYT5CMBtVCnGgdO0PpkZTBQY3YdJxKrPo5m1aNFJbWoa
zUxPRGk+ws9TfeI118xmnla71wIUvD/BOVN9gHU8Xa3tYW8t4deGGL09Na0Sogn5phUWMRSIbDEO
Lo2e9MLXNRqCwYqvGUKdQLQSVaCgqhuJmV7ymx5H6mTa4pZZJhnO22jhanEIiVtBVX0bKgGG8sJt
k7cVm7EWMKYmObc33bVZpOqCdMyzTdgesQmWZA8wYxCA0ALQardeQxkXf9jS8K2GcK1KtbWShZKI
SWpedjsd7EaVoaM1R+6XfgExYvqSYLrh2GGZfd1WBm1nj16GaRh5hlhV1JUGfuqDpjmfo8lhVLFP
JySOp10IFiy8CfUsiPNjXDD87Y4iHabiwzzOkf0DqTfyH2ShFAXJF5iui6uyoc2XXG1Yxb4EUAId
JaiXCmYqQTegtgrf/uwmSAJ/6m2AVjnmhBlwgq05oDoL3UFWBiJiylkJVOkudxjMGjiGsJcZR68A
v9yMNHntUnQNww6TxWT8OM6wO3C1Wk6vFRu5Ap5AsKnXJRnR8rTXfuG0zL2nYFIRFJaqmcOHaWZg
RY2wJe8YIV7VsF56GUNpFS5ZZz3ZZnMNNR36y66S4AiYPq7TFJNuEt9liX5m+TN0igRKtNTF+mFL
0VOE9Kvqaa7xhZT/AvHZM81Zc+HLrfw2+qCMhNahcxE2DATYklb32e/S1n2aARywZ7pYU0fShsAU
M7PLfecWaqrDdFtBBRNrVr+lZq+6RplmcrbR76fmHyrGKfyvFRSBVgIPf3ZoqQP2g2wLGmhluA2u
Qc4pHEsN74aVVrbNvXHScZBeni1vLM/5OuRYOxlubQn0M1q9zYi+eMLwmlcEiVia4oWJOO9jAEGm
P1VJOYnDGA49ttLp6IZ3GWhMB00Fpm/XDGEUrjTzLVWmOMuwoaRK4TLXKmUd3WyITYzW++HRBHHh
wIbCj05/RCyWkrUqQRv8Mis8mGGTLXM6IBiC7Kp1cBkFAjDFzOgYOartj4c4Q8N06NgWjBondOV2
XQJPD4iNycbHMIhuxoCKUIu6Mqwqw5iD6y15QzeI5j8AXdcHyD22o/folJEqWkbGvumvMQReII5V
5WY9jczOivIbMKuNge6coL1cH1xbZlpHptHbpNtT5GMycB9VM8Xorl1RImCt1TLTcpzu2p0GhZvf
NrZf17qElqQN1JAhtYMxwZAOlf+h2TPYy7tjgRnDZAM2cGXAT+TZ1B9oqRXtLXxdr2O2W0wNS3od
bHGME8jIDtULWNmHCCxn0AWCxq1sfDuXQt9bh9TOypVFO5UWgKvpTljvSqYaNlKTKyJBq1r182xo
K9+qjknxK2pLnaICjq5CGK782RUHXHKasJhnW3Mc8WNtA4mBJW4chsrsqN05lxvGZGkGMhBVInAU
wXHQ+mhkxEZnROVwUcH7iE1MZKmI7YWmMMQq2Geur0AO6yb1UY+yHTVSq/P8KV75lSsob8NtrexC
nDfV68VUARvuqe9GRiclqe1wu754hD4EDZvIUSiuIoV1C/wgT8363MKjkuHB4q2G9nUPZkRO2wXZ
yGXFh/XI2Nq93srQXUH/6ymXaFCPPjGQVLcVWQvOfZ3JzLE3Z9dY3E/Z1/UV0WhUocFILIVlofUp
gU/gahBX31aaLIGp4tFyzqsy0s1ndsk6h93QX8PK2pzWaAllbyhfKprf3vfamOzhKtcbIoKgIOiQ
Q14gR+sMS+sb1YPYHqHjjhSI4cA4m08LXDWR65e+WdOX5vwDlGFVX2lWngfBQWtcb36JleIRHNIF
VlMEgyqCIr8jhsAuVhzXzprC+cvkIQYkds6CmpMRji3uDl4qTZm0szIB38YKkmav7J1489mEAjA/
Z6G9QsxTtYWuxI0MNE14R+MK2wOWN2UPtlnpRs8CT4WcToNuQpR8pPQf7Uc8uCr9cQXF+XC2OZVX
6SPYKgTbpzmnoQN4GINWrpR0Sj3/FglPfoPjzdoRy/6sHGvpHS7PyhQDbat1VrG+a4zjaY+zJ9WR
t668ekF3ke3ypuoW7sitzbCJjDuGmOZ8qQ0EHH5NdYpE4w65bdVI22Z7sRi43bXTtg5gCyv2snsa
FwXXPzHDd3CJB9GmrnmVOyCyca0rPG6Dm1amoxKr9awIV7QvCBGPk7o3gfEosGTZoZwT23bLZVfV
pJgLfQon4d/gur5JFgL6ChAjOKmSL0CTavwkIltFXz0eFSx2BTNuwHNc1RUMs1oRZ4nDfOjeQCiE
Xl9FZfrNxaq9NL8kVcqUFYWbznajLYtbe0RNr6kXIZe8KJt61E7PTGxDsGqANvmmQk7wQGFN2hWx
qJZUH5jJpH5Q7OBWMXjeR4Xmt+Z+hd2LelDFDlzYvPXRvx8HE8H6Zd46lVT/KDrVodLU3Kp3KNe8
7kwYNlyJquvzI1ljEDsPHBAFED97xrQA8GkAwhvgPvMs+uIrbDQdoUMYd0nZkmzres6vJoZo8hPE
TRivJ1dExtSdgal3QGnWxvN2RNKLUP0EI5iDMNkPbWFx3bsNUUP/QzVBO0ap8FhWwAV/AdLcLT00
B+w+494aJfIv1syLZva1LLuykDywDR6+RfVsUhPPDYEahTgH7JgvAKOM7M5hgUTAiAFJmJK8WqvT
5f00G+p3Qb/Qw0Un8TpBFVydM7BUGNjBBlCNp+02sAJSIKloyhW1o1y1BjTbJtMNvDZgyOPaplrB
ok5VNxnPDNW7dpdGwrhwyzm81RJbsQ7OwLz2tHFa1kfeVXWOnTgIy3S4DvyUsUODM6r5uMVZSHtD
/VkPyflubByr6gEYOlRBhpHjbAScArAhOH23ZrtlJirs+QtStmkC1ZXG3i/V5RNQApXGOjOOePwM
rJzkp2zpXs9RxbRg7WOuyWA3qR7xrqjSEvdzmXQD2uDb6TXErsVCLEFq8FCGkU7ylxTh4mUFuqpE
CmZL/RNVgiIqVa7mieSjJIQzc0hgbtDDb4eQxr8x6grMM3gGrwrkJifqBoRbCehBVym+x7YJ1+nf
NoJngMtdK0Jzoe87sr7utN0ZJ596heutDSGuSQCl1kGXGHMzf52L3tPvzKRTkJQVZEosFumvDfIJ
1UHFwNnP1byQQoBjra/ZnrdOHKl/2RZiukgAZBBMmWgwGeG+6nlQmb6+HoKMvHxT7nVwxdM3R08V
unSqaE5+KoM4bD9tKG3h+IoKocdFiad5g9xR/hUFKfUei2VYx/CR5b+tsa3dbM5qMpAXiSojNryx
WIbkTt8Rn+aETc5r7ieTh7qsK1+vWFdEc3YEAtHqQldcteM0vP8psVSKv+pwrHAiKmpOCS+aY/9j
3Y4lFHSkd3ieISa7fC6JpWqrplWnllS/qONpPqPHaE/E090PLcKhWGbMZIPVN9+obQ3pPY0se0I9
m+2tJbmDe2KMcLjzYwWxrLRssviuuzXwDf7q0iMQzWELu3qqwEUGVDguH/8RxZRac7YNyeJXeD9G
1+wqNbKAbpcREzW7MdsbcErD8Aq2tWJ1ki42jKCMJZfcgBoATllU63moO1bHd24/h7Ja0ZE2uDoF
L7G10DI189gaXxv2x2j0NKyupxhCfvYc6iSphJNlPiXyOAPUmnoK07QmTTW7nh260fYGbdEta9Zg
AgFIgeoGWRVcZzUzeUDcwG6QxtzJNmiC5wJlGBZBiaGo15F4k/o+JqlJmhv3OMqokZ4kZWL8ZTYV
WxW1BE6kjUXmIqbP39ooAUEeOgECb3sfPW2/pUTsSqiaC1AN2AQtn3Sh9GyMKQO6NTjurcSDLZbK
l0ZLAuniczP3A3q6ZS+JA4lWA3M8uivss850hYVco5vT0olo911ujCpVEj7tyj1UDF3ctyDGtDuS
bi38sXIQZ0QOOCkLjfkayN+JwEXXUm3ytUEoPc6wOyRlkrK+WgVppmZW5K1VOiXDEcsWV7x4dBHo
Ai0L1A6QA+X8gAQDfg+ZtHycb/OZAa08tvS6Cu8RM4Qyco5VKKpBHFol4//suRov8f3OmvG7Ihtj
AZrzroPeqcXQHB3di9FvD13fCe0ovkWuBSHL/QxdneYGTuXspLY0VSiYBO8Q6uXaD8IsTWXb2/2v
UkLBuimXa/uv7/K/o5/V09oTFosT+/eqnkDbo1Xx+1//70tV8N//Ud/z76+5+JL75Dst6+pXd/lV
v30TP3j74MPX7utvfzkunpUf+p/t9PwTSFb3L3N49ZX/v/+42dW/TPXPf/79648iKdHtBCL4vfuz
kz2QUOVi8F9//oTtOx++FnznQzV8/dvH7yg5ff0fvm9zv3SCf7goLYO48lR+Ddjh3+6XrvsPW0fN
jneq0+hHL/zf7pe29w8gqbrHCMBg1soI4u9/E1Xfxf/8u239w6alazMhAhDFfOB/5X55MWWgQ4zo
EDACsKkMO/4D3wPMFwLsZBtXuSFrASSxxM/QhvR5l6HlcG7GgCE6LGbrm7qoqz89rm3N/K3siyda
JZ34598vBiwW1OnAYbTBXAGINTdLW/dPSuQ56i2txFPpqmtH44VNGJyB/vtnKhX33taC4kYfXe8v
MGW8xYtusWmCxeFVMGLidaCC/fvHOjgghrEo+yubwzM6poybrqLWBnhcNdEXiUwITMs4fEUqI50B
qaf8sxMHZy026jfNbJHlRHIP9L/vWS2obZ3phl33QMFRJrujv2U8oO/uyWOB9JgJ38nxz35UwUvG
C+c5TcQA+cDXjRekVao7t8khUXQ9Q7ZAOl8H4OcPZsJfl48TQyifc5Q+33omg9a5cUz7GeNR/2yI
VsKBhBFzyFM3mXf10A3uAQ/gWlWTTvDqFhkg/cHux+JEyyif922uZxG+40GBduKUZYden1w81UV/
7QGNoI8GMPUaLGZ0A22lvTZM9AOOKK2yNFDsHaYjql7mq+9V4etc2d6LYQrP+jDZqXXneJU+7OAd
Ba/k8awiarzqbka98q2TDRhs0QTiR2WK+s1PUNmYMrM4p75fQUNhuaFFyDd2hnxGYiikv6vrQjzV
Yc+d+ToPFzBldRezWnF9Twv9sTUFZ8ZkDTblolFlJ73wQnTs64FbNOq6jm+tvmq+R/5gQzjMm/GA
1gfyv14cwrCZ4z65Ap1Puy5NjAebai+mbyLp0iiroH0c1eTC0O9pN6HJoeRwSkFBBbvtrR6S4Ozn
vv6wch9Rj5DPLUBvsdO8NDgDtcaeYALsewU33EVwFIAVaoNO2f1o4fJb5BtZasCfgKPR9rWE0hbS
waalhhH8njZg8IFUrn2ZMHrHPY/+eHvoSqhNN17HQhyQPkCXgcoAHJLXOd87aAkPFqexv8f6croX
ASBl1Dtq8ZDZU3XVh32HDTeoJAF3xOdl9GbO0oRajkiDrEPjRajHOSU64gUh2jHDlYYOHK2fyknl
qWoKER+8wQZhnrVR3h5MH4AWeSdq/Wlg8MQrwI7+vgoC+aRXckKYVkfXfBe2mYHXBhqtj10XGfYp
0MciPGIbYXrXNtVzc1/mk+HubEer3TPjjbxAO0qvxRVtdx4aXlz6wzgM9Ru6w1yyHjbBMS1IJMBA
O/K5tCvzJbFYaqRFZXUotbo8d7bswp2TCS5sMkWeXXFCQgUbrdyhDwW39iBwK73xKpLNfVAO/Q3G
EdUdEhbFflv0sVGySSzBtpkrj48LJ6N/4guS26pt5S9EmobPENIy61RI9n3MPJRJUhpaNxKmj9jV
WWK++FNuPAg+5zDRE2VxwdUbUPjQ5FPqxOZLX4f+2U74E5ZEs3FY9gLIIV6XCYo92skgC7/UfVGm
D7XSNkhJ4tzbUj14kcX8LCpg/4D65dycrEnK51BhcXbm4HCTtTbJ51EIaGYZcmrlR3OogdxjZXLl
aWOZnTQXntsOhTQ+iakNLzwvpzh8NIVpiINl+3xn6lnWzcwIAr2KcJDJdUnfdd4PtsmvLcZ9D7Nm
yScPb/MXOgjGA/cYvMJ0M3BBM4PgFQKE8zUd5PB59GWGnTryRvkdJjHTa17J8kMEM/K6dxG8Otrg
1Ik3mYXpXDDrkHJCyMCeU6L4kmUF/9sL8+AsXHjYaBekuINyTt02A9nk8nhIu/TPjSHbgpINHZCW
iv8xbTr7qnTC4ir3M2a/hht/nkoGflXvps9N3GTY9AT9XrMibNjrArR/4U/1ITRAn+2yQLTXkOjC
7yiUN/vetELGF5CPBZqIgLkQZrnOB6DQu8qZpw/YScXdrkWwd1fjN/cQSB+dGp8+/73MzeBU5faY
7xoOJqWBZj45zSz+iPu+fksMQ/xwqJWwOcfUqdgPWqs3p+XooLUcugcKebJwxxRwK2SJCNfBtBul
X+5Y9teonv3wDhud9jp0eg6mHHk+xOW9tL3W0U5wDkbRN38oZ4YzmSufwjiSHUWYqO5GfWI/J7XN
oDCEYrdHeyk4FvbYaofWwrxt39MtwTsLxY6nBPgX/jPFFLwO8P2x3Gks/yyKJSSovRDYgrQhiUtW
vOwC0zpNxkxkL2vipFoxCXhUsYvpRtjHvKsc4PO++NEbsACPcSZS7w5rnaE5IS/OTsBbSD43mQ0D
1O0Gop4IfeMhh0t/lxpBC597dLgdOBl8dOI1Yk+fCLSMZfLKAz/kWiCittdjrEgpGW7zCXIcAZsn
K5vuR9nM9Zs5Qj4v6bUPqMIW+R+GISVGlQ4VtZZQncSsTNgXKil6Pwm6GNOT/Dggt8jmDQbYALlU
tvKnJAiBbtOCrxxe0W4efmnweO4L2Wj7OTfH4Qj+Pnx9/wMvUj4+EJSC6WH+AuoNY4qLAX2Czmri
4cB9FZUiuDKpHq8ImniNeImZ3oQIyOmIP50ZIrY3/+tPppwFUAfIh1H9JYIbCTotHizL5GxJzF3T
FfYNqg3lVc6U8a6SDQjkDpZshe7f4f1PVnSH37M+bpt0HhgNyTasAvBqvz9n/BsxHrBK+0o30gIi
KbndFQJZ5BAgGL/HfXGPGD3Ue7IzX0KG1eu3SrfUwTskU3xMwsw7dX7s0T/Sgl/W4JuHxhXyutdj
+5z2wFQsMRL80Lg9tAJDEerP4ugWgtWeWGwSfIdQdbX6+Mpn/viURE75HLf6sBcgJK47iO4+My/p
kDDG+bWU2r71mg9DI+eD35h/GAlhCS+z5K7Aw/aqZ779q+oyddAIt/xZMqQ9IRJV3frJpN2EyRBf
kwU2xxZfmy8tavU76B7FJ2FU8b3t+fKpdkhUIYDkp8ytbiXyGXiqzloT7RLACS9lb4sfwMUZpVuT
fQhkZN9YtPh+2JAaB4y5G8LaMHrGk03t8Gkquze7GIPTEI+NvY+bRr8qMP8+AJ3icERN/WtXWEj5
uTkej5yTTUvzRSOPMZz5roxGeUoLFwfWcEpgDsVN9BmnHPSh3bFDbR1lrPvSrfRqN6nErZZz9CZd
LfzqAFA6IWZHppui4sAIJxxP8+xHpEpT+SEsms+0S8a9yHxjX2RCnrXO5YJQyL5LSfX20vSIlYNl
EArh5Bqv9ESNU+MP174X4YYe2iUdksqydxLYq33QWME3Sz3QVkN0cJljPzNIllcxsl/ffEAWd3oW
xyTiNDoygb6FlduY7NhG/EdSNhMNvARrB8jmVwCjuusqS9xzFBTTM3z2714lkz+SNK+fZmm4HBtl
cUbLsNhnfRUeDE/gJBVn9g0SHekt89/0qIC+JCealn5PfaM/WWFuHDxDOiejD9rumDbSp2HAGx1i
Qro/Nv1N5qQhrE0RnFE4RJOgmNLXtOsY46aORW9vKpM3R7MYSzQGLVKLvLrwnBgVkKhoDy14o8fR
b6K7sczja0uLmh1HLn5unTwpkdZjAxB7Tyfi7PWu3IX0Na9DxKaiHdUduOfSSg5pVBW4jlRTcJxD
k/SjxKPtGRYMuuRlftMNfXVTQg287kprJzxHO8tpVPcdeXd4bCCVgccXLtxBzWnLunPe3A5eoGGE
bxH64te1PlLE+JHL/CE37wM8it/oVgZnzEjUo3BUbqWPZD+ZbkJNDWPko+nJvYgy4rzIW+qUEE7U
jwhAItVKWUbiKUDsDly3M+xqaPGPjSy16zH0mvMYNsYfYWoVJ5sk7FFHGuXn1JjYwoVN/ZYZkXs1
zsU+bGN5FflO99OGeUgJZtWEXW3+nLoDCY3juM/V6N/hIGscULabbjpyiWZPM8medgBK3NfMtv2X
bnKiH6aMivtUye73cSCPnpnUzwOeW8fQGMqjAJz8VAEivBJCszjq/drdu+D4PzhdFt62DoaIid29
1eT6zzq0kPso6tXk2TlBjNPOTM/6rwiCzfuSZviDlacZGPXGv23Qnb0rawa9CCGZyiRwLu/rOjTv
qWMRA46r4SZlXnbS5sm+i4I6+uTnfX0E8T6/gNct30TfOYc4nKNvkTno4g7fYd5CopMAjLqdJ3sj
lfUtUBB/OBiSZIVanNN9SYOInPIZgtsEAmWaPwKTz7+AtY+yfYBt+xMsN1V4mupo5+D7gx5C9zoh
m/OUqCQ2dAf5zIg1OCdNMj0X/YActy1wOO6inxH1w8cAAuQ9+BPr2M3ueLd8GUJ2xgPmXR3VH7jC
Vx2y4ZUeFghQIFtwZ3SufBq1pmCPhIn9AVnGao9ILfAL9MXHj4Hn4ARqGNVVObMJvdRtP1rNaB48
WLE3k/DJE+N8fHYxlrkjznEDM/pOX2vHZYm2GZUP5uA8gChzzH6f90Ee7qw6Cj+Ys23hLE7mGIU9
Xzt3NAN2JooEM/IN3f9j70x640a6dP1XGr1ngVOQjMXdMOdMKTWlJcsbwiPnOTj++vswXf1VWf5g
o+6i0Q3cjVGASmImGYw45z3v4H4QEw4lAi/Gdcdkqva12fR2tqNZH7J5nOmtklEtRr3R3rHm4DZB
A8pEvg/fjdXIPSE8j346iINnPA4mYz1EsAXhfUlmpk0CkqETquWrLn2sQ8LUa93Lfa9uBf5DcfOZ
cl7/TIXHZok1RMXG3I33GtEDWGrHaiaWvYgEHuwmfTNhbFxFVQYNSKK58rloxXiP21h5UvgsnMZo
OVl1Rgq+OVZAI6Doz1Hummpreg5xsvh8yj0UGevV7qPwDF5Qnqve9u4JkQ3PucR3PdB0ba2RWflJ
tDI56lXT37qqXXr2SVSvrVIDgYiYuazTIbcmbnFJU7NgGEUtVLYayphpYSlxhOAOlivcBsYnoWoT
195USsZYOYYnARPlwK/Qd9/XnslGMuvNwjjvWEJJT+f/fdddCjxHc2hfsTa6scLlKksjmxvTQKkx
dUAY2DKvcA8tnpMmsyo/kAsrqE4lBvrwwCY8zdP8xbNl9ZqRJH+ApWu81tXk3ERI5FdWTZGQgjYI
HGWWJXNdp9XSKOGL55zSxPKeYsbgCR8p1iu/byJ7ZzNKoCFS4aafAHKKyimOvaqni9vK+Cuc/GEd
Nq29phfArpcFd4ZXVa1HL8ouY2sUXwyyOz7Ebtvv3XHqDpAfAVhQRu51Zq+bXM/AePjDrA3rYPd5
/Vo68O7xflcHVyZN6dsDAIrKKh5YLFnO5cSe3ZVR/Yr3b06WV++O96bIqkMWxjlulqTPb+zIElsC
dcOvgWWWx6yjskHrx3WQhJuE5NYdtfyER4Y5qEPpus1ty+RhV3p6fMqYXiG6d4wz8oXoQ6lZ5h4T
hPQwu9roz7O50D9icxvEjYaifTkNXK8NPndW4N57OCPG31t9DL+bfYaxLI1jO9srA/no+87Sxg1J
Ao9lqJItxUR6IIRq/pLbAsp20EMuSoszKVkG3IiSmPcNk3t1mCE3hn7WdnKloek9KmvUHwZzEptp
CuMbi+KeFWEn1UeXNEdAn4A8FiQR5vN1vZlZS3Emyfs+SDhbuPlCulgNgZau8SGobjq8fB7ZqgPh
g8X1ewCY4AbP12o/Uih+Uy6bCJnnqKa2smaICxEl+FiFuWIBChz2/EAZxlecjMIN+7CzmXKX1EZ6
HIRYYw35wNNu8oL8rjpdlMOIeGAl5glqhiqx9i5z8lOUdtg0WHOxGyJpYMyVzdgrsyFH1C/nNl6Q
BzJVjHPeiyn2Tc0RD5gWPuIUWb6LRdEDWBQiOU8Sf1HMXh4U4u2tmxTa2g2TFR4u7CrpUGxS6BGr
61aPQFWuPMIxKbs9JoVExr+yAOzDwss9qcT01npbj/cdStib0QCtjLBAf6btbb84Y1a/g7zDD5qo
OaO1Rgc097Z8tiqd0wa9YvF17iLNepmg7LbnennTZsmed72DiHjH+0zSDJgmW6di83jEsXDZTwVU
mVWtLehRoPO7R4KvADayymwgrioAK6OlC9UVThbbTib1Qbf16EMvuvFxHLBr6ioU8xtQLT7HEJUc
ElM8tF+8ib13hpFv++iqihfyR+XzUFlgrYBF7Y6C31urBZRVo+L40AdeOjk0jrluDWuJBsgA+lwl
x0dCr4C4+9m4zK6Vjz6y0tDwFUE/PZHGqW6sO/LNvJWYQs7vKBkoWPVi+e9ET7v0ZZrw7iDwhWbz
WCLhd2/Yfsf2fEUznVFR4wBQ8q8006F+nkzGAcNyxHiLIsWfTS06WTBiL5oxclpM7tw0nFSEaqDl
mYG8IiB3E8C2tXJcXpZzPc4iWpWKpyuXgh1PXnZ6q2LlrHqC/x6w95M3EPaNczPNNF0ErBT1TepM
sLkkiQ7DOovLPN+4DgS/EDsvk5xMTE0PzObk81xk4n0c1tUtzq3LE/BAOhilMgPoLPvG6FS3J6+N
p52mfC1UlrQc44LJGwpsLFvmBvhL2wdhwIzwC62RwyoPzfYLXkbFVi5mcja8gAf8e5a9O19AoWvx
o0abQsZDaw6eCGRjMoh8DGcxhBtmOcDSccttb4WKAqicYJyRbWmCDBx8z8k8dpp6NV0vX9uKX+c3
KR9mTCL86+jlOnno2Hh5p9zq1WotedYnOz9jas+yTfnuekRVbI98gihKmQYr/OphJS+YuIldtrea
0oF/r+dnxUjkCzYR6nUmsHEXuFWyxl0sTHZLG1isAOsz/VQ0jHJ9RxlqY4mgeHCvSOR1IzCx+9hP
VihvvncJFmXSuZ9kchdS6tkrs5id7EL3nn6brZroF1vLindGsyBkdA9q3uHaSQXuDFGHt02ofbJk
siBIdl9nbD0LIIRnIW9Onjm0OdPI4GfIpvaLHOcKzgIga4BfIHeJLtKxNl0LE95DGzD7A9A6w4sB
CD2ESHuL9qU+DMYyBmDcFZxM3E4f4c+BWuIOwCthCXh41lhk+aFaiGLFskKaBYjuxTLB0awczFlA
psBaj1nwkwAsUdtCowLYTaPOkCOfIqq7CDjyJEeNPdK7fvhYyTDYxDqr79nuA2M4VNSMcnMdM7l6
w+oQMucSA4Z/436wE6zKMaHQxQkb2ynduWVa3WvwUqonfezrj5x9oHbYN/KnwjiQpCxRjOUd2Ml6
SslhJFwD1sH1kGVuzep0p6UGlVRZsS+Itcyx6e/KU6Di8NaZlLZjRLrwE3VQY62gjGpbeGXXCvu6
ptMOlA1fEe4emWoLhumw2U5ldhsgtLuDB17g1S+m91KnmHJq7IcfNc6pc1ObHBhVNwGAA8jcE6AI
Fl5gspZu5z7UaYnNTkSc6WmWrD34p7TLRSw+mgXlwKHCmWXcxMyUovtQwITduJka78uo0G/7UDTT
PcnowEDI7MsTcCuk+4gzt12JnmnaEQP9rtl1Ed65NwV680O37MsinkHX5QhyXGLDwlG0PGpVMSmk
3manL7IAKnu+wPgeJ4V9qDUGn1Nfs3vrEBQC1Bb4Jd4I7EqRvy5Fb+FyXtl2L58bHPye7WUxubUZ
sCuKArIldsbG63VHLQJKMTb9wbu4nW76PDX4pJFOr42LZy++oXCxPmm9B9PKR+HWJbhodEG/Caxo
ugf6aqVPYmddH7BI53HOFVGzm2tNrhFdv2w63IvJYydKuoaBDy7cDplaywIzdB1OelCm0b2M+Zll
5zQwbVAVK7YRq/OLHi6fP5LQ+giDhn1+lsLG4NVI3XO/vFGBmMsTCc2spiLueCHovFjoA57HAGCx
MXQwvbw89LEbi4h+Yiwql4ps2Ac5G2AJYNCtROkup6FyeHLYTEfPTtyPtY+YWD9oiZoe29btdvjp
Vs9Gm2Ul2uVsAYiBVq7bOH1McCH4IcnWJhc49FM24MoZDbeWHIoHstbSHYTR6UJZydzy2rlMtgBZ
yErkikCK+TqZ2ZtX8GaiTQdYfdaNGv2KG9hs6JE7npYZ4LnTmZ1coUFEeEAvbCdftAn41BdWI7eY
nk3vqThYMsiqtW9RJ8ikT9Jx12eeR04D5AbO2jkTwOlRpq96BvhP2Kva70Jj7rctPodY2GE5Waio
O+GshMk6hjzPSGLVTWVl1avbT/b7yciwtRl0cfk18PoT6srLT9y3SS46gX2m+YayMmtw3nU5mDvH
UsaH0Ci8owBZMr7Xdr++lvFGgIe9hoeAG42wBTecuPk3FxsS2uwRD70d79yMsyKcKKhdBm5Fvh0m
HsFPriCAwU1QDJwCzYxPS6Ix3IcotUwSB0o3fzCSKt/bFd3sxc6ybocBQkJIY8hS3bAmK4yeSU7a
YKf0p/L3v41C8wPtZve1XEgq7f8Gno2O0PlvT3ph8vzAs7n9WMSq/PQjyeb7L/1JsvG8P5hmwKNH
suvxz0LpGL626v/8p8Yk4A9dN4k5h2MiMNP8i2Tj6PyEHzHwWizccEX6i2Sz/EGPP2Ti1IJRiPjP
/2IB/UCF+osa9XeaC7vfD7OHZVWy+JnoLVQeIsithQjz9xnPYMdpWBHK4SZ4/t7GBD6biA/RiGXn
ogXpfRBuVeNvmvahAfUAKtneBScMHgo96pleO+ZsEd6hjHYfwC2Rt2QctE90aOG8QuDYEXYZoQdV
FT54hezeq1YM6SvjAHTxN/j16W6KkqjoYj8e5n5s12GnYf+s+WFt6s02lOw7as+EtJTZBqpo+8kz
sxpyTK0pgENBCl9AsmwB3l981EYGDqMfE0LTD5u6GfSbivykKFsXyOKmO7iktTSJPkoT/T5NktnJ
iTsOCVzciVS3os0sdc1Lb4akw7Pvhi1a5eeZmSGDXS3yJAmz5dx9c/NMqm2VhV7FjoeTCkEW+khW
gC84XwRWLG2vq1NehbFzmpxas3fuZM/OPsvsWjznBPfpH7wW923SQqQXW+KUaqFlPqbMCRgPd3Mw
v8MuxRwe4jibvTsLHUxxjh1v6nd4cnhihwSqDz8mcdn1t+wtSfpg6VrgblMNnJz+XBE8ii20uejs
MOJW8MOVGWCJ1aByX6PX8TQfpmVR3+Mf3rgcSFQEwRZ/YKZHndm388FDsJNsEQ5jat17de6yPyIt
Oda2R0KhMaQyfBzjvPnaATtGu4q8gP5kd94wHgwct4fbxukKG6kVYGOys1KnG5jth1l1kwZWzAxf
U71cp/hTFcv4oxQ3Dcnn01pJu8+2MfIvcdOaeFeeJuh2ZDQx99F9jfPrU1TBeSFux/J2Fq7fGvYD
/Jk9LcLcYpZutgYh0TLRjzg2VBs8K8ko4+tl4Q4fdL3dSRhBYo2sqskpkM3e3LtcP1k7bu59NOFX
lMCU6QwAlg1mGzrzhqdLikIFDD3o4edJ4PwZ7+2yc6NopWTfzEBNujZp2hnDZawQvlSu09unrmCo
uW4Dq3VW+aRLAhuDWaav2Axo9Qo+YjnfFsSbIeZ1OrN4dBhIdCvudedwdFZNswG0NaoCwdRYWJC7
zDza9gMSlNLPR/hT+gEQvNTqnYkZJWvHazw1HhSwZL11Mzv0/AqPZJZ5N8NyoXbSe9zwI6t3P7c1
6nxJVCCcJVYEE1k8IfUge+4F676gKZ7g9bemPnRMzAslviHqSWHTR3qcfhso9EfCmuPZfAxspojZ
ysOT65Von4L2CfOb4C7M67KlDQuC+l0yG6I1DqRqWEfHniXhSGM5VE9y1hxWKqZCIclJqvo0FSno
28pzpX2v40+COWurG+FrX+vzTI5KUTbnvhvlqFbmMAFsdlDNkss4wt/fN3P3MNUNlPmYGPBBtnhA
R4aF9X5LTFyv8bSu+/3/Pxp/S0HFU/tXR+P56/AfftMVBHR+Tn8koV5/88/z0bH+AKfAnMG0LELI
4Fr+63x05B+6MB2LRGOTA4+u8i8SqveHjo3B4iCGkQCzc461/yKh2n8wSXdggv/5E+OfHJBveaDG
wkTASQYDBUikP8VcBLpRuYnhtftaZQJRqlO8tyvDNtaa3QZHc7LHd6OrlRQI/yLr/hv26RviBegr
M13gPq5ouxYl6o+HMq9Q09tRUuyRO3yzyJH6IDwr3hqpHr0DuY82/+xy3CiPFDv8RCgoaATf0C5y
I66NrJBAFEJBtjCJHdzPXZrcQCrSj4HKui+/vuDbu2rCc3Dgw5tcEZrt2+9nxkmA5USQ7sVYDZup
y9onA+rACruyIPXx8ZW7yEDX+uurvr2rcFmotRY/IAznGDe++ZpVklmqFniSDvoAAKotM9oFj5ND
5l1aQkW3v76ea78xf4DYQefjSnZONKEYbyyf6G/FVVVxLrDAkv0YVs5rlo3VcxhF1Z3qAkG15KVs
bY7eH8OuTR6tuesg4WXVVjrOtLf1DvqCXBT9gTzDT0mS3QTyuqoRARwJRzUuODKmwkeRRycZGZF9
xCoqe1ZBb923qh20tSlGD8PWBMQjimp5E5nQVxym7uskNTUOCyev7trQEnvLa7LnLKrFKSSNj9y4
ggheQRj3LdPOeWN5uXnRawYGjR3JXZybcvQhZ5mXJiauAyVTdM7DcLovHD4cbrMZmaOYFJwW65aL
gGfxampTuUbtU90Br1ZLQnsOryI23AfuoQnLGY8xzNjlzmIqfGC/rumS+MxlzLArEAhZ5tQOPuA1
ZB91sN4jntAlJu3LSNwIcHufRsitBOgqlpAk4/U2MJS9Hcl/P7iklOySSJY67DmzT1ajzKBujFNY
Ps1uQAuP2Uz+bQ5pkVcJcnEwGhCgutDpYEeIyAgaxlTucDjnK5asX/y6VfbchMKYThP1/0sWQyp8
p5v47WxSRiRLJqpbNbdZzzx3raEeegqD5YcA4DwuB2+M18GFLoNZpPLmTT9m6NfJZRgeGAYA6WKz
7z3MQNcUdgRmbZFdcM+zMZ82dS3qy/IePzTo0PNVoznOpaEMXaiJkXqHQ+Xsy0EZJ+CbYttSez4U
cInVBjmLYa/bMmceWmmpdey0QTCvs9r4ARaR8020hQu+bXt3Bvnwj304Bvs4ieInNaET9PmOA0Hk
tRNs8mG2zxWwkT9MWZwxFGjrjeYW+bNdkHWFJVFFWUyh0fY7DzHc1yGOzdovcJBaUWqV1drQbRyM
4kwuaOsVeYVIJJ90M2SCog1l8z6Bu3FPIkpJ2OHAiV4ixV8F4LlqTcSO91zEMNGPxpCMxzkACF2P
XUdRPPTaF4aC5gbtjvNM55+fW1UWT57rBix66SblJi6Bfde9YPwaJYq/bdGLfNGN3n6vN6Busoq9
BxMR2xOydLljwZirIEmquwCX9PWVmIH+Kw63EfZbBMfVTOu32LiUT3A4NblvJQkJQAmsPi/PGbkO
hHb5TtVQsGg2X6uNR95ljsZuZWgMFg2U5ucApt1dnWeAX98jBuhaxF45tnWETs77A3pHnZmIW4Ng
tQ2Fprxjz4PSRcZb+6V2ywGX+T59ykX2LaYUvEE/Xd4sfvkfvvsNVhrNBumNFRHIrvtgtSo1jjga
8jHyygAuRO5q+yGlKhT+ine9K+FXbQa3Ao24bpdmXMRnhvgLBx2+k0EI7oUwTrnLdV5c4p7Fvup5
ZK49MqTxpokJ0Ug0B1zrdGKlk9aXhQd+t36wrQQAMiDq/sSj5m3G//OBCEfjkog8NI5D1gKVfWcX
AHha+1FkZrPpYpiuq5GR5I3EKXMf9KXlF+SV3UWdGXwIkN0/xR6WNSudeR+nWMUraIgMIxzwOgwE
LPYVJguMJBoyBHz6BbIvEyk/YIDEZpA4s/zQpEn5hPXs1O1FO4mTRoJlsyHYJXGY9DvinGMne8ia
0DkEQ61/mtumecEp1PGVTTDTpsPHmFhYA78TLKNc+2VQqYv4qeUb273+WU5YgvNuMtDTU6bN7Jag
8RP256fEU+UaB+4oYcfRW4X58+AZO1nJalyrigG+7ZLjsB5YEwmw2gRnOhZ8u5wpVrppsQQQGxJi
g3GD7YfYC1Iq2q0HeXHy6bkye13EE2sm6EgbWOFtQqgL8Ul8sKhZpoJQ1F+bOgGsE9LbpRBfWPu4
cZ+tfApvMd3iWRMT7vo2qllrZUGsWUd9q93N4RS/y8KG16mpWNNXoc7YLYOxYkmzBEngR7SrXumn
AuI+2KbRn+aopd53BpwNjRFWT5wd0W3jtjFF8U0loLVDkSX4JCnvGti5J2cgKErkTbzR+lBtwD/l
AZEo23rXRjNZCJnc2tier3utLr+A0Wt7Qi67dyY7w9arimQbT227HutBHMEVPN/tnQ7kWLYb5NXx
JiLfZ2tkYbKHyWQTKex6R5SK2hPZhN27VnTJfrYWsoM5Q1GIB1fzMe1Cl5gpw4cq6LJ9NQZ2+cju
dgXGnCvbXaKt0kQdcWozX7QQWn8fTMkWexNGwzJIbnLMxz4kkMQ3syecte7GAzRrkeuPwmnnFX1w
ubOFN9jrygrogwcRBB+QO6avYdov2Tw6KZZG/mFGx/vYdoF3TCfTearMNjoyrE5W3mDVkEddSSZI
17a72bTLFfLE26zMCAjC7ru90xuDZlrTmEwfosnMXxZR5XAKcJQa2H2lsm+BkKx4w2nOjlG0sGNW
VZo14xrhToxhCS6j1YagB/2AKUhxlJNT7h10fZXfEGlAXvhku9t5KqK7DMRF+HVcEJVKvku3McOx
+yprk+PAMfvoCEFivHFmhtXeqNl318Uk+6rQeOIJmty4Mc0NnsYwBxIzZXwyIFfNJtzKisUwlsE8
ghS3F+VNH4UxU3QwJnK4hX5AxcMMROfRx8fF+vgUNpm9mzU7vh8pu4u91so83NVeh8UTalztJtCd
AKsXQyLMaJJ3KWdQ6JNB4Kw0tNSnICsilI0ijm7TdD4IHUZW4xAY7quwiG6NQJsOkPO7XaKEfbJ6
fjzFU1j5SuvxrstmcQOvlICTVJGTUnduvrJrxwn8ZoALBE7MYM2wP0/814oZ/D6W+vMA6rL1RjdZ
o4qqTqNoIaVH8zfoMS+Ynkz3thXZ3akVWWejFAjJMqoijOew9OBFHDhIhc14cIL36UW4V/MuQotT
Q4SdIPnffu9YIed8FsG23RCnKklwxYPdg5gWV/MJSffc3PXj6JB5rodp5/rdPFSUVSmbSL8Ow/4+
ElW8yjBTVOQ1jPX4hMWbTjQsMYaCDgeYMYvzTS3E+A7rtJFNKMj3eq7V57Hw0pdCm76WyVCdPeUQ
To1fNP7Fbpu33dqKTWqOJFPRHh8Ngl6prY74n5Uoh7pUfJyTaVrBzROwg0txCxeBBZRjvikKPYAk
QrFdwA/Iy43TpNlNP/QCcG6AjwKNapNnof0aahsV982REiO8wY4+O4W2NRw74mgqn4yXaB3y+x/T
ynagKEv1OhiReS4Tz0l9zrnuNReq3FqGSh5KyVjLx7jbOqrJSo8NnN2N4ViwdobKcb9qEfaNZJ6a
/S1zPvfA8O2rEtSDTNKiVwxdW1xcY1M+BGWjw2G1tfGrUbuet87wLp58exrkUPH0CaSitswNEfkw
nj2kEg1x3qLkc6cL+ba16nMFcrWFf6key4l3CY0OiQyUdO2m57V9XE7b3i+8PPgykVaxYsAVfsrU
pD0YsVt+LUm3ZOyrWTf4JUQM4EyFqc/sxRvP6vJLhUeRjxOt99EjGHQjkI/v0lCvW79E4jn7YaKX
T2j1xTYhUw8JY8D8mH0++FJYfbcjOiL+5LRWe7AD5W5lBnhEYKPfObOJriQoiD0E6S2WRNiaJxPP
UBPQ7QwCKhCOcOBVllNftKZ9WpxsKEr1cqVy196NvdmvzBmuFFZK+8ybx1WAXSqcitLn96LT1Mny
hOT1zim0zwnpTZ8DjPRWmmug6ss668bgRWdqjWXyatQs79hVDJzDobDXsTva1PWi2cKeDPGGE0O9
VrFt3MjZdeGhuh+6PA9O1dQJNvLU3hLvqoPpzXG5jpsqe+/pdfgp5hVBuJYqua/svrkUJDTpcF1E
dNZCzVwRJqQ/gHAXbKjafNDDxt4NlFd70dfePSGUe83s9K9o4bRHFrVLs9MY4oGIZuvoOtmEPRkd
2bB4AsiqgKnu9eaL3TW0/I4lc0KTxMgc05pdKuOZeGRA4dY0X2rI7Pl3kuSVk9RHXXVndWP12mM1
utWahJBk+EGUO3UixL4EbLjE40TXqVmduaoGNGZOVFVbbF4or1qnrLZzSa9pZVQ7Vhp5D4mCuklC
cvpUkmc/Y7uUF089UaFDF59FnbmHKYW+9esG3VhwlL95iC79OXJb6bqYnNiW/dbovba8TMPOL9nj
/zC81MNovvSNR8HUu/qnilZoeZZJvM4zrCL9pu0a5S+eCueC2J0jw8UIueKCdzdTVj7++sP9O/DA
YlBo0584eMG/1QI385jA/EzRXwQxW0GUkyizhk1LG2HK5JtbIcnC0sE+WhwlG31K7MNoKur6rq62
Gem40XroxuncEnS2NypLfkhK5Hy4LhfZMwJGeDROZx3NHK6PWUjrOCsgBC0M7WPEUlsso2AnAZXA
IV4UoBFz92/XYvN6Lbfnf3TmZOmNBp5qjI1CsQ69kW4hwaaXrZQsTddPKxSh12dcZnW5Hp1J7PVh
dn/j7fkG3FkepSU4f3H3XKRDb52mc52iW6O632cF5INKcg8IZBV7MBb8Zmy+5G/QnZ+1SjbABE03
lsgIht5iO06zjLgsJ94HKff3yljLr3wKNttqa3hhDlIDaXbNPN29/fXa+DdfViyWt/CzAZfEW/xM
SzxCMJez7/r8i9Bo6MSt7I6WprwbcGD//qL8t4Hcy4X+5bvwP8NCgVk8u8G/QNmfJrt+Ey8jsv9Y
lVmXf/rRRuH77/4JYBuGvcDUJGeYgEQG7hr/ArDZWv7QsWlGUIYxLOaC4INMJxarhO8DXgvA1XLh
XvDLfwHY3h+gv8tSZv6LzTaf8x9MeH9cKrgzOLhMoiBw8XgARLd/Ih7Yox7KSV48K3cRvLSSCs1y
xrrgsK1mHAlngPl/hLQuF2WYDecB+3rJXXlrEG3VMx2wFc0XKqTYIvLNMQlR54NQ2zq47ftOM9Xv
/vZ4fouZX6/pMhjnWzLPBoFfsNi/Ya0Yb8msTMfxMjjYanUr9JPi0aZZRVvdD1r4oOM933/59UV/
BLKXixI8I5BHoiviJHkrG/Tww2RiGg6XZLBruaoMawaD04gm2asxtT55WagZLxY2s8nLr69svB3c
c2meKbJMhhOSh7ycbX/7vmFutq1nt/1lrC0z3XFYiRcEEnTWgLrTHm2rfYbiPs+3PT1dCHFE2tnW
rALtK/ZBmB0xEBgpRyJjcH6zNf685phf4GKBrwj3BLulHz/aRHiMqcdle0mcgeLCxUkvVxyUAEkH
D2fggUwiQ3M0/9e35N9dltPy6lmykBreXFZFcdhIK2suigCIz8K22mQ9p0PyAdJuuy0IiPx/uCIw
K+8o+zAsj58mCpzcrdGF1SXsau+mCJFYbFxMDLV9LRXejDA75/Q33/KNo/Sy5iQbEBMbAup49Nf0
mL89+NRJZ4b3eXVx+8DLoEmj5l/jGaRUshLtaL0bKnws9yle9uMXUQ5B/hjzIJZ0WK+bPyp3Dmhq
oS8WxEwPiTu96GowrTOJlxm+VG5qpDdEh8C24ESN7BPMP51OpK6g2JNzF7t7IxKz+8/XDE8EbhTh
xeyhby3BC+KhFwS3vNAUWU8Ef5sXdma4twNsfajodip+9/R+JIBdb6QQbMps0ZSBnnyzYyBMx9IU
Z8ULBrdNtDE6qyYrLm6MT51jWL/RUr/JC7tejb1iSagXWO3AB/vxpfBwg9bwissuBoB3swqNadaP
c65Zwz6pp2zaOuM01TsdqEKu+kSv82cLAkbxFW59Xca/WUXGT1+eIYDNjNElLIxW/W1AhmibHIdx
EV2SCkbDu3LCDxPHgiFB9jfr3pwyks80SDUrEagov8OorB0P8MsqBuqqnWofLi5ivxWOwLgerwkL
9V6m2eSdE5Gnut9MRH/kz3H3qNFx4SFyzbSkTcrWj3cPqzNMP1DwPA3wlZtVDtnepjtOIV0z/zda
b1+pTG+eo8yj3IsVAT+HAizVXP96j/lpw3fZdFkwRA84nKpvnyK1oNlU0+Q+aV4R0aDMYbiaMdCD
QjrCbvb1xDNxqmDCYPzmysu0+2/NynILYIPZJpemXqC5frtcbfSbOOuFl3KaLMJokAC9r+GvFUe8
D6MRlkvvBReTaTKprUpTqW823sh0IQ3yb5C6ipGIQxgvT6pO6Ga8gTQ/TBqqCb0XqJh7m4xQvTzf
JiIuRCAdVOW3WU4l6hwP6+KNNNva3YcMcYCplxnHioOvD9YlJqv1esQ+w31s3UJ3L6qV5rs+a73p
I8qJqjgOSW5FnMOtGpMd7jhZus2qcIbLa0C8nbe27bTqpaojrX0dVSXjVxsnoCU9Mcy7lVvUxnCb
VLrb30N4sbBHbh3Nqp1VTEiDYqpi0JQfVFLZMfx2MnbLeEWWU5zfp607Zp4vozbW7tB9pxLcOFTq
ji2s6FcIdJPsTjGosh+UQn4KPzifynofNrlX74mRxSqjScD+tu1QVMBMIxqop3yIoS5jMWpaHyco
etG6mLBuCqHd6+hufNNO8pY9y+sy5J+TGZYtAyxrlieeVpvtO0LEkw+GmSYCjGpRRpIxHvbHBo1l
Sutg2vpOBQ0kq0Q3JSprOaXIWTH/xaXGGQIZAQWT8oitOpC2XeFyOVrjbV4g/fBdWZfWg9uGNYTm
lsn+IRb5aJ6mYtKqh1+/DT8XIdKEOmtR45ke+ui3HFoXI0SHNyF4Crvcc3YS/0nC1hNzHB/AZdTE
WnWLfsPU13GAGg3w8DjrcVgnaFnVn6HjJUwFAkefXwbHDX4X5PZjj8Yrw8dj7WBfRhnC1PzNnlvH
AWMRSGZPpen06iMW+jFk9blvmq9mHHTjql8yDsHxIsWsqAiM8DeN2k+7LB+AG+TpKAKgALz9AHkU
6zkWyMFTP9sMFpIByvEKTVO8pyQn1fM3j2Mp5v/CM67fl3k635ZOhC9uLRXS30oDlFqyqnThPXVK
OP2dl9VZC0EuteZ1r8eaed+g4V7K1K4LNl6cFIJkIksUtK+1nv3mRP9pq5Qm3SlNqsc/Aingjx8G
hxNsplTnPTVW5TWcJvgRrMlKRRUC53n0wrWKph4P5cFAGn/5x7fCwt8Vo33Kc5e64s1uOblqkKXr
mU94LobyLnGxXdnghuVVIbZaaax9K5s8n7Z2OnjMNsapli/losZ9tnoGWJvffBzjpycD9Rs/Oep1
BvU/PZkOAoBO+PP8BKDWKBDQMMAFnhBpvLZKrBfa9axH9biJeqtw7uoOJc5mcpMu3OaUDQAtumtE
T7/+UD+dqRKzOpf1uTSnsJPfPiBGbCb+qNNTpsdN9xg4U9DdtMpw+lMFgFIe4P1ie8EkXsvXFNdQ
zqNyhiD/64/x8zsiruQummjcVzjkflwns6Nm9IBj/1QYwf+l7sx25EayLfsr/QMskMb5pR/oc8zu
EYqQ9EJo5EwaRyP59b2oLnSn3OPKobpAA43KAjKrkKJzMLMz7LP2KPa11c+fygK90sMAXaC8UicS
F1mCb7sugTOSMkFqcv5hJENVekRa/fMIqxOP1gGxzTrUc2Ng0I9xjLVkdNB/CsMppNeJz0L+MkDO
GDb4ifTlhw7SV7HBFnDKbvpwztV+1NBybHzU0/NNAuiNKmgVL5XoONf05Em2Q22vYjf0xA/Os9JY
J6mGotkfi1G9Rgg0zFXoOPr0HNKbj69EDZdxnm8j6YLGCKOTRXge500NRHE0q+1z7+Hq+UA/2PnB
j1EfZYJVLFSNrh4wr5+zwfucjkyMBp4xMoTe4KLuPvRdaTHDaqrGQmk9jfUhjeko43RS6vOVn3r5
OTosWbGUtEhuCEp//w6ivJ3KKtQk8Uk/vKFJt/qg9XXxTP/102Dr5lONVg/hhvZR16lM/vkr/FUf
+H3vdGzqB+xZpATehaUWFk4GiCUEqVMMxn4q6QUSQH6GeZU/QsBHLVRWci8a5maYoRkO9OfEQYdR
jLlOGF/LFi4XBa6OJhJXAJjUkf2zndyym3HC1Zs2Ru1Z9L6xhB2om4xWJ2pmYDWJ8fPkOl32g2B7
TiAF1YR9VmZ1+m7kk8qxA+/g0XVEWGpyH5u8HNxA2vNs3wPRHq6l/JcnLc/N5uih7KMzPn72e1XS
kRM0mXymgW78SIiYonsaGXZdBljUOPlHhzHHbpVjtpT+iMKy8K7UQy6XtcuWwGfjujYo2vPvnEyR
6YIxyp+pdgxbjpzQWtV2Va91hEkPbRGbV3bPyzfE3D0vZhGFWky1n93xABlkQEvNBcvBGIIctt2P
NI5kdUo4fNorgcQ7t0eiutS3iCW8i/khJ0S4aCPRfE6Ij4EMIuhuCXu3hUzmfZj6+f7Py+G9u0N7
S7Zq+thWnVfwhEukEsspfR6Q/731pZP5x9mpfP1G+qSjP/76ai7lJu6QLcq8qKOoEtoc9GXcqQE2
3ab0irJHp8GSdAUfr7+2J77zLNn6hU9xleDQOz8BYBHMUa4lyXOSqthd54Ybdo+zORZY0ErufDX0
U1pdYbu+Eyp7DPxQJF6mgfSLCMBUPGemWPxTG9mFfUjCovwuncSzt+EUNzoDpChgPtC9iF/rvtHV
yoxmzUXrF1f5XeZ7tnwAolToKLT6Wn/48wt499dBHqMs4S1/nT8TRyt8j2POPTkR3stocMvcRGlS
2JZa93VpTo/I14Z521axQUhgWdK8mwonUntR9vVTHxZddlfZhJT51guFduUDuXxldF75EpFzUbW4
EETXADaYUok89B1lam7ydI6Lw1BUdvQxQczV7kSXdF///EzOlwCidDJ8w4PZYywx/Nl5lNMc0xKn
jZ/RRzcwYnUxkK/iPNnB29Syp7+9GndI0d9C0m4BBj67Gm7pWKAp4Z2aokqK2xhPDe+zymCQwE/K
Ckp2f77eeXRuC65HBRH1vFjaoGfBnxaXHdBQricxPHjt4VFsNTYyd+32RgElyDTCNsiLSphXjvnz
V7lcmEeKGSzHmiHOc5QWVm/azYZ74iySb0Be0agUBtxhPzKcr3qPVvjKFS9Kb8slqSjiE6mze3K3
v0cWslOFq2PUfNIr6Sa3DtPFDmos1ytXVhVnnyYYHPUDBk7Rq06jHvF5nNs/p7hAPPDnp35+TPJL
xOJ3yO0zbXzx1G1vikWLNcfJk4OxhdY3bluKXqscguvRkgsDX7njCo2Ftfvzld97CKjQlyOar/ky
EIxjD4DHNLon9JzdtsY64rEwojVRBfO7ZhgdkKPVccDngMwMmFw+jupKpP/O3ZNxLQUDPjoW1fJp
/CM9dSso90C67FOb2u0XoZeQuebsoxuG/KBCe8RSJ+HLy/42E7UZqGDDZzJZ93m45/MN5qwYW66k
c4Ln6+NPoUI5bhAgxQiU8W+T92FXj2jAbaGVf/3tLcMcdOCWrjS3fl4wJIAm18BW4sTaMuMc/VHf
vuYtwCBkL30mt6w3y1m7c2R+phMTY18Iu0hOx55eI75Af/4KLvY0kyEIn14VYxckP+d7Grom32Lk
3sAEYADK0Mv2pani6GZoreb7X1+K7o+zjKnSfbwoV0ZpAeGJWvgpcppWrMc8csU2t2A3fcYUs65f
/3y5i21lKUMByV42F4qk5/sZWubZkh1qybmygUKBGFb9FosOiAplrMAAL8pXPCb/fNWLXZS+21Jr
4RWxsigy/f5F1xStCBIBJBLeiOhYcKdqRasBGbhW1OP9SBjPgIvSw/5KvnKxlrgy90uJi3TJ9c/1
DmUnptJwi/HkRyTviO48b7b3Awyl7j7T0ECsW03V86KSRs+YzbZ5VT3zziNf9hJqLNwcp/LZcsbc
A1qzn/cgJQhRjDzpH6c8zus33Jnc+UEDYfij1VD/3itGpl5120/kE6XmONlmXepANyuz+Segwhjy
Stx57RGfVMO+bYjPbv/8nt757h0SA5vu4DKKo5+dAGHfMfdZ1vrJCSe92PtZWtZBZDYOmDvXy53N
317ONJcoiuv5NhHf2ZPBfNBdGv/9iYgvNhihjHILXp6R6muAhsxX//XlbJ3JLQ5TFhvb3O9fIaVi
+OlZP5xqZxq6vaVIEtatJXVr3yS1mV15mMvD+memjA4dhIGPGTb6BYuyze+XMyy/HnE97U8tnqEQ
tgTPr0PWfK0lePmJExARgBl83/znvD5F57uys8ni+2q9uN2lvcdMkKuXzV1RRc7nMTfMlFl0iAh7
ykpKXHmJv7aM8/tkRI1ABXkPmfjy+/5xXDECG1VJNrcnj3jcvM1aFH+rFgHWzHh15nhr/LNC5ndA
ZxkI9/XU3bpxYpsAcsLeZ0KFkZWVhfX8sInnrNaCxRZwfKxqv6zfAH6V3Y5eEqPK9DljcVOOmawI
tq3CvlJNuPz6F2kU2yPtYiAE5zcy6U6U1qHoTqrw7M82zOrvpRyin43rDemVE+YyzljqrkuGKshT
adedPbV+dhInwZn9NMJnme/d2LAp6URGqfZGI0LKYl7YRWtcfeD7MZsmaQnEDeDPDq65vHL8Xu7P
/BhoCRY+JQbJ5dn+zDR4wfSo0Z7Sqs+2kWk0H63SwAFgrsN1rprmNk1G48pyvNwXTaZPadNwaTbI
80OBgmKIvZlsT9aceR0uXGGOPG52o0cMONx7IzP98MpTf29JLnQJ3ackoRNh/f6pWoXAFwV3VoJq
DbBuFuclOM0aQ4crF3rnU3KWW1to4L8K+79fiPkO4JJGxZqYi/E1oZi/QoxGsbPQ+2uZwuW1Fi4G
nSUmeZd94OxLchJZWkXry5OPVTqVSk4LFL2mC5wPRbn9/Leb6OImT1LC8bBIK86OCIT5Q2s7RnnC
ZHhi3r0xC8QHM24Nd76XZ9eGQ9+5OZOiLPEwUg4qj2d79oQbZgowvjwZDS5nwA2qRmiBacQFSkuI
Uta1jv/lUiCrR1OOrdwSJp23Y6aWrn2MI/VJFEi2H8BCVdauGTwsoQI/EhLF1ECnYKtZdlFcOTGM
8/YHJ4XtEXYKEp93tnIqDxwaqslOSGqLbBNabYL1h5AywtMjHdOOXuUElSMY1NRvkqYznzsrNC3c
bXorZSABNG08XFmn77wCOjIM06AcJdU/D83BQeh9NVbZyRKSXGcyoHGXgZ9p9KQmDUOOa/nP5cZA
74fThCKG+c4q7ZxWT2wrTU+idPMtWr0wXeH/2W4No4/HIItclPl//qrfeeveIm3m4S8E//MGZEpP
38Txuj9B+pJbduE9Yu5s27tK3jHbWW8VXfdrxaR37pPgh+96CUZYwWffNogwV+WW050icKY3GZYo
G2tKjB3GXdk+Blr8yChdrgU8hXivjdV4M1QjE6TD+Ak86XCLtty8H5y2ITtlMqyBbtpc2cfe+4ls
z75OwXgRlZztLZU0TIpaQ3fCfo5BuiH0VzoM4hvlSLVN9Nm5Ut75VWP4PZhA2vQrRzCXmv550GRR
QmUKULWnEPbcRz2t9xwdo8fQx+AcbQXeuIkyAdqUgai1tOpoxyxjxtx/Z7u7as6a1yJMJQNz+kLc
9XU536DoTJI1BsLThn9/CnI3s96wEIK6OlRxeu9ETfYklI79BzjX6a+DCsCYSOaRzxNYXGjnZ0uV
ZByUu/umt8CwNH2rALNmtrdmEFs7/fk7vlyrdIZIeCnZmp5JX//3cwelTzfhdVOe+CXUwiTkHnbL
Ec8Uurm6fiW5eudqvzJXQhnCPorPZ1fr/WLUAAyTTGJ4yPaYVXcxjsLxuoV6/W+EyG/+dP+EML13
NZeQiRqjh9na+dUikYIOg352ioshpAQT+tinUgWIncUctjTSazqBi2gBFAHgKAadqQORvZ6tzwK9
A743unbMWzH6a8S0LuOPbkZ4++e3drHKuBDFWoqMy/YDzez35zgiXm8Y6dKOw9xNT1Vm5CQKUfpY
FBJzlczDCPw/uCAsDHZZltlFLzlKtWbG1io8JpWrjNXQtarbhHOSMCrK9oq3uy/a5MpdXrw/iraG
w92hzQKedB5kGnYTQ3WX2jFllWw9AD/PttVr32dOLffKDV7s51yLV2b59EdRHZ+/ujkuVWqXuXb0
J+HX61nWtbGfvJ5BvayZ9GzTE/OV0BS0zrly6Xde5qLxQQDHb0A9ePYyRah3DptyeEQh0K8nrNC2
WtIwqiuj+DAYSt/++V0uf95vOyaCHY5LclraJtR1zhahqTdIHzzmztzaxxutGGOtwRPZsbNd4Wru
cyG82A5m00rjI2TF+q/fKqOjhCyLDx8Fz/N4UA50IuBw+cc0tWv3JVIaUZqjDcOWtlGdf/3zzV5+
Q0TvtC9BwWEUelHOcfOig4Sq+8eYCNvYalksQvb6YnzucmB/107o5dmdPVvkDyx9GuUszvNn6wyM
c0L+dY+10en5CsRoOwc2lIB0k+pm63wrJ/79TYJCLUPAraxSHMKxastVI6gXrmUktHQFP17+daXG
Xzg09CUENTX/IuhvEuwJExzb6DY2I4O+LhZKdhTvMH1wN3/9zEmXhMNeaL2TqYpei5Ipm9wjbZCM
QTuKCpODpxi2zFuq9AnSw7+/ICE4FQUkBpeflGmowQrTxj1WojaixRQKi3TfnYYb5C/+hz9f7HK5
MppEs8GjnUrF5rx6YoUwVfm/nGNhiX7XeYO/Soir9oXqzP0UOfqVGP9yZ+J6tDBJDenC09z4fa+H
1K9V+AA5xwit7irOYmNv4HD/PZZGtU+Gzl81cVX8BzdJK5UocyElXnQUTMyi6NWWzlFlyhgeIjD8
XxtTqz7EDP0/eOXoOlca8e/dJqJGisyUEyinnO1KnRqqjNdoH4sYJG3AWtGye2avi2lFjbRxH21M
l/Qg1Tq9uvK9vvdGSVR+OasSl5y3CMumrDMQzvbRiNAHryNfJdPeQA+drHVch+6qWKrsbyMhmgUO
WRuFPpI35iR/f6smxASmxAlRoQ2OWKWrecv2NT5Uc2L+Bx8QV+HgRiXHpPHZ+ZKnrphzUCBH20uS
HZNzNL8bDbFgbxnlWisVnVgHhMCfl4l9uRNSXCSItZbBwYsiXw6Eqx3sxj42up082zKa3IPHWGq8
0ZvKefvzxd57g6RjBF4MyCDwOStH4QwgJri/9rEfMHJyq1jfzqM9vsmuDFeiGK/dHC/q4va4sWWD
pwlDg+Q8//N8NVOR7OyjsJscsLup2o8UCjtxQ19AppuiXQD2dpS2NYwc5v6PUehm05rADgeUrNd5
9JA+CrVNy0KbIDvMWfxmpIhD9kVWe9ExaTPdwhMvSvutg+h4QSADKgnsRqfLKiIYw7DK89aa9yA5
RBf4rYOxty9nXazgBDP3m/otSylpGifFkIxW9CbNY8/ekCWVYje5fRN/zGbRWEEv0FvHq9bp/XqT
hyG0w100TalfMLEOhhKnLcMaxRFXvsFeY+FgNdvCBdH5vTRmEIqov7HFOPR0A8XWaVtL++7W+fAC
6aB2QGS6fWy+0TZTeK1YHqnh16Iux8jbQJFy53lfj2jXkY2XdEVQW6lEAWdXVE1ShbIlyMs+tB6N
TtN7fCOKpmhf9MZh0iaIB885Ue3IGRjWJSbfnHEmKf9CZmy9qnxpQ6dlHqdHUK/3ZfloNLaxbTWn
uyu8avjUo9PciKSBYp3MbHe5qX42je0/lQq9QNDalSzXEIzgVTDg14kPSacrWKpjXD83Ser9kOXc
hA8WhpJwC0b4Twx9h6XYp1mTMT8vcshBtgHAct/Y2ZJlOQcQCUXysXA9KV4BPOjVGwr54jOQhc4P
xs7NsQfCvhv3sUwaEYtVtvEqMnHmSNPG+FyKMbFXDVZYSQB6A/BLPdp2Tf03Me+RSBrJqSgMBKeJ
cJ8EHkn7wVENMa1QUvKRmiFD9LOVHNOS0gyGsJG+6vukGPZYANneqgi1cd8MfjPdN6GKAMdoGKQw
8y57MDejIzGqcuqUwMUutOYGfpWTrce0rBiJiPqh2kCIcj3+3snDFSyh8iBptiWPNW6n5mNvJaxL
I3Lju8QooBCZ2RzCoNELO4iAhd4qU9QvvZFk+r4K3Un/PiDpTb5avRy6G1H5drFRjeFjqhbRHL6F
yBLaN7S7GbTSgJKsxjad8xcsFEITp6cUJEow+okl7ybIh+AbqsLGXT5O++yu6+0qHDArgzqyrwgK
w60qUgw+y0i30k2dVF17l6LP4d2J9GUktXvz8aQ0Az+fc2ifWYo5rh91CmMtlWKzIMpGbZq4HPMV
eTvckRyevh00sWSKYRHY4Uscp6KgL91g7ulVcfjsukmGUYtTQpedjRP7eJ+sSugLBuyYtPjWzqqH
hTqOw7xJHS98cCF33/s5IN0g0r2hQtVr1GPQzdjKMS5ezVgQ+UP8NuCW+TI4fZHc0boCkF9obpYH
DSxPYFfRkBq7sHaK6TjCJXNWTVQPFe55JWewU7t3tMsteKMiZW8ZqzR8Vil1/kPe+mMG81OKDUC8
KbzNa6MpN04Dx6qI477dhSZcjg1QOXteZUmov1mdVZdb/oip3Gp+GIYbwaZXr5y6U7fLfokmu5bF
3UKxi4PFETTZpgMAqMHv7TTIAC9sh2Hoji2g1/IW60jm9iMxA7EXFvTavW8nt8whjoewgL2+AbgS
fc67IofwNPheBaSNX76v66h5doHk/ZBt61tH8qAiXPetjmjZlBSL11gXW8j4G2fGjE9FA98+DkPt
ybAi0SMxcBhkY2qsbFdu1jti77d0PX5A05CYRTmj1ax0HPUI7N1Z0zdx5fTVh1EJulRBAz6wCwDm
GAOzNNAK8SiCc6B2upOZ0bpKSBL0VULxEnU0TVtmipMo9ry9cBM066k5dpPY2Xo1j99DtBjwldMq
ye/tQfVqi8dD7O3s2QjFmhmA8vvfnq9Lp8fXEfkgiLuYAS51RXdARdaRLUveNT6zjIGhlfoWdhgj
TWNVXgmPUEKeHbAE8kxboFoUXJBNaTny/9EkZCioiEbfSJ9mT5ObOp+ro5wjwLhi1sLwEPbOT9yf
NHzo6ko/DGrMv8R6B/fDBrsNYTt11vzJzQdmD0qdaYzE28aZr9XPpqA+M3lGDJ+O7IUjNGSHj83+
EzxliGuRh1wyt4r7QpQUj40MYUWd0E1EPGR8R7sm71QPbCkouhDTgQHLmJUENCPpe2eLGbsxv+ky
c3YG1nAUmvJMrttOtjfGbApmAEcyQtoJ80+/W4y+oUdz7qaD/1kZzJMHEWrbFnMQxiWRjA3mIwCs
+Umb++GD1cWmRz1fRdoem15HbpzeUB9c2fjzqq1p9WBAqgEj7ul78ol2Rr3PRjPHzrEOk5cRIeYa
ylJ+x1Rt40eruIEbOHkcaNg9/KKMCNNTbH61sXZ0Rv0CPXNEurEwpLnRWgLTsZ10uZEIT75kGt5s
O1T/c7MbtNKbgtKCI3yopHJu/JEyNlOPjFgEAuTUQ84Qf74KY6c2wZF7SB1Fr1t3jVtZkL0q42vU
az4UrQwJy77SACv1jTHiNeImDJmZIg1KSNU8uMiwd24zTY9DXDZPkd80T0g59DsozCm+fLpdBBSl
yWtHi01gNQ9Firw9dj8Mc/sDoHVrLJVg+7aKxmE7UAvyV8IphnVVJ87BLz3/Qc6+WW8GIesXBCJu
wNBb9ySLVDsQsjTivrez8rM229WxJZU4GSWAn6wsS3eVjUVvMbAw2auix4bkHopkuepAQ0YrLEOq
YQuLTv+CXJFxfYosp2EsjR35AT5+4eAv2sTe2fSFY5xsI5Y7R83tIZ8X36sKGDdOK1WDdefoNN73
TLVfUmoQHzTVfsAUvL/vLPp3OqfhdyNudbagtNnloSO2sLvjU2z3BoDWTlN3sP7A/yzmx3iG2x5W
49hDMhHnlczecTVto41xaa20oi3vI4ntGROL3mb0PXU/qREqUtL3j7lef3WUiva1GYY+PojSgHfl
u6O4ifsMPlceKb4rdCH1fnRxMcO7qaa0kdv+VteyR+nZMLJ7R2m3zPAAubdmzXjtSDoPwuksMkDs
ZQ+mB/dmCpkq3JA6spBFJL3NLHHxwI3P4YzG0+E1pTGwzeqSiQ/LiHKoiGkWmPAKMnzIkvi5Hdrq
KOpxOFR6ZG80t1b5CkzbbNx3dgWb0R8dVkrZPyZ16ga5Pj2C5Rc3VBPSbVnWIMliBrm2hlk0W8fG
IHyMK5gxQDvvbZQ6O6RM830rFwtBpcqVm1dWsZqZH/mgIekIGENZqBB1Cg1zcqIPodPfC2B928Kv
SsDewJuIZmxOUcX8cMWAY1Qe4DIyAKklORgoXoq2onJob6sZozHQMVVyC0W9foafMH/Xi9Z8mwpM
RmQ8NOEhxbP3YKeaywTMnH7ALx3vPyt9M8tcHLwxyZ7sqnzQjBqnVnOMY4e51sL+iEsSPlYuowXK
jX0qViLyvrH3Y69aT+atZFLiNnWJN+ciw5+tpOq2G93Mfk5mr3jB0rP7nIbqYdQ9dSeUym4dTORe
UIEnN5VrtSg6hMS3pWDC40M3lJrYAFhnzGPEF56eVeXemZZSC/4Pz/Q2IZISlcrWoTd4xyl3urVr
DZjp1I6O02zZz3eWrPw+KLSEqAZPZu01DlvQRrVjoigWWvuR2XB/3eQeUzYteEFsFu1s1WCuthta
a/C2zGknmHAlAudcU83furB0t3ru1HeFX2htwCwo1s4yMVJ1i0uxC5Arm7cJKLGTBV2NqBxgzLYX
43RyYg/PuZmf1vUd4dUYyzTA8Aqf1iYZyoOT8D8F2dL+DDLR+C9tNH6JSkbl4FpGTbcuymqWTN5a
3qHEo33BzdTtnTWZyQlvUP9NGWE0B6whe1rJoUlBeXrxB9eMWrnG2MC7d6Pa+95jMrTXouJNsysL
CFsCtXQdxpP2MPJi+SmFhlfi3HZx84b9rtdp+cGCR5qijVzBZxTAsm7mCevWfq11JKUPrdkb+dqR
RWb0b61rkoavhSritA5QGpvuRhI1Zbt5cKWzZgoxNu4xcy/r26GGYx/vELLBzJvioTcPJZNI+Wup
hPbT1qx2fkUM7g9bhyppHsRpQZlQxo2K96wCLIQsvFt1WWPsGZVmZ4IENMZ7Z3Sy3lpJiz+W9r5O
hhWtuhYzJ6DPCGEZUWZMzdw2ICZ3NL/j/mlsKBBsCwYn9Z2sgCTdApgc1lmVimYVVsIF8BAxXL0e
0WBVvBDqKP1aBxtGVsUwkHujJSKuNlahjfMLJV5NrAcE4HJL4sbGG/IV+gI/wFsPVwnMNayFBoNP
kQf4K9laCJbag2LAqr8nAh85kL1cTEh2ktrK2B/sMlQZfBOJ8J7umzvlgq1xbgAAB4qtbsgIC4aG
ibEq8cs5DeAE0pIO4pnx3zX0sc5cM86k23dYcpg49GpxNrj+jdEkIGLgS9oKp4NByzssnHwth8w6
G7l6zCugwV8qG4boiYTBVrcoDCe1mlItM8ATp+CtQ4jKjzLyXHmosVW0SDzaSru1q6GX32zkTtm2
buqkvvEHN9aJJzQi1AfdxFrvC+UKCQvT7ry6vC98QIr4haQMTweNPuNRKMOsblfGEKbJA0aKLpxl
PKCL9Dv1FsdbdZU95JyNuLX3WH/IMBqY8RPucGiHouhumrKZ5JrwiAnngLJ6k6+YLJDhqiQ1pPFL
MNQIJjx1p33BJCF28biokqe4p9XzJUcrn9B2xKmDhA27sDWq247MmCEuG3OIITcDHbHRtJcdYMVt
kbqj/uq2ShR7UwlhbGaWWAtMm7k7iIb+sCRLQ6ar3VSknkbdaxbhPQdiL189kYVk740lXyol/Mex
lHoP8DVRxqlK0FLpAXjNOd+guTLje92BIfI4VXrSDqsMB7STlWEuzOJofOp1K9jFsw9iOhFlkGSt
JdYGRYJin/fuOO6stNXjV91HG0a9p02QXtR+Dtth9lNXYsPeV598MPQYc7VkY+recFuc0W0T2+jX
0ZeiXtmsmIkBs4HDFqsZ298AmYa7QgIr4Slahet+mLLaN9h8jdbe5CMlk8Ae0n6KN2kbu3W6gdus
CcB1rUUjhFBmrjadEycpro56nG9EXYA1Q3vYzA9mWlXad0zZ5/y2bj0dHwrEbv2XrlfKu0utEvpa
Gi4z1zk+gnzrZjIyW+lVqv6kh7BS7+njR/aTbARm2L5hTPLQksi0dyZiWhxK+AKjF8jWrfM1gyEY
38V+69W3fabg8uWZstQ3uwEHCXuQD3c79tpsfazq1HylCuQmEJzx3jkoABzOrqmzITtlWZKMi82O
CYeaBVhsoHrCwemcxb89UGoaubDv1RZgErCNr8zWWfNWYM8B1t3n3dH+RkFifPGUat8YjQXfnQ4L
Zrg3Yg7rgNMVc+1RKrN6QuRnyk0Xe9P8JY+ivHx2BtbbpxAvlfE1r7EBcSOtV6h9qkjGa88J8+wh
yRtGNIK6mfGKI/ex+o/wTXvnk2I+OrsJkbb2hzA2/XjXMUVdwP0sy9nauBiIqbXNs8Nej7EN47Xq
+yyuA1E7EK4DuyaReeL8030Qjm2rvjEQWTDfpXup438yhl6kT/1kt4NcjdS/kAUmkdPt0yYGKIFb
tSnNjXRLLz4kejn2u2Y24+gjqM7G2rQ4p88bLSccHJgKql3tq8MEpLPqXDWQs1ik6N9K3F+SQOnU
IfcMX/TdCwF3Ou1BleTDD9E0MtnlRH1YfNVORgTaAIRpn4VC0HeYQ5bv/ay75Y9mTgidAtXIkQw+
KwoMmWxfLsKOsms5ZebFvZq8BY/hnSEZXwm0NDSgbFKGmpM3ykKJf1PLti83pa7180cHgXz6rbBa
O9qnRdmZQVgBxnhuAVYbX8KqBh+SOV2Ko2pEzS3Z1gxHv7LhswXgepFR0kmmpjhMk0w9qLpErQaF
Iym+hlmlx/tIg0m5HnoHERWKDk8+pr1IPtG44Mtkm8Tet7GnjvB5lHMvthPAj2ir4nGugnCAqXgr
GOwyPs65O7gby8rN/Ana6iDZ7jUPsCnNy2KrO6U+HsYU8O4uMqsSTWen9G7ldRFuDiqMPAqVpSlF
ckjIj+9wNCqrm3YYZ759GfeAXFn9AzdpxZMibUvBiN2FnWDWLJCDPcjHPFVOf1NONN6xPPe8lvBj
nriqCRvJOpgTlvRPfp902kErSCJeaRx2+FWZMKc2sVd2P4Sf+HOgS/bqNfbpOmabfgX+h96RVakP
vTup/D5hQ9M2plM4zU5FDlW4ZW6E8UscCZqg06VqV10aSjwgpArJNitt6siAmq51DqKwYwF2M/MK
krtGU+sRRqr92Evlj7sUe4juC/3cyXkYQ2pv96GYbXfFxF7b/iQ5A5RvT1XcH/I0yXuceKbpZehK
MKU1O0K+rXL6amtv8ppwDQvZyp7ZWkz9UQi12M35bmTcMbCY1owpJ7X0v7HQ9ezIXtR1D81QDOa2
TIB07Isujr7N1NScVR9HdXdnmHmCZa/JlNsH2+1cvMFHuiYR8VlMNUXvpEXwOtH+/1QCrTFe0VVb
pDp9mM271K2I4vFoiON9lkyQa4rBDs29Pje1u+nsSFmw2BFCAUhx+0I+9b1D2rIiW1r+2QWpYlck
mmsknlLsSup9xYqv1wCEy+i0s6cmbManlL6bRg4lWmunRURHhAPuRAUtiTzmLgQ9OdwaxooAMRDV
WHf3jqxfcZyAJT5b7THpJ2TsAf5K03BIAdp0LyKJ0iNBmx2fstAgtwoKRrrDz06R+tGORkY0kcZS
SdvphV4PMwb2VUrtMUkgrwMPqbttUU3wjwc/xRsEWVRYbyCYgm0FOBZDgGcSZhxxBDeXUo4OmFPt
a5ddfJN0MGJ+VoXjt9mJ8pgvPxJ0T06x7jRsBChRG5SXI3el9AQ483OZucRbkG0Mjvx/Nxf/n2El
/0mV/J//P9kK0mGjkfpfwyfxTvpZ9eX3/Ev5/X8s/7378rX58r1qfvdR+vWn/BtDaYt/MYTDIBBy
djRIpo8E998+g477L/RJjGxQn0RNjUbpnxhKNL0O6jOQcnhNwJr8Pz5Kzr8Yl6MiYS+9WCR+/y0f
JR021yJARbu3aJfO+5DlRGOrr2b7MA1G761w5IMu3LL+43UYLrl609nGC/lHM10RXfi/FWhRoS7W
iug8bJ4Ot3E+8hbPA9r4iYYA6ILSOPA4mmpHEwDB0BSThaNkpYbtRhIr6pb18lO1eD0F/3h9T/9b
WfNPid/5jxAImJCXLzPnQHPtc1Ag7jmtGSoj2/UNQqcgjRtNY+toxm3V4iFYuQNW2iJsGxjo40wj
MFRKfvrzb/ilaf2/oh9OnIWPCfbERKexIEzPGuwq8pr/Rdh5LMeNbGn4iRABJPwWKF/0ntwgKFGC
t5lImKefr8i7mOkbMb1RdKgpFgpIZJ7zn9/kqyQdVgLi6515Gcm2q/AekaGWJ5vBnbcTqoCUJ2D8
EFPSdLiuy8Ks182iJu+9HFr/03Xh7xUKS/d8nsYjd962UI2upC3UWSAvAsdXrwtJB6hMpwdESFJk
MAwLs98UoZjzq7yS7i4l25VSAlNzDIqH4PZfvitGBf947njbwZGDw8WdZxzwz1tetX0whJ1r7cGw
iYYoC82fbTKk/qbhn923FELIeS75G0JrUlmIWCVKKGMqlhB3XSJFHcLQxSqRNJaDOTvFLZHhS0l/
oixOrSSYCQeCd8bzrKvSn056sYOH9TshOStdf0TqQmmOkz5wZpU8WLM1/bYNq3sXnDH4L4meVASG
pOprthH1x7VJr7dJ3Yw/OxNx3K7F2pfXJEXhBXY7khtEKgmhKgUIfH5jkWD1iqV4Wh2IKCvt2zpU
wRELlzrNYaoRYFyNuSnPGcb3HQUh7S+O6nnpntYwG8eXxDO49qGp+JnVAKs75gRTDVupmGIcS73k
9VeP++KO0A5H3zlT71mxB7ZrxSPS1HN4GbU28c+HEMHCtzGn0FGfaVuoL7Smuny9KIH+wOAP820D
Ue8XpPoxjTWxRr8cJRkVL7QMdjw5hvwaC+a0W+kWuKCTAdUFMcVvQK4UlVkZOMSeuRyoYkMgiV/F
lkeCEn6K4klBEBy2JjVVd7pQWOodenJN1oOonLeCEQjJM2LI5MabM5yvQ1ClSIVeap51V64e6Yxu
TyQmLtYPAdQtCgKHri8yc7G0Rwu8EIM1NaJUIGNSdtsqLGt2rcsLOlIt4KC7ONOwK1cK5XPW9yHO
CAHZvJC06/LKwlXTeoCSRKo5kYkBCKAUAF7FVF35CcPceDLWwgG1XJbXnyeNkXyvCZjrGWhS6XRE
MXx/TsA24u0TZnLyLkWSaZ9aJjdEKnV0dtFKE9o98OI6WLsGPvgk5MUgjRkXs045N/zknIeKDVcm
gz3d2hCqy22oYDlGCK8HkBwnIU7MpWLLNq5R2SXWXF1LXV+mYZM9kaFd80Na96+Wwu5om7FvJDvg
c70QfVEaCzC9Ct/Gymn8aMkFQo+fHV6VBsvKIEbb3ppzNs9X9ugu5es4SS7HWP1LeD1amDoOEI62
xza3OB1af2ETsduA16FRIYk/crTWkMwSCMA2kCZZrEdyhWTzuPiyl/vZC3Wy841LzHura7M79bry
9EPei26ERuL5v2HnlStNwlwAmXl+VhfNbuSBtldYpJJpDsKNG5KafDXcF72fJq9hAvHpORgY9O1m
klY62sOcFeEGrTcRnlNbXU/OU+l5AjynM8B5RdKL29G2jebkyWp1yL5YsFhWZkGfF0LnKHeQjqby
dQkxOTo0ppuFABBdQMiH03FLCd8dp7hkCP6UFSk7Q4oLYB27S5MO2wZPfdjMyiRYF1vGVG5gtATN
E49kACQI0APfK4w7xEGtVSjOykyAu8gX4GPrYOCW8tJyq2lsxKUjQmT1uShW7VPfGdJ4/H55q1Wl
vQmK6ypxC6efFTF6bADA1/Ng7y1vDkP0Qqa8smaefLywodkkfYz9p537abgVa82YYF6s3P5IKmIg
IAwPTrpdbSYpG1cqHjB6hbJ+Sop0tumpEjHvJaNo9Rl4l3SecuUwM7c5Uq02gsk3OteVI5RzXWhq
/bfONkqziBwsLddzUGYQiEgwzlsq+Dp0jksQsCLqtayHjRgrNhqHWC3tRrzx/A9aHPVVso9PYTTU
uJzcM726vCZOxbLJ8V0rqMkbV597pcIu0hQZ8mxrHH/wgxw4IdQwJ8mrJrkmOZtDGSZn+b3KGevy
b5O840aTl8eCNJWGPsLfD3fg/MQ+/DwLzHC6d+A+zpxigHgRlVWmvjDAuVwATjveqWqwujSB3ds6
w5+mVl+BAdMzLpqkA2Ji2c67pmzVF96Tq7yBx8f2WQwpB0QmneTFZzBdXbrpstikjiZUA+y/1vHa
o++L6Bb4wgK1W7m7WGEgCipUmMDt0vy9VYupO/y8gr0mgocmmzcQoolxManp1VeqL1kO/lCzPn3c
Y69ovOVX3dlyjLRMKtA5pJGCyLiea3bhfoW3k7T43SM2kcNmSUfrgqPaPNI+pzHa6tHgzUWUlEzP
ua34ydoR+bzDyZsbg0euPmkW3rBNXGK3CIxyzS42syTXMeLo7p2+iW3mu6Dqmoq7kFQ5F/dzwtBD
8subblVfo75Ev03+aLLDEe9Zv3UGQ7z7kW5d3FojRrcfvg/35zCt2Zyeu7yBDoYdyGWvR7uKlnuW
yL+PDSd1/8tqbGllsZ8VnD9uI8VTYiULXrC2ma1t3JbmMmwVFKlyB52Si+hN08+Yzy2A6JO8JBER
HcY9gla1dqcFzITjBW5I/6sCqia0BWC+f0HFwON1xcpdJyCQPzmSEsC4quvcAx3gmOzWhKLoiOhr
aB4ZpArm5llQiKfLTscMzfAKzyEggdupkoJ7hWGR6E6y1xZcb9i16cZIAyPceQ7d8O5SDbMBf6cP
zmnLDU3RkzCrEwHX2RILykQD5Jnd0F8WQ6wMPir15fgZ5+bPu7I6l1tHEE7v7sdwwot9KOUqz+1E
bvQGq1W+dgPyBD3pe5m088z7VLqk7TGWN+HAZ/XEO2djRCMiM1hYMhawQLkj7o3frFwQyQhHT27i
9yJkess1u21rcjYkPW+YCadmUzGrFZcKj62hdymDp6ismwKBmY1p5q2lL9wWx8bI79RBjip3xYTR
H3OWigUUtoH8SoNmKP/8RNFNXpk4x/+E130XUSieWa4ZiOE7ntIhGX45A/edC12AXHPCsqjoMssp
rytB1RYlShv2k6BGYz+/LElIUgbbg3358QbiO6/epS8Yapa1910nDnYJgWNxLE7PcSKy59keKh65
hsCZR4FLMNYhNLKUqCZvrnjYag5YRw4qABA3hfnI9meLk7M3gk/4MIkjN51J/p6HhElo4Dc8jApv
Y+comMx3pyq5bLoWCLe47d1E9y9TZXQMWVN2UMw9WAqYa16uwVXsc53I6vzetWrH2gI0Ov0JzxnK
hHIs+aifK0TdyrPG9eqy3L1UG4+e17JamJyv81W+OEn11RD+3h1Kbrd410s6jZ/4UBfTFZa29uLE
XrfaROl0qIajnw02Cw1owZ1j1dYhNHWDYkAOYFnk2dQ1dAjfybw3x8Bih3iSS9FQAOyY1yottNr+
PEV3tW1oXJCr7wz+Zb77yTSpZrKx45l5QRaNpIPdu6WTuViZ5uzofo7IOuqtNc0JlM/ZwApfwa7k
wL28wKYY+41Rp85zMo3ihNtvZX9+B4i2le8lZ6rvrMf4R5chJUXtP2PEUozxYDpNvR+g11xpal4W
um8xKavBcshba8n9O1T46j2L0rdwK06hySJwnHndBenkTpes+E3UTTlv0ma57H7M27y9tB22eceC
onX2rArujUOiKvV6M87lK97bg9ybTTnMH2tqqobwJCZXZAOMvI2dn/KOqXXlO/+cV9jc064O08zK
W6kuE8qtIlPnAL/OYS8DzWoInNV1KCaXXm1d5eR+hAHabEeEzhkJW1EPEZEz1iu4LgTQsAXm1JPW
+8+bxBBFfS3+ir8hOhXex9IDxtibEiLWKSN7jfxe32Jo4EgeY0RXFXgUWwJhPQuPIuw/R7iTZUlU
tWDLv0rRzUxI1MRXFbJMmp3tdPZTgwzGjRUuK/OFm6SDc8fk86DMfsjiLE/40tRXfNGx88osHt2h
hMIM54vzyuwui9k1a2pJ0gf8cwtT9C6fFHdWm5dYUNURMhIHXC9dVN0nd4SvMY36jlFqe0qq44we
2saRN3ABFtemomlED1iy6fvuC1NCKi/DZieOjQnWYfRTDjODnzhT7YWC8ufjfHPo3rtccoDNNqF+
OzTNVCmutHg/Xdegwv4O73RnEre2ooOlfk+HzF/DvL3c2e+4Jykadk92hsCPUvjJ4UGv5DwdGCZc
Mk5dzgkMstvLOTTRs8a9TC7Rwia5bR/hCEPIApIkg27fDfhoxcotW4PRTCr7614WMIPw2M7qu1Ta
CJ6iCrotMHunpyTG1YdLhw7GNyUTNHP3pIxSvbh6NtrIn4P5WfVkicHuY09KGDySkAe+vdzwPPDN
9aUmQxgb8/wWylN/yRzs+ZFqkNQF3sqrrzxjySKXtDMdOSOKzmgpLt/Hc4l9e7WLmTaDMDPMv1vF
0Und0ijjsRyH4TEbK1O8gazpNe5Qkl/LcDHck+129FRFb7MdmsSkveeiBxY3IN1njIYlOwLaSz4a
Pi+PrlzS/t3yLv377FG1sVja/ErM5eyfldahFctMBum1XPNi3ulCgAt9H66uBjzbYSXNEdjPDHAj
w9J5c7DC1HvqfLlmu7UhxmOzQHZTW7UMPNw8c+e7n8qFeg5XIpCd1tvJJaEjMsDgYCCuYdXts1Kx
it1VU5ONNET0lqDO8vzT+CSTwcs/Bc0yXxlTxpb/c+RaXPewaRked6faxfZnU3oDf2JiopzHAP6+
fg5nl7VWpS01BjLQy5v0XaH9/DdMWuqltAxHctpMY2HnhyHIhwGka8b3YUWtUmCzQnpsbiw5qI1Z
iG1lGoazzxmjCtjhxK1tve9DNhsZI274lZyAIPa85IBU3LbSh8i9c0Z0p9vKLir9vCSLt8B8A5Cn
kAr4+zB3jeS1a0g0Ew1W678DgwFRDOmAHYOQa2ehSeAkJgpupK9fg1l9YWmd2E+KgxxPirZnjx29
PLz6qSFd32nCTbfWk78tWSZuROhD9tv0UxWc2kHl+xGszjma5QWByXDa1Q/zd305dwWmXwR6gbxN
310/jkZjd2gGghFilRjU/ONq4qmeDFawXGfadvRD5xQ0915lyTjHNfJPUhj0DwI7LB11M/ANsFbH
85K8ZvZWTjBEN5AD+OqdVactfEY7TzbI8R2gmKRofFJX11ZGOtdiJyuqIICItDg2Q12Zu74Hejn4
SKxmlm9hqw08EnIHYU+bCATzur8INOUNElFo0yRn0jOtU9NsoToDEDqLQdWagNntZlXZB2ab3Ust
NNIFA2eKq9pJ8xvbbxoj5mghQiCnVGOytDIeYkazfI3jasWzYvoo+7WRm4pFinGe8tVVBvjaREC5
FmGNlfve27665nA4axQbZEEmw/w5TZaJ251ZE4Nnjn2c59OangIyL/ZlbTWnRkJw9ka4hRsK6OwG
lKb+1Jbd/+WECuPE8sXJxmMjHsqUc17064XJtSKu6ZJgG2YFmwTGh+CnbQj1XfL74qTCgb+0shwy
BV4XVloHj2GTymfHWMYzmQLDLoCVwpHi99RapU3vLf3lCjZa+Okw7sW9TKEH8HMlqi2xq2sTtYSW
+IAYPntLIPk2ADcIMMBnEKQlaXMWPWSEyIYXuD5Z9tyezQXI+diLS3wsSr5uoyzpHHzD8ghhzhMG
2SNtzTVSQflYsBWdepZ7SVHRFFeGlg/EC5beIfdoSkVSC0xt+mD6XB2VHAfmRFuJUEMcx1RPHHH2
aiBpguhBHlGefV2ApJkgRaPdu5dMv4vtQ9SYY3Zlh0MRO1mODwMhtza7G7ysM0Jud8/kv1eROQwR
puytG1ECyzuhw/kM/ALRquoIXFWFCOAm4Th88m3egW0wS3CqIXjzjdJ4B66Vw45tSRhbNCH2viUe
OqYATZ95+0fIekTecP70lX1Vgtw8AOA2t1M2DbeilnO2T0lg4sjXTL0ZpeXh5oIqsN0t5Q2eBTb1
vT/VZ1374VuJ+fBLKlPzTfQMRE/4jDEmBRcoI7ir5iPyf2w2+6Aar4oAn75dyU457WjlbUwY+6A7
j0nfM0205sdqmcs3tFI5fHkvGUy2/mG54Whc7i1hXEgb3VDcMaabUBchHfOAGBKrADntxr/kloo9
8mjIGItZhZFUw/iMq7yibJ385gtFH6hZkX9AV0MhlRe4lneLEp85DPPrpA1X4IDO8T4nYFeIVgly
ov3ACj1ZECVeMmHKPy50UfjJIjmtankeRh2Ak6ba8TdEq0GBAIMiXyCDc35WtCofo27SZQPD0roH
WWbI6xKLRQCtSdE2itB5xOSnPui+xgoEDjpDA6CdstkWQFqfRN6NR+KnGYMSsCS3bYrCP2781H7K
csgbW12gn5AybU3muU770WFAubFtmOARncpgRc6k3/Gmaf9A+PUvFXZYnTD+Hd/kQLI1bObm2mxS
+8tD/4Yqphimp2lkA7PWFW4ahPBWYkPj+AnyryKb78kz/e0U/URuUg03I6ypXHc2vdIRiRGhJCSs
dcOec6R/ELJxznXoV/dhUacvOBFYdMMK7z503tecCfKOSim5qQZL3RnwiiAZ6ky8OEgPKGWtXOh9
0EzTYbKX4m8Boe+xCAY/DurRZc22Ewx722YZpPl8Tqbu0hj0fApJHBBoIkiK1idTOfrZfnzLjKVd
4taopo+umLNwC2lkfRbAWQO8s5oh/szkpI4QJJD00xjyKiA7YtvaQ3eEfDjS8tCS1IfEpy7Z1pTe
sKuEFd7Zfqkf8xwCAiZt87DnAa37ul1BhKHP3VecF0+IDamk0fx91D2RToBQS+Ai2QrBVKDzAPwb
BuE6LtgaYcNMHdY4x8DnNrCJwF4MfJPXpK12y0xPsB35ek9Blhtv3lieYBrWp6oKZk6joaijFZnp
k4Vm6uwRgPG0Oktw3RlpC5m/s6HYBn7+kKdd+ERn7/4ZIEDum9CcwRKT4teYUHXCanlgAeq/DGeq
SGq/KePClUQfz03zVMxO9pkbjqpOZe2wg4a8K0VUGF4NF5VQcRhR/W6GugiHOhTxgAH2GPUTRilb
6dOi2L7h/BaDyaShYgww1wniNwYl8OoYuf11qYO+Sndu322DlFcYSp4nN7mlRR57a0m+DJmt0xLR
zre3Pgk28DfadpkfmgszTquxeqK/GfYF8X8RhlKT2oTk3TxaMDTuzdRIXlAjTgyKhFr3yk5qdE5o
tXWUejVSRo9wuDQqStgUVEmd/khkWT6VXWkyq03M4mZqg+GFeCDyq3yoBRw00/ySaJPwSTxt0AKE
2VrYkWcFK/wSWPy4OC1KgoSKQfHT+JXdW0XQ3+hFlrcwL08LLbqzN0ntyDerFO4voysoEkAwLOvg
XG4p8z7kl9iaNGG0siq/VCV9iKse1nHbJqmtv6lpZX/KqlPZbinHEGAQ9gIBRpjqEBdu3cnKHg5t
l1inecyqh9Gx0eMAjt75gLTXAwKps+DVPJuVqGFc90vzN1C13OHOkF/nDMCOyESM22FK5jeQFfc6
g1cBVQrq0xuaBDeIGBoO51yUVhe1ACXPAAbJwc6C9M3RKIAS2+3lLW1BB1q2yo1L4NZNoofGBL9O
ipcV6yT3VFqq24R+U5y1re01Rklvv0nb80fIiYt8mFA5nEeHiHvGepRoK6v24MBfnR/I8Vo20F6X
AQKXG2wZLwl59ujM4YCaqR44SEb/NiD0DIzITzahnV4CgKV9mWYQra3aERi9FYM8efk0PSwDg7AY
Jv0nRH2YdqFZhJHjF2a5F+26PgdIgG4Nu90Nwehv5EpAQlMXwy2oAcimK9QBP8/6BjUO/Mp1Zo6W
GIO7TbMGXjL5kEVkIr9FaLNYN36l+nOpW84mNe7beiYCvVTtX68os6cxd6qrvO0WYgS65MvPC9ls
7bT0HlUK/ze21kW9wmWzrjvXr7cFaPK1kSjjIRStybveT7ueYKYtGl8Pd/XG3XUM2c52kjf7C+He
SNWcH3qD6Hj8En1yHWbjONFe7tRM/XhdGaDB1FOr/9sep3DX4J01b4iNQ/CWkrlw5zcOx02KCwJi
oRlyQ1zVS6g3PBiNpG6Aegg/qOsjAhH1k9/KDqoqwgxY3c6wL4UFKu5DSfAmO7gJKIXKQ+HL7MBW
PHiblFb8T8lo7y++0dTpxDhAtkP0mSaYsqAU9qIsnJIdot1WgbxU6q7AyeWI/6sf8FbnISTUyjfQ
wFjOiVxAvAmtLKFn6NOufDO6FaM1pEcibl3TqQBS0uGQiRWGsosi9pjRUUcoi/rnPBEUHSn69WKD
xQ3CUVmhMbMJ4LoOIcMfi5qZQ0zGePNKUEVyTfJntat6/2ZmgulGZl2LV9+u5ieFnrbcYbvRIHQp
1omO3RwnO+Kwa68YwlUbu6vfesN3DhjbrLdaBPK9l95ypLegqwyTZdfxsKKJBJePRZvN36mxiTMf
cyL2Wss7O5aETG9MhC8BSpBlptLUj4rUQI5EXY3M1K7s25nZ10tvOuMVoprhBr5iznsimrnYyDxV
/fUMAfC9Fan5G6awsmL2fQ/5M0orktjowAakQA9OSkke69Qa9h0gmH7IZhd9ZiCJhBkFavep7p4H
Xf7yeQ2KZ5PZQwtJ3rOSXVH2Hj9VEYUOokPxssGOMH3ELCQjYCJUx1V6MBKQLCfIbwfazpuSi3xY
rHb440trz+AXmw2rWRjLwsHejxDHb2pCIKM2QGuK4Cg0uTbLNA5SkrhF+nmCKbXupqNXdgo2olj8
vUnt84xtpH9Bq9Zu72iDndwkTQov+Km5kCSMJovtIU8Y8HvdHJdQ8LcLMgt7U8jOfB30AIIzOGSo
Q8NV74uHMKipHa1iNj2v3yABwfnNE/6Dv1biZTKq8hMFZLVEoTUOO7MwJrLs0uIaEZ6MJ47y+UjZ
cJwHlJZ3bd8bv7veK/xbMjGC16pU1k0VTkZ74w6d42yU8NnYpnWyjy1prLuUIwN8b7QH5rq4S4xb
l6rnjjMk/5AwW2MfVOdodr1x5O7Lu1aPdcs0Yi1+MyS02l0hcqReRLyUG0ZmhbEhVcy/KRNjerX7
NPn05zL02MuBam6gkvav+Kv7+YZxGYVzN9e3GTa1n/26cJD2S+H/CUYS92CMqCP/Uf5tZkgyGoNk
uPXksj42/gVnFDLgbCEpz4yrtNN79MXNlqF8fhkAD8zXLd9UPq7a/bIv8qJ8KkaLhDXQg+seufed
dLOFdLjKu2XILv3InZK3IDCC97CFiBTB6NSCqrsbf1UmWp2NoI77YgdyosCyst8t4WLWJumHYr+i
APwFGyW/wVsaE1Xme6gnSgoFleaw7FMvazfmAm1go4mV/1wLd3j3JpAA2PfiphHKuy9Zfbusr8r7
lH09RkJmjTuLVyZOXNEdnDSZT/RDIcNgeApxH5hVysBYJE8Gxi94VVJ40uP6yV211PpoIhk6m6uU
R7A7J7rku784erGmy2PIqQHC8a26cHerss+3SDv0kcW6vq26n34lTE8fkqTzUcyrtt7m2kUz1jbW
tOPUlY8waocsCrSv3t06zP/AK+v/JqQlMB2etRnVpHV8rX2qYhhW4lcG7eshKLTDp2X4TxidhZEE
WCW6ezG56Y01Irgf1gJ00xjaR7SI+rl3w+CeoV/+yP77rIDMUgAOQ1wOGnHTmslACAn29BjTu/O2
UNObMVY4a3iTFVICVuaZMrl9Jnez3WBfINyNbGXlbWZpJnbEBG9xImFlrcCvwztJtMJeRCJWiMYy
5E7OnODtZhp08EvY0zNsxey3gxUeYunc0IfQMdik4ZHMJxfJ5i5fFOVUWVfZGZHNsnNFtkd4Vx1A
Nuo4zVpZxv4Q1swNPb2cPaGV2DNK6UBRkkFQr5V3E0SFEt+OTL2FTVg/4WQ7txyPbSmwUda+F4fV
8lm1WJ9eeQKQaUz9xOFAM7x+52i+RcF859ox4U9vEPhU90XVK4i8zkU9D4kbK0Ws+brHxPadiwZz
eZdIaw81/IlhQ5aNmKkYfXUj+2E55lU+PRu+UhzySDl/N1b26Y/I+YlNDpAWY9+d3pu9u970Alrv
uIR4MC6dBGaAG7UBdnhG4EkkY1kHB78RrAoXOnmceZkZAMnADN6kU+hvlrUbzwgqw99Jbsz3FRjm
VdAnc3MG/0DI4K/L3O6rGbsNSGSz/OUGaxg7S49bHiXVhWXfOTfIBe2/noVJazQtYfJ74L7eZdDh
bwtSBD8kuqKNwcaMtkmlBC65BHhGK0O2X46Te++MBvwyKvoqx32PNDAMBeiT4zkrJKpeSzynnTnX
217TITbTWJ+Zvib0KBgtRu6cjS80QfJKKOOQj9RxFQ7VEXYV6ioNDVh+k5a/63QN9hhJoIIx9fwI
90M8B+to3y9l8AujZHODcK39K8fxhklRGwPQJlAF3eyuAMqo0TFVxvVCfjOnVYKbnJt8XfwEYicZ
7bi3u/SJWXv9gdRs/YPjd/hgpW0Y96bKjktCF71re/a4IHyZOTTe7AG1wk25FsBmYm3vcJRJd8RZ
PJVNuJyMtFN7vFerAtuTAd/MOq+SuzEsHFj6WFufoK2n7ADSxv0F1xG9mRw7JVN1QPI6Ttp/03p1
P9ZgwPMhQbi9IX81uWrgrT33jlhA3QcoEiSuRqZjlPfgZemVdjP7iyxVWkBq03WzksD4ME6eezQn
I4gdr/FeS2HqkwgaIgGp2eRtLnuH5B+Y6+6UPVluEr5R9TCmmvNmG46Wc8X+zWy7M6HEl81NChhK
NOvYgW7Uk0v1uYRefoD5oU/lasMNyRf5AUMjOUmzsbrN3IqZmbI1Bx926mJ6lpSpC6hm2fRJjEhi
OGn5DqJ5tRutTolYe6JEUe3715UeiRjTspTbdWjltbvm/VMvoTUCrF2XHsd9VxnqlWiqd0uK7MZL
EWWA63S0u1qMdLJzx+D0YuLS7KCr5OUm5CY8NcRpRxgupDFmMai5l36I1zAs7u10WraJD2ETbw6r
eu1Cn6/YGYl5TXoJRzSJD1WMb4D0gElFf4OIF73t1EPPSrp0uArS0IcIVeO3oqZlOjYE3eZxQiSp
BhfTUW3VYYZi2sveiY0wvrAW068tsBLdXTC21/NUlzEOPP1uCYDqyGNV9h9HlNTHYk3dzVTr8TSq
3GF8UGHvllW5u22QiX4U/ejsQ11V12u1kKgIzabRe4cx907PVUmN20y8ekv/zGiY0Vsmvf4QzH17
G2iFH/RkMXEz0cg6jJIwB4kR180vtYU/CkMCQYp7FthnjTxuiIqpzZ5zVXvXE/X4WcDMuC+83HnU
WUcjOVhV+Yjb3wBUB+ByLhFn3yHUEuUBdcR4s/aZeLYc2+BSm/w8m0bbxFKhBqpdb80gunXFK3AF
u3RdJLfszyaLFSyqxADg3HmT8S7NvjiZ0AW6KJsm/8iiLPda9rKNTD9Uh06a4yFJcT1wgtlk1XYm
tbn8cjAbbKgNsjzGz3I6pIhpOauCYQEEKmwLzABVSh0VnbluO6NLnmprsP4WAIabEQHbVQcyvHGG
3j44YTfdmbmJpVBT006EbtaBsg8nhQYUAbw7yh2AYlVtyzbv8XBCPP41SBi70Mm6ozeoN4KC7A1s
1lzFiiwkiLqJdg4k1VjZdvVQpVAJ2wO7RJYQ4O0p6z7QYv3bGp34U8NQ/RgN4fxtMc6J2a5X96oz
hxWKUeglcRaOy+2KT8SjWGYfrLq59DxZyICY+WLfpi/zivwiEp1g6ho2i7cnGNHbDv2QE2Ka252z
EVIbe/h1aG4XuwyuAhxHzRgUu6WNp4p/R8WEkQsT1YUvMJoH0pYSsOuGwndTaBb02RVCPTqhW2xN
AB4v4sTaY1mjt3SW4baCyg9oOgbXgBc9PW3s1li9Nu1NrWsESxxj2bEjj6s2N3W5WvP+3yjc/yBw
CwdGpm1Tb7JxA3D8w3qOJLGE+ORB7SvDniEOFXO5XfvVeMcHx9s0mA8c6WbXPVBxlqElsJYXFGnT
ncqNYgt8Yd5X7YXirbumjAxXLecC1vTvRZfdNY5geG9b2bKeywor9sP/f+3/Rffn0qmV0R24Nozj
f5rCBPbE9l80IBhLYT8A1PvdNigL68YNpsmJlZDDKbUsljdJOMNnj33gx/9/Bdb/dVyH7I97JkIL
SP8w/j1cVLm7/8uXBqtokBi3nfHW8KffRhW2r2oJ7TvXaww/0rXLmWyLcnZoSkT3nngz9mZQX1o3
nmYcWf9FAPHtKPp/xQd+4F6icghftRzh/+N6DAPmTzsLuS8LxQzVbpk17mqIk1d0NuG9A1X3rsLS
5A/HQrhH3qmu/aVN9vXUB8E2Xfrx37IhrP96SiHaFse2UbQKi3v0jwXGBBk03hn93c9IO3DUhUPF
gBxaYDOb1lNrOIzG8wRPhB2JA1CxLlj7Aa9a1znADmUiq/FnlueBUAHG1GEJH8BWiAeurQHs5Zh6
Y/WYmbVN/nd2YdT8y0NmqvjPlyS0PJMZH27HgR38l+ExzXaV9QlTWpW7yQeQulqPwdqQV5ePGrQw
mxv5NJKi8Jf6vXtkXtUkp9leob4xsIBc8j+sncmS3UpytF9F1nu0ITHDTNLijDXPxWkDI1lFzEMC
SExPry8BSn+T3T+vFtpc42UVz8GQGRnh4e5hBwke2oy+Ss644Wc3kDjrz8LymK9Hy9eBQNjSq/lu
T5h0QSwKk3cx1rSVaXaOsItkbEFhSabhEMNbpICYErTmKUqImWy4ioKD39b2Axlv8CONLeMibytB
7ZYgQYbhQQrthP0NOgu7OHSqc1FzZ8s3JlfIq4kWGyPoLETvDAzwp3dbWu851Wf9Uz4kI2QG09yC
vyqO0Y50C9zgET0RpMyWaahYV1zDiAvvqyxYYroNQ9DmHzuI6dkhz2azenBV3L9lStH4DxR9VHpa
wkLC79rQa2TOfWKyDj9taRnyc0WxDe2yHRQcsibB5n5nGQu/j48YrG2k+CyOIU8g0LmYlTgXUG0g
PXRGYnhXpZ8lGfwxyIG7jejKsBZ8HmTR4DbAwPjlFoHocjNlk5sw5cKr/cPi0mjYhxyg5UE5/pX0
x3g5oSyujnmpqnOVLo4BTNzD/iUC9/IDDR4tHkF2TNosO64tGyOHc80pTSu/NWvNpZpTg6WI7QoX
t3FdgtnhxmCVJO8BXcVul9gUIoyzhwq13yhAfBif5jYe3BRX5M1nN5rISmCCdW9m7UGXmB3N2mfB
QTiMR2DqA5TzCTcaM+ZJhYnFE1RLwZqLMJEr1yQmPpqgcJ9JSjxMu9wmq7+XKVKQCYVK9xBWueju
VgZrWkx+XRLGYZXRBtNymTzOIDBsLMJ2lcgYITXqwe9maAxK2uJlwqtQ7ZDxl8M5YlPE/a5Jcbl4
rsYZwhi8EgIdSS/X3SE5987L2EC4rUb4omc7obV2istJYAGxiFq80VOBPlGNaG0uIWib0W2ZSv9y
Qm41XoR2ny77qPUYbmN6Qn0vlYmbQRwt5kUTlS9zUgS3uZrz/CDxUO4eCjtQ6tjgslSfoKghn+Bt
Gg9YcRbTeYrn5GzT7Sc+d6N776HcnU628oKbKELzMuKJku5iiE3xsVo3Mn0DHnOKOMU8J7Serrit
5dFtHTwjGx9Pr72F1P+ULF7x1WoHOIxIRsqCAbkJacTBRuzwJYcSJM7NssAYKeUIUZcOiMu6iTJe
/hCYY3K0xnmod7xxeHcE5Ww3l/OIuiFmzVzitZaAvMsWm8zdFMdxf5CFZbHArTZ8LG0dy1t3AoEN
pd9Z93OlWVoruWbTN3XDSI96gmGLxThaE8hzA+ZM100J5wbo31E6J7Fa+iLpeK4Hm+uigUVZVcSF
hKnUQQ4+dKXezCUeH97TVAEjRTBFrrZr5kJY9yY/pBNpddwF2Q7LJpzZ0fvK6430qjXj+QMqkb4+
W/MA2d5bae5BI7q3xu1I0cexdC+EO6N/Bo39XqMD2DFcvv0KkLhMeCqZvo0rbyubU+Bhrnu5UYrU
0Nb52QjyvD6Hbiqf/FLY0dFcTIdqsBThGXdYD6xamao7jgLzxSvk6dwkOWX5qQ7m1DkEJSjuDjtD
/1QVKXOlSt0C10Ysch8u+CMc4C6a7bEVxvRWOoGCitJn9pUPkyU+FFU+D3tGt8LnheYkQ/4NyvBy
tuWj6Jj6jt1gc2eweCmWUD89+FYswPkh1eBH6SbdG16UyavshxCGX2PYVybzwpMrZ2UWokRi1cyB
TTzZuM4p7jIgQdgkTRemNae3kHjHd8Ux4OEv20YGttRj0x0jO4+KnTlBbr4Ml9a3doaK7Mt29nhR
vWlPYL8MMdmZZl07F3QMuubeaBujPJaxpcwXp50nojiV57UtDKfeZUGDTJvYWKES6Ete9PopiTIg
kfsUpVCQ4xy+o7kEfXdeaqcbDgIjIhA3jskbK2mD8oBRBV/68xSwPCJOj70CFD6rI2pU6wKcV23E
JojwvDE9B6OfExYa+25MzDq5j+2MWjWznCI5rkzNtm5TIPsW/sNoxN4j3Al164oWBhM2o9fzYnZv
6/FmITZHqwCCI+m7YxRz7IfU4kT34m6PuMjYe2IGauxHmhBWuBDYVZGZNIdzq3gs8EF5wKrJ+rAp
CUMOkG5Pb9AbAE8sDC4XHATHS3xYK7pcNBfghrba7VTYkBaeh5yK65nWMogFEQBqR4BnGLYOWqgx
Q7k7F60T/OiWPoC/An5zDbxpXFTKov61ksw/qCLufmBe4150mkEnS5yOd3Ff4SGDZVie7hqInzCa
EmFh2joLpziYFqUp4CqAhVK9+YGgWL9HS4hzi5zz8duUmjSxGEcA13FcSe6+33pfKjKlGi5qXH5l
+Q/7XvoFbnpu1F0ruPgh3IC4xOtSmg8rt97iPM5P4G8GDrymg8foGNsf4eZkD8CfHmLDMQtvMDqA
fEWdOXxx/Lk0DrmM1XdSQqzAbM/BsVkCVyLh8UrYmYNf5iHRx2aCskVLMX0sx5H0oWg8G3cFsIcd
TiHEvZ6uOKtHi3fGWokXuHj+16AEvTsmYtZqqVUYFBQt65NlPHyZU2pOxzCheZShwkioxMhHfBew
kuoLqBcV0kxYaM0V8rsBOgiePqV28mV8d487ZNAOj0EYQXfrp0RvBZoK1t7O1fSpNWIQBMOanM/B
SlSV0mdvQPblcs2iRGqT4QaldnhEiKNDWftFAd+9LGmTHtwUzccO95nwxvMmPOUaRhbbL51t8lCE
lmgi4Ynk1xm24quXeMWC7RUGHLdYuzjINXOkCrBMxiY7UAYqmrAKfRuQXwRvXDQqsi6hkcARb9w5
egzdtj7Yk4cpnC2mm9IIYxMFdYF4UXpBN59g2HVnbMMGdMu4690y10d4jGsenJH+qpZhbIdlbLY6
m9F5TJ/l80dgnPJHhYQmfQidsS4OjJuBvjvR+KwPUC4gqcxFBouIAaY+/Vr4yPkB9czkHyyqYfvE
gduPL2j1Cv9MmySEIScxArrwgDKDk0D5eTOGNhC+ipnWedHq0bsTdT8yVd9lLsqd16Z+8T2elDhj
fItuE9fq/n3TxhhOYz7M3QDSTfsPMwb8ouw9OkKeFFocTlM9qPABHhsZ+WggCZ3suQwOkL5yA8+R
ObhcMA1xDzneeNa3Dh2i2mcAmHSix0QlWEYjGcINY2INw3CTRzPx6RMYInPfJ1JktQ/E1N7EdeI+
uH4/PCmZZ9NxGqbgbgsGWB/BGY4T+HK4tUfnRheSQWy039AaJt6dT2f6bLoDAWbjRA9pmV9gNUTX
eqQjsx8gvQzMKbI4igNnst+qNqwvOGnC/Ay5nzwtsN1iOvlxSw72U0az2PS7a2eeHrb81rXhju+i
VWJpd9AV94WNI8DlaJoDaXGG+OgYjhh571u7674i9+IJ9iIzGFA1OUOxV36Cyq5JFpO3C/Fj58Uo
Q/ZYLBF546Hj6yiV7EsXmW1+uylwFFvi88AiLfaWMXXRVeOEeKnCMac6gXEUf5M09cNLgpf1Qm8Y
JY7jKJ2gW4Ig4LiKtlFagRKchcI+gE7smMeHRAT9/DlvYfzCmNL3hU0nj8EG/uJBraJZuSo5jVwL
12U7srwXRyvpGovXczL17yNN0Erw1Bznd7ZyYh9LX9tWooqrvlG3jQrnlRaXu12BfZhJrpggNDTs
UTjfIY5BgW8atFSRgoR78FZtbeTo+oHBaRwCbYEBXoC/gnf21gRgXMV1RaeQFjg09z4bs+ReEyTG
eCCtIsslhGjtSYtKINf8fOAClsXY48mH6XrM81ap5jwHFNRwllc5jWp0oZXFvi4/Ort728jNxOG6
eq5FwKX4g8PbDDdtiox8Fm05NDFmKKn+yFVoxxDoCaUk+UaJSjEiWbyAw0JhkrUGWaaX2Hi9YOWS
GvRLZGs8ux2H9DO9A743oQnqvOCQRmhT+B5NJ2txSAhcGkdGQXe/YH0KjHirfSJblxHaiWXQI6AQ
M66w/ErEZesl7N8E3QSHm03Kc0vFwp+3kFv2dC0v/D4Jb1pWdXdXSl+DJbMp0vQxHCZoQiCwWuUM
FwzPT8QJ/ec1Nd7WUmCUbXGOh6bJPpVuzDpx24y6gbG6hvtpSTpEZt1EWXVyiarQstcVFQWMfz/B
naR0jD0Q071nabXftqI2Qesm1aMFxZv3AoPLpPI17x0P3R9qHjKK/itzpSFzUPSETMoJUi8Ov1dl
wRdbeNkjbGSCDiEVoQJ3QeFR9XIvuwU9abeaKJgdmNXDppwN6ZdCI5hSMuesRpiEI5ClHRUYJJj0
VzOQoH1G24Ze1VoF4vXYwaGLp76DdqUDQkB+x96GsqT2ow3f4jh5HZ/TWCSnRzPS6jXcqMhG3BLM
9NRI9E2XJjz4/BramSE/DvC7pxNZXBEfI7gkNL2qvOtpa2OzZyyxlSA0SOLhIzwE8RIZM3qnIG9V
fBMEUVOdXbLCceehpbkn74WeBcBUUJsX0+sAzP/Zgdx0i6iTJ7oqDOkpcx22Q0PsFK/CownDq1Me
VmZ5tPOqOAzQt98Xzy7w91RThlNTDUev8pLqiA5HkEAGGXb5RdjT8Pb8gZK+gjd6NUCrF4eWYji5
H3FGSw6SXkB3bblf4m5kkBrTyON3+PPWM6OEHVyGp4EtM6eDSI+hsXSfzNkmxNQ1ROSjLQKeKcMB
XPkNnlD0uPj0S8D2J/cHhjKEyK4WLB9o3PzZDCtCF/PaePaqHhwSc2Qk4/sM2lQfJ2gG3R1T4YOD
ihoqTZemCQczmA+uB2uaWTkuF0zPj/2PAxJAy2BZneYqsOeznpbxPbIDmdwXbcZiwQl6eKKABxLp
YckgjWydKvshorbJfgwIZmexw3UyIoPyggUQwMRJv7v2VaBvEFUaXBz6e82VZkROX8YxI0z1jRYP
mnCTqRN1y3SHg9Myo+mZGtI7WN78403sWRuIRaHpIk6lq8MdJQuihP2atVsKqOznw8WCFcm6NaT9
MxZSZGStS/awJzQzgyOqEva4wWRx7HkbTATvYmepmmOEZLk50jKu8gP6k+5t7Gw2bYYFlvPSCNCC
x6D19LX4Js6Bh1L5DYzLLkWdxGDLNDY+1osTGS8RM8SmT3HaI6ZymkzOtzB/4uZx5qXm72XFc8JQ
KtR7BEFXs+uGfpjugNfNZxNP3k8IHfXjIgEA7MPETz4jUFT5wXcr/ykQTdefWo9xHscIjm66txNZ
2nsbkUeHI78wQYFVFd1A0+xPdhDVt3GOCcLJzOdIO3dpTW/PeZqde9Em6px5Ga4c4O0kQEw5G74t
DAjsrtO5Jp6JKeeJhUw2iY+bpn2rkzYopyYRyn6Y06DfltlNLCWQM96Z2/ej/GBT7zu3256Lqg4P
khWgGlvMenedjYRqsyoYV+F6VWH5cLS03+ttsaqLkHrxcnNAl+SwrX1zxQ6xGST5kOsrFbTUIw4b
XUdmfovSqC6IEwebMqjcD5ahdz09HIQ9hVZOZ6sKeD0kN78GYDlWxvZnZBiELBxb9OKvoml+odEQ
m1Du4UxfpH1vx09VwtyvfTZXTXLvdz36CnxvZrS2qklAKGmloeqMbYclvS2xsF6ID1mNgd3PtRLH
OjXpRqkQnoP98tPM6d6ikv2+c8goEOFrGCpxmNLLfur5l2OE0dxBopFybsfRG14YM8IPt11ornFu
SUxODoJmajHwNlmarcvwf20o9v+zCvvFT+w2/U7juv7R/7v++u9gSy2DDPr//PV/u+3/4/f68LX/
+sv/HKs+7edH9d7OT+8dfLv//PdtJKT+zf/tD//tff2Ul7l5/4+/fX0rNU8ZsUb6vf/VCsz3aKj8
wVAMUVmi7cD+7eUdWlEPvPDe/YtP+GkmRuXyP+5hODL+nXG1LgoMEYRacvA/7mF+8Hc6DwKqmec6
wLd6QnNXqz75j7+54d8xm/Lo3rm26Xtoov7237f/0y6LJ7c9jn9hn/XbkAWPViNToGEW46Me6qll
vzazZC7LmjI1/NQsLcmaj7YioXzK/OFp69H8w7P5F1/3W2cInzD4VwFyVVylkNdhCfbr94mYgTOC
sZiv9qqAXvDEw3emnUZdS7RV7NAxzvwSyR2Wn5h1xTTV4M5abjN9YewBoF0Dckf/Z/G8ZNmhPyGc
0z4lFM3ZxKHju5he3lely3mdLr0+lERlIer/84389tx86iLPtYRHrYK+I3B/uw9oZJGEZW69dgOS
hFe3mkI6LAjwEiDNKUnn9z9/n2X+0zc6ggnzoK44bsDhXMfg/kPbsTUa0CJkOR8Fo4xIXRGz85Ly
VB8XW/mHGJxgKbDpAWKXBYFnO8Qc3wYvqRMMpHEL1k4Km1tG33QkgZvRwM8UCYTAusfyhc/BFpLK
DP0FGawHAT06pc5SpI9UC0n5FoqZLNqsLOD8ypo15T3y6De4OMKoK3zMZ1Ob6BJLt1C9tREkbB+O
aVyS1H5i5eO/XLj4tqKMcWqSsy0nWC1HIrBs7xPwzgyyHkN43i0tIB9gWUeMVWtN6611SacrmEMa
zGjs8aKgeqS+ZVXUAELOBRY1PCAGWfGVhkVyco2Uh3NhO2WmOTC7Owbm8JuCgTjRCTCVizZbIKiL
oHBb615niQmkmgrvm7HFXCmFbNfdkXjKRc/gi/ITITiZXre3sJ2OopRsp812gt4vBGxAc4rTvRH4
eBgt6+dP6GDpmHQpBVzk+1oU7VBg3qarh1/mNRwPWIt0GAnIsQyHKzKEPln2UBk7Bn3VODxwI6Yi
c9vWQSYq/lylJjfSWe4yOQdzcakBYJAnFud0kxq4vGROz3brmJAyPG05gRxx4MJV3lI8RMTXTeYe
RczkguftyZUBMmbgBMcdnmag/T44GG1JqMBMhRPLxIkTEwTM8qNrWFcMhjDlPMz9ia7FII748RQB
tqgVurjHWjW82KkIWGlgmD67WDK0Jr+dHf4Jlxg1Efn+DHu5vum8IuPqu2LmxSW+yT4uYSSyYDaf
q5nZKPq615iA7oSyr/Fr1mrC3EnyVMNX+ccJY+aMeeA9OAduMgHvRh0td+gxWUnrFvoXYzrdcPpK
b53pdOVkR8OXrJ4owWiLRaH86lq1MG5mRndG14MV9flHY7DZZZvq2qfiJwituyxHNRU2YEXF2L+E
fooOvQ7Rxd0aucvFoYWhGC4zm9WI0QFPs2FgL1w/Gr+85d6LgDAbt2yX7+gFzOEhcPFRfTVKu2QF
IcaZufWtZBh6j72HzyLRcKs5hRGzkGTb8F9X9RjoYFSA94wmcZIzAVawppuKhv2VGVLowfEixvHd
SVXwECEdcxtj3c/yG3PHJt7Ftl9//sO5YdEUGKPBxrQNW34LKsFbRyTafJ5NayG4WLLrWbJuXLL4
TSNkjFWKZLX9MuYYCp9CU48+MrX3z+uyIlZRVuswlYMlnmvXZrfh9eRQZqyL5M8hVJMO/h9PgqPH
M33HYkQ8DWWUbf/E2ygTRH3OZL6icu5GmBopNub3Np1rWoF//qp/itWuzaHuCxMMDGPM3z05h7KZ
ilCa9Qe8Gobsqm+WYb7K0blF12Lwmdf+56/TDI9f7oymOVTsgFTC5oD4/etkCIfIaevmg6nQYBwH
1NEtIyDSViKDxYPoHNp0U9/+/KXin56n67u4ouJjyoBtwWDZ349ymZoW9h6vrSOF3kqlrtn3Aq+c
+VDUuKOAeOF59mMxpWHN6HoTifclyDhEQTz90zZpMWYYsuwHhAk45kdDLAmwM7b1xIm/uNrfxjWS
eAR6JDc8KkgdenjAr1fbo39m/drBK81MhhmBDzsOo3OoUSH86xOzxRJFxkes+6aFiMVopwt/3XyW
XY9w8v98PZZOEH55Z46PZSu7j8uiB/L7+E9VG5Dl8rj/MMWJxR7Nfeb4Mc1Mtaj7dlaccdQqZjTn
OMNVIxEXeCrB/mbXo0chWK4FV8G8DradlnMCafHT8g0UnUlDDBC2hxkJcIYMesd3zR3+j5mvss9U
CFhoEkTyFqQOnSNJE779+oT68y0Cz/5+j75Fkkce69EdtNzwN2YSTnxMSsJ56KUZZ3e0jnI0p8D5
MWM7BnFWNtqZojcVgVpCJspvZZ8BLoyi5zSOaGu2aNeqRXXqahjaGBt2bN2JbTVqzPEiWuw+/CoL
h3DhMBIDA6MELwGGI+QjbpLPVHYT6se+4yTaZWSIwBIMg1oeBXV6/VStMVgpZSOTG3oG0WO/4PSZ
f7YNpOG4zAiJp4w1+OfYmBkoGZfIOy5k3yK22A9Y05BV2IMeIdGCRhGWsxbrkO4sh5R0ZDtW7dXH
xEe2jBYBBDQ7NoPhYfmNxMmo3VcHyaksT3Hlk2HA+yecBl2Onco9pmPkQ+TPIyfI6GPi7l81M9ir
v1e1poekoAAGc40cshUuAyDGIyfD0mz9m5irlUO7T61ihAw/pUvetJgYSY30MWsEF6lzHAZll55l
CRMRH1BvAAp/HG2KteRSVb3nfppNPd/xu/R5PfVxcXPOB29wySA2p85GQ9QZxiTIShlYQmv+esYK
kEx9djmDbR+09AdiBw47gdyVnKkwsvLNbUpudzvrqLObZUTmBFZcMwXNH9kLxliRXG5pu2MOC3fA
oYG/fWD7HBQmlrfWvahDkga4mViBXDhNqmEIinxtI4I3TTS+wrXUX1yIhnXOgKDI/RREc8E679TC
0bm5Clq5E4T3Eoq+S56JxUN5wsmPlxv4Daf9zIg57DKmkjLkDWkZhjYLw1R43UIapKOwKQzZczNr
ngJcTU7087zEBi6eMHfXCVLpplz+9o3N0PHtCuOgS5mqLGS6JqO8gppk/CKdcUy82PLadt0TpunA
Hzkj5jLcRyePjeo6n5HhQkix1MzDmhte9ptrAthfOwir+Su7w8R8vHABqtjbAWal5Z1d20M1nbeP
HqBoIbKA7tRIEFeTpjqChbV8mKcQCHdP3zA3YK+FIO/qsKSQi6zjX8QH+1eKHScytTVj711OZiBa
Yf52gox0pj2oQO0HbFblxHTJQvuylkCru5F2bPuDYQM8PKM0axLOMMgc+a2zVngQbXaPpRa7gxFf
woVnkZ1iph5V08GXoFFf/NAgcdrYSEY45tMrSiSWzeDFomCGI8Tx6rKzxezd+0YItm15ft9cOin2
CDv483odYlXIEiCQElfx5MuQ0ocyI7dOwyEv35AYcnVgtmCRtcmI4DP1CCMmj0UrnfiOaVyDeFQq
oAt2g3nawJStKlL6qGTGDdap56LMYBwfQpiqyj9PvluOIeJQJi8weIotQYY22iaN/dfKBv0s7wqA
J9c5TQWIkLgdEtMK81vGnFKiMbCQLYcoV5soBgDnzqWITBKOLWMb6OtBHmvBma95jFE2ww3i/VzV
UaphLDBm1vMe0mObqbscbXFQXHT1QNFCxuy05as5dENGw0yJnuxCTl0ZeHcJuXxdkDIDjwF2V2mK
zi1zxVKD0jc5yFjSARAfvT4ksU0WKL1kQzlPNVxiSnq6eHl3iBasj6/EDKp9PSAborBMTGLcoFDT
Ew7wUU5PW2DDL7Vw9rJCK5xgdQMDiNZXp68yG5HvHRe6mtmPrYCy2BjYLeRur+qLJHY1XMnwLYzM
LBrED9gY1BhlK05D9jknR/ajG3FxfpwSJvJ+EGlhD/m+FomTvHiRI5NXm8F98ggxmTuC/iXA6rOc
156qYslfimyR4jLEKSt84CnC4qdNW2OmFDmtkx7RwiBh9hpm4u429zHcIQgnKH24id5vqFQCIh/V
tsk4AZxQ57I/q9SFSoZ6LDc41YdQd+eZOCeGFF4WAX95HQ3aJrs6ihLxySBXyQ812LHPlMBe4hW7
9zEdxn2yR8Ba/QVL1v3VCdwJTIjQoDV6ajucShKZX5OqNPZbqviifw0GLyAM5oXUSQXmrHqvLAU9
5/JnxT4lvT99YdyqojO32nFXJvLOqxTe/vBk99pQaU5N3v2GDPn+oOEHyIDRtdHQKokvGNNDQOem
Jp5IFhfschUFDcu2mNDYomhGc1G8M43bHaoXO2I83YVEBc2OybKCckg6iObus8biM831zZUGna6W
6phQ+QHa4YgdRQl5naRqK5QY58QyDdGRBbtZLoyVZJyghhuQ9tK3wPjevXDJfVAkU6SBu9SKQzxu
6dnf0wLzlsvtNEgL7aSNIy9bYls0OWIfcKykt59MWgoIFP4ivIa/J+gMFwDfw8uXyUJweH6fiT53
TNpSTma/4LcWuP71VAzY45huZThqeEsW6vu04NDDKOE5tYa2i0/cIoED3k02vdYKwd+llXUeK29a
2yHdApB+2H5JNLN+D4tpzog7NDTw0jglnSt0gpn7hAfylN/JweclwHShDBizmH1vaibBY7/Y7EZc
nULjndo7sy+bdAjHVzPTLNTJjJL00ay1P3Qbzrz0xG5y79NWYjMQna3irtlO3OEKciUDn4py+5vI
MNiRRWpRV4rCp9HExFK9wRST0BdGmzIsQGJTN/rOE+rLxf9aURUiuq/ckXmAEj4f+UiiqKuvoNNh
GY+oqIvmEYIIafw5avHY/Shbjz+rxddpJ9NMakCKvsssskEpcsXZ4ULRZA90ACqkDCs0qcii+PUI
W9fPG1aksHGCcTc4gCtMjQWl244cwiQnN0Yu1B24O5E5NQzU/m/IBiSIfH0XxFKvUwOfS46NrZcQ
6jdQH6M+4JQaFthF17EvKmbVysUld0IOV4yLuYsZ3pw8Y2qiO8aT5TFKZeeiihvms0roV08Ymnka
Y0oShmo2jESq5xgsCt5Cu1N1ZQ1v6PD8+mCkydxfNR0snW/oehb5LVsMR+fonGn71IAtIYi3WSeu
/bFpBUr8GntY91hP6LxfBdacE9MwoU6ewjzmjPA8BunQphO6sNlQw3oFyGZLsBAMK+X1CsPATxu/
hxnNHuyz5nUD1Da6Al4NemUmeUyhhPWARpDJ5nQibBWCb5JxwE+2ixaW0qduzJvJb5Vp6RScZALw
eBKku1t2xZxAQv5YW0auVR1MDYMWxcEQWxfJyJjHHy22qOmjV5tlK+7sCuniDzYSVWWjfEWYqplV
P+4mhumwNNrO7cjqS1ybNCzYjoKztqgMXlkZatrkGDX0h/duC90JwKYD4WkV3uf1saWmUuFx8jvT
KD+OecduCRJmIjjYGmqP/6DGPbA+llthaM2xXpkjSvHM+UbimTRM9y1CZGaHxZ59qokN0mzTyZ+z
Z6iBtCT2qZ3h+b/340oRrYTSOC1nn04d8K5Gbg3XZv5kSncKL3OQQbKyFTtanAX1CVT/0EpPbdBO
fIiAyMkemqcxDu1LWhEmpHtsuGheNfhE5E0ojiQnWXbATZ2DuMGpDFDJWHjgM/5I5X1nMx/vYYiK
0ridJpFI8y8KVeefj7EgDHy8brBmMx2Agl+PMRHii90mWq9tjMEy7XLmPns3PH4qUz9PiCR+D3u5
AC0M8BVwAf5LBts3Dq5SSPmxPB2RcOVoDjgkQ/XSBAxbvzfkKNxz3UMIuDSrfkEzNlWSUgkSRNYs
+4B3mX+MGsl7d5le9rQUmWU9NBWm4x8VNp7BuzVU/nclywXDk8jom+xJpYIv3Dl+r5hV1Jl1ax3s
ak5x56+r3iGzTDr1ZJlmKy9I8tmVhuOR9hbL4JGlrpg+7lJR+N0ucz9D3lfo8orxmwHoAyKPGGn0
nw8i/1cUIAAFo+cD/hKGoeW77m8owFyWMRyXkJamnrBB83fG0hn8ONEw/MZBYH4NRw1gceX5f/Xt
4jfkJ6Ah76Jxo0cUWJ7nWVqs9A+NEzOK82oEenrA5IZ87EJgocWc70uEuKpw+uscYXqTlo81a39m
2LXZVUyUkyRv4WLOEJK63k6iF6Z7JGMsd36UwLb5DA8cQeLD6Mt4HGzAGUhX1ksWwajxvnolEG/w
hCyHO/3s09WWTrfzEP6DvIwb6I2jr8SvpMG041NSEu+ebJm3UlyJsgLshZciCClYthXJzZTIpd+P
eWXZz4D/hrydcixmSZ6wXrrf2toogziSmtg2sFJQYccexkxC+7MCxI4Ux7ANWM9KKIrvPB04eDae
1ITsGwPkrtWrETOO8m32aNEcXd2dPNfWos+B1OxB7aHyOLg0KzhbMExaXO9u08p0yuPEi8P/e+Uc
jcAlnOEVLF2C5VrsjoxXci4j1IaIhFqPwD8tKEAvqyHjgI5R8ZCEAf71tASM0fOuIMzp2L2QQ3w0
M+30aiczgX9Zs4cQR+Dhqejy1TO0NPkMjIFY5TLx2Uw/I08WR8RSmB6ar5HFM98XhuTX8z6eFyJN
3S08MLdhO/cHe1Ftap4I2bq3UciE84UTnMNpyLN2ubST0Q2PooSs+ZGpDZ51budOcNVFgmy4PyQd
ndRnnHrZpJikh6P5rKAJKOZlSElSC8c4yy5iKWYV76IQ687LHqYLRoxr1IsYiJK/cmL4U3R0xnTk
ZGFxCs5AUdUdoWdJEf996uJuEExsHwcyICNRXbCHkLPUTyrgER4hCmrjgKqJeRixUMgDIJinxbMo
fSzooTPE1sOG4OR+w9KZhfAkGgJa3NXyYcuMa6/oeeOdGvSJ2WDTRgulDlhuUyjM/BKDAAUXvh9J
g3EdZRM7FYTFDMdtl8HPX9K001jMOPF2gXuXos5+xLY+thfsRGjjxAqsz2hiHXiSGqVIepy7mgHH
pkdn50cuIb1hfN+F5MrZqN3i+1VCtN1WBcIxPJXSdllwS09qV8OSmr/hgU2LfefkLbBQHLERT9s/
yMtef54ZJmTpiCNI7Fw5kKvHSkFZVJkHkc6zsVd6KjGn5KLw6+bgo16rOGsZ8Mha2AAcUkPWrmtm
bBg+j/N2XntOG8MIq52IWYIwfhPoiJq4Aa2d78Q/j8TGdplNfO7rxjdxfOhYjSZD76ILVPnOsPPs
nFUy9xNbNJuqjAQjRDafPm7lRoBamougRly+tX3VZLRbGwRI33InsuprKl/DvlB9y01vK0GunZ15
ndsSKKnRXeptNgdUc72cit7lOTRbLVVuOwkXm0hDx4IRC6egplbbmc28ZoFdpNv0oeHos5zZGSVs
RG/g6W0Ipwm9Pbj0gPvcxzxA6P/Jq1McH3bbrm0nDL++eGtXyLXo0d5XYTg9tGsDUsmQbYEDjLY0
TrEO8K6AQ3k8M9K/8XXL2NpsseS3rf8oTZu6AIReXxIkO9qpMQPaWXhRPrSo5SwkD5yKzIgYxwNg
8dLjhk5l/zKYTJjZN67rfIt6nEWZTt1AlSo9Ru1UFlMOKeDPqOv9Z0z2l6tyENZnA8S2PtFNR+rs
pX26R5PW41+nXPFlYuEMg0j8S3LWLD/3GXL3AxKr+azNmcoDTahl2ANEVe2+imONq1UmqvgUfT45
p+HjgtVYY6/sD2moZGN+xYpn1Iu7sJ65rti+8OKsPjIByC0oESp6SpeUUXZxBNyu9163lCXtPY0s
mEihMXzkKBzv4DQz0VqKsUmumcCdHJ2uak9J40ksHQpBzwMEtRUHSWl/N41pZd+7Zipeypwy/mQx
SvMzSij3plri9gVhlbzJx2l6nHvlLftOehqxi/vxTVBVlccIoMrBaa1S1zYOFO9mlzcFyqu5gZk2
Ev52aRlmH4UvRXnqzS4BoBqMCtFrbPToiEp8Mo6K5W5DQJyWG81wvpezlz84Vme8+GlQYEETgS4X
pP8xJjsEo4uodsbnvGXe8CcVQo3gMSzeU7DAxb1JsJ2+rXFi9R+dZLHQwdU2XYTecNrruI4EbjOt
g0XcwlZuD9Qx432JlQaOYXRKBoabj257Rg2Xf/4v9s5jx25kzdav0ug5C8GgieCgJ9u79E6pCZFy
9N7z6e9HqXBayupTugXcwR30pCAcHIl7c9NErH+tbwk3Kz42dLYnmwDrf/qxpIHN2rbce/71UJSV
vQ6sMppec2N2PphUP9n7BviRBKXU+sE6c0R6EmYXVvcWj1+xIqvwhFs+flDQ+vXGpN++4iErVXju
hoHeo3xuxweDHhZcYi5lQNvGG6s3so/jtrLLFn3QmECRmF6zikHRs7QmEnyDY0BAwuR5vBTUjoKy
E8c4UnqumkPWtJEPmb9LPlZJZB15ogdbpjmVu+4Thx2BjhwXEzybx3vWgeWEOb9k8b9hoFyCIslK
9TSGlFu3aVtGOx6HwHDHOfIvoxjhZzp0EdlM0Xz/aMNPK+4t1tj9NohlsJ5tCCVGk2u9h1k/lqdx
8E3viYtA8erysvEmCO1RHdO060GHO+gMq7mSYkNmLPngtypRvAny8JyKOGwgDvS8ss3OuISy8b19
7TUIbLUjPD6c0x/MDibMWyLM4cYLQkVYayqTA9ZZN392ZqwaxDL6ItmaqRv6J6OrFvZFgdWKuxaF
ZyHVkB4DRhXeyB5Ewoo0HS5LsyiHb4ScKozp3F/rnItdrMLAxCMutAn0pUg/+JP3iepym6Rk0Id0
fVM5unG6SnyCZh2d6aMAuTj4YdoAzx+97E4Cz/iQcMFe1Tg/m/VcTC7VPpZ7X3kdpFqicSNg5Cyj
zjIJK3ObZrI4VKSWX4sMmBceOfeKtZjDcGpOQnrgqBYb172q0gWzOwfnJrVAArEXpKaBYX5aP/Iq
Ii1CE0ewcrw8D3bgREZyT5a5zaSur0B/xXcI1+0MIMkUFxzpYBNp1LB3nHA4U8HgXNDMpl1NVCk+
z+QmP3jd6Kb8LHH2VRhdxjrEdRMSVKU5gjmawrXZ0wUNYzqKul1hVvI2SWkYWDc2QME46pPrbLFt
jmTgg1WBIrjgjkWB0Saejj23iL4LQ6ofjig5TrtxwG6FOHbxk1Bh21AEvaXCx9sSm6YbKIcOY9M9
EM166+R2vR5I2h28IICtFAMyfWodh5IV3kwoDkb6kTX/vR5qOzw2qgPBajuUoCfSLp+G2DVPENEi
cZu01rIUYymV7yMFNL3Oe/1CU31fnTooykBLGIBNa10qhtqznzRQ9QNXvGSloU8zmb9sq3GJ30NR
HfUBZ1L1QBTCwc0m0nMIIfgiwsD/GtEzswQCh5pnHQPcXVObxaJ7kUHr0pGLyAP77TttE8Dq8lxa
pWv/rotykF9WbU3ejsjBUgbdERQQVuNfZnPKzFOGIny9zH64Ao0kP/WFIb6VCY5hntBmeFOHLEMP
uSIolZl++s1Y2HYX6sfzC8P9cWl6iZ8nd+DW6TOl90SMwA3LpuFXjgq0iiG2xXkE3NI9yroizlUi
iYRwAYjTb3w6qpDRagiG4JQiLa8cj3Xwh85qnKXhiHf+A6yjkvZjM7BWUelNH8wmKj5pMOksl9M0
726rkLdCbTlZdciD0QP1Tu8IRM+5AFTXtdjoNzW5BbmQj6eKjiPtXeuKG/zFZUHAkKWGZlNAUD8k
2SSS9VBg116SzCN9hmoMn/H1o+j3Osg1Cds86audMVQ8Tz284ZtChka/bpRVba1RR+VWQalyvnZN
1UED7LXL6CHWy8BaJ921b0Ll3+BtkhfWpXKXN2oONqwkuD/Z+4fferdrJOlHXZuHlrXqZ1sOWNK5
dqNw3WjyYyZGiYbVoZuPW0nDI6YAVhb0OLdVeEDPrSL2bBNTdQW8R66ZF3lbHg3+eNO0lXZO9H2H
+156zWPnOECYCBkP9bXj8g4uqIfbVp52NoCefI4nR1Oss5ainoCqmAlwbdQXl4EwXkDrgBe3B7A/
bIVDa2rPkxFM9ckqsc5dJQ0o4kc5NPpCC+0QHCxU2BmygRoz6rxRvwaYzuBfV54fZ9dzXFbtPZOj
1ntsyeewyqite9zw2qAGaAR1dm68ArZxbelSvqhed+XaI5Y1b5sq1PVJT5a1a/TC3zGkoW7irGyr
Q68Qwdeyxl628vICWHia6Ife6obbiqUQ7Xe4Eoktp7LC6jAkD+hh5ngKab6RRPWtnlkomipGOWhq
ic3U+0syeYGFb2zVEve1Z3llxzZFa8EPdeL/ta363zqmf/FP/zvz9S8u6/9PbNXwpDFN/Xtb9U3e
vtVR8YuR+sff+dNIrew/LCk9D++MYhDFhONfvmrP+cP87vHBJ2sLSS/yv3zVjvuHdk0HI5gJLsdk
6vwvX7Vt/kH4FqEKKxWzUOWpf+Kr/nX24kisPXh7lIvVDAKnZclfRaeBgkga02vr3KY6cK8LGBLu
tU0ZWf0bfetX79dyIIQ1PER4wk3Hw5X664HaybBa+ji6859evcIXiEqB3ewsg3g34OnF+fLTT3H7
w6X0c+fyX45pswqRDmKIyWHFchJ/VtSUtnBlM4g/t7HJ7LsrUa2XOs9azzxQuz6B5sVM+u0fHhV9
zOR7EqrnD+r9KYWdqb3WMnsGyE2dkFPOpnkV9ZBbbwcmsOGDM1pN8Pj3B/3VycfpdW2yXUgrAI0W
mPy7rwqKqm55e7UnF4UGiqFVOm88qGoKW9L4w98fa/m3/tsSthyLKapmne7iHQWT+06GRsIMZBLN
zcmriyDYB2QfQzDvcec0fz53/i9t/98PtSixfDX8gmCa3h2qQ2JpCsurTtnUu+4aSF36TCiRff/Q
gNA+/v0X++tJ5MqkPp3/cMLsv+CgyFd7gJ2aEz4j8aXsfTnz2FVVTdwG8MTm749mv6NPcR5dLhQe
CcupdNV7wTn0WvgLo5+dxhBmDkSVqq6aV4VCW68gdoN8trIO40Sv4grWLDYeqGYpoeSjjBSdC0VQ
8uYVvdbeVorMaXZF3bHpi2Jhiz2bzT4nnptZwUeHdsvqZIWeZCXhkZrYaIHfjFCeOWf7buhkdFA5
UNNg1TgDvq8JMZ6NuYaLuS5tBPAzDBFYg+zms+aV3BpN2o1ZhSl9O63V7PLe5kOjoAUzRU/9GBxH
1+zje0xVrCsJU4Cp7TsnBdGZ+do/LSxUuS6H3HFvyYWzIsVs4fR6Ffeqr61VRQ9mH5O09qrWoyxt
hpH8m4fDX39szj6RCIrBKWiz39tsQ9guaMQiO81QjdujlnZVbUDeWPWzn5iszP7+1353OIRjaVvC
EzyvsfaK5Vn/87MonrDTB/h0jqOM+u5GmmLg8VPVQqy1z77mNxcXI7Bf71IOyAyHA7GvW66x7zi2
n8YJZB5B75qOc0TRdMFNW7ln30fcZbHGNNh2rEEqpEb7QEMeGnaMjEDvMA8R6mymBBXVRkRODozi
JxFuf6iItSL5pdcYPnzpPU8Y1gkxDKntT9sptzLx3JalV39NkskyWG4OwLKpZYpGV28SkHjIrGKm
orbdJQRZqw0bb39f4+cZnkuRupdhaEH7250ZPLLPjtEouU6iHa8H53VuTeteqqxp1iGO99MUQg+p
Vk7TMcVFDyVtshnCkVUjVjh0fbInDMxZtGP+e8Rwqryc2lLWv6dQFXHo4JAycvfLaHR1Z65aLhB7
Ppd91drx3hAztRixJt1P0giThIWEsZyeIqP56jqmYQBJGoWEVgicY25MrYoIhmRVG5nWm6jMQ2Zf
cTPMhHM9D9IGRsyi561DtnrxDeQ1ilxKVdx0Rmw03+JyGIC85B7p7RU7ftk/kk0amseqKC1jH4OJ
ZeAdB+A2mlFAI+9CmhF2cMpxPETOVO/7uobWSnAs2jMcpYCnNbObsnAlcHfYvtgnlKqbC+pVyyIy
bEkfPIOmlOZZgjG+NuATgERyAiC6zF2GzaADBxdCqMtNGDInOJEBaPSubHx1xm5VmFsmtl62bSm1
eQhjV1x13PeMF2dLfuTtGJ3S0WlcGHQqvq555vCJIvN5zOhPSNr6zWVg/0z1Ge/HbBpBrcyinPdS
5A72T8uuZgrLPNXESN2qEOyAwyzJ1ryOgn2rYpi36L0lxVMAQFa0wZKAsA2zZ+qVCCo9B5l34AhC
oeIb0kH+9YxUYm1dGbUW2FLfj3dTq4NXOjHxgJvUtrCinhqLfS+8iTeqdUN1MDrTOeBamvgWsz+c
5OzzXCOgkwy7DtLTESU0HG+nxCqvpoG2PgItvs2EJ0EZTiYFdI4yUPOSzDjjEMlMywAvx+fewksv
V5hXQvbnhZm/ZVYBN3RefBgQ7yqS1dX4GOqif3H4biQRCmd+DuKJHvhM6OozpnU5b2QZyW5PDC2f
VmSdIH+gUPAiRs8kqd6YYLmXVk6j3+DrT6M3szOj6ZPqu+itGTJ/r6E4vaJfVPslcDXg365aAUAL
sd0Hxa89ta2UR71Mp1CeSX+qaheItteXzBNRuOPjtuoLO/TpK3zNrjg5Rkw7LORzVpXrACHwG8M9
2puCSKE74t+2T8AtSu/QMoGhMSXtu5SAXCvdp9HUUbHlWwwNxWE46/rn0CYHvgfeQ8tTC7sdolHW
RyLYGrz5g5cAGkWmNouvnMaE7dg2rqWugVvnM10UMq8/wbqPYoInyQjE2qy6cOt2U3c36Qa3U1mI
tnnCVVKSOKdJSbwyU5jC89zhwL8iYYzCM8M1u+HhpZIDTrEByafERHxyGTakgq6CoQ0ftS+lee98
Z+AIipw7qHjOYKx5HKR3bdrMYltjkqAxqCUCiHDbLt1OmOVQtVvexOK6a2ODXjJSzlDjuuyJYnrP
uAojyKhbCuDdas8n9vqX2bB0Q1FGRf8plvLZT7d1j2nrSo0ezTRZL2rvYwEJq9wJMwCpzDw7yI4q
96p6L32DxHIQd2Jcm9KgjhHXHg5krpR8/GqwwnI+CJ7N0borKyM7UQMzi0cxQzl9KEozD97yxLUR
XFUajP59kVHZdZZ9Go0MoYRfbnHw6nBdJT7Y9MCkr26N5jyF2OPzkpY5J9OoEmbrZTB/GVrKJ8xH
OryacBaJfs1qJvF2UwoRFDj6bJDyVn7DrQm3r/ZfUf77L3NAH/3HMRW9dZmcqYgPI4lz53pkwDCl
6xD/kE0b4+AVO9bBqXVFtUeOMWhCdV2FuHvLC1pAzL85GDxnV26dp/Oz0TAXp9KFJ0bzyLxImCkd
dHXHU0jyoii9XQnLhR90jpTbf8N7ZYC+JqalryVx6WkzTujlZ6l4P0DuHkPrulZ5WyBbNPN44iGl
+2wVFVberea2DI0XbJxT91Fg16s+MEZjtEvJme1+TCm+F5umJoxFI2dMsQ91tdanPgmI7aNLeDO4
CR/kVhHtk4ldvr3N4iL1kJUnLuwbT3l+kFLfHZpWeBWS8FT5m9mXgw8uP54Ld92UAw2kWwx0dUor
UOUjnx6KYpzrnW0OWQDyxHUaHLObkBpG2HiTARMAKswo7PBS+Nqx+8+URTQPUPdyg3J2EfbJnsVr
BlGYK2bERpzKIL3GeFqGK97VIt92yGzVKiYzZaypO6Kmoxy9CrXM7+d6kzeVzZxJOvXOaYcw3Xvt
BGqalbPydpEI5UMijEpck6xrNr1TjetWyMWOMXiHBOLpc6sRzrXZp7Bq4qDaKLwQ20E5/cVE+KXU
hLKGakWNOlA4a+Gm1JySr300YtRsO6+451eGfRf31qllebFhfeK9uUjA2wQQp/ul7HSdb5oWd/w+
7NPxMxMV5qB6lgNqYtOVn+jOkfVlQubd+J0e70beVbdzyljKpqM3x3MYLxru4OhrhfD7NjFpv6Fs
LAUEH9vhLsoyi1mtUR+Lou/bEyPKzAPl5abXbJALebusYEOg7AUwdTMJaHPw+7Re+YvxcRNMpXM0
GVx9gRE1niy8ABqJyRPU8yBG85gtG/kJFlTiXBmWZWwNDITkd3KzO5VWaWxChzc5jFc7rHeBClAZ
O6dy3SMCsaTmw50Dd+OOsvlEgqN8CWsiJWtqe+3PUCqXYkCJii1jAVSbqqNyRYWoTDYxA6Znu4Ql
qDIo2rFpDZfYD8wPEzrDx2a0ws/0SnantCnC2zEONXbEvN57pcTVhV18DUQ9X7MCSjSsZIu6aEkl
xsk0ZfGaYxNjCaPC4LWdmXmGARgNM8+eoBekFDCO1dooh/g2Fx5jPNl6exA0KclTLT7NTeWROFMJ
78Sm2Va+Q5Eghpl7KCxFsFKDTNMNo/4RNqlbXec21meGbWG/8T1KnvdWpqIvY2GYD4VFDpB3mPSe
4NW6rGyVLtvN2ESGQZclfBxQqT0Z9Qje0Jo9K2CFqZraY2ok5bXNWmBkCVU6xDAoSEtZgUb9Xrlq
eOtyae7thpE8LtBGrCVjDnIpo32mMtW4cvqqOIOEMYFs+s4D6ClYPnaRbegu974yIo/funYY/CO3
Xxds6yIvHiicCS4gpAK9CvFBvZRCJHcDXrgvslyaDlijlvjhjCAvN/DMrQcr6mb7FsCPxpc+z+Zd
kcRarEse/lccny48qKa7OpMTpaajWfXbmM5QoG0MTjTGOfoncfa/pY5LK9m87D3OCvfcfBhsIbID
LqSq5tK057i5bdtiruJdYszfg8UFEMEV3CQEG7CebGoxp5v8T6bhMFAqdTQR9q1EGO/t2iNaRJIS
oxBjkwnKpcBN5Bbc7lwpeELHlGHwwppqcEY2tyQpufTdTvOXQYiXCfB3KJ1bRkFRepnJ4Gfnyjf9
9rhMy/nlw3Q0uLh6yKsJA3nGdXwQqOdwBiFyZb76zL1aFjdDwdxoB6Xlu+ezEexUxoZ/LM87yzFW
3z/C6HtDEeNjjCfzInLtU+ETEQItT2FGtmvfKDDiW8nsicadDuvlLqUVoHnVTCiMB9sXbBdWvqKl
x6d7yiXdRIWpBuazCgh4L0fBPc2HHYkt9vOGqBXfz9NA4h+IH/AujZklzs9pqUV2zopQdF97s6vj
JxfrQE+lKVb4Tz+Uv9wDI31l8NIoboqhCjjV3xXBH2fLRYdOtiDlzJEXfqzT6x/fDzWs2TWSa5ZK
D2ru11C0MF5hoVTxto1zYWw4kTI7p3h604uQMb93Hxp808QdlHU1tIpFOgVhw3RjJYHOThHZHPMg
BwSvY2b3WXZmJuJGr2FmjBOxBW/QzrNyse48DkW2fHtW2kXOECRO+m9tkbPn2YQd4VKIQhGDLrqK
0qUuphY5pW+7Lvqu8QT0OqSXgHMuDxBA0uBUc51+wb41O9mqbALCemCGPOOQUi7N4MfW9JQRbMaP
EM2gf/YMLZqU2vSRhjvAzy3APyljGlV8YT7EaDZBQHtEUAd7IaKk36d0E2O9bYOBjH0uMF9wf7vz
oy8pkzqUuMPc0zy0SEApc1N8q6k/dZvR76JxHygpPpEcjJJvJPoCf+uXIR2jmC/GqEJeaHFyrnRV
ps8sd9r+wfEwjkNMRmx+i/vaATuXKfbZshtC50DZje2fYVa5/QVslg4vvNrD1tiaQE7VnSd4Gt7E
fcsuu6HAmz1sQukKvexY6UOW+USp5zVYx3h+NrGN9g8dNgscO2DBxZqiWT62NTr8bWWX4bg3h6AU
K1isVUBLCgGxtT97IH+sIjJoyo7FNG38zBm8daDNOig3DRrVsCFOSdgqUFZuned8rvuHUVYGPlv8
BcvLKwSJw9lJ5YvAuVRfwPJG41NYKTo618ohsP/Z4IFkH7yMIVm07huDsxrFLlLgJoGY52GBz+OR
8XEARU+dqRZEScvzOTrhtOJ2SutpgESXYmog7agupKU6D4tHTM1VUwghLsMUcE0yj/Rnvqbl3DLJ
M/aJVTnyCyljJlffPWoHltncKH2T4KNfQwZPrVc3QzI6jfn3eCYGAucAqNKnfbqWvIqqKdUgEb1y
TD6TxEVNyGq92I49xSRqhc2hG6//qVoFY8WUDnFkoEV/SbxJMUqWVKNzXIhRZMdYGeMHnuMsgx9A
fveHWvW/46XfUXtcBLqffpmFC/Qn7+f6LYP3c1tH+eev/7H9MrzVX/4Dq+9b/uWXWdOPf+DPWZNr
/uGpZcxk4Z5ieKQB9SzIn//6T8O1/2CUxLQIh4TLQESiT+YLEui//tNWfwgyFQRvGCtJza/+37Mm
5w/wAMoh2INSSELa/iezpnd6NyViKPlYumnWVsiS7+V125vZVeMU2iNWqhcW2tD2GPp8nZLGvM4d
arbY0QHpZOq6pS3vn8EOGAQth7f4ikq6fNf3/RM8BC3DnS1vby/4mUl2AOS9YUAIDLzdTz/S/zB4
4jf8eUKyHGrpuND45nB6UOP9q9g7m0YTtWHBoajiO2Ju8rcEWeTD3x/lnaT851GITXlEAZgkLJ/i
J4U3M3gN1VXu7R07+1SzOFxVYXeiQ6r9jXb9Tkr+cSCJjxqzFVm69wMfN6TkFx3F20fDeMuu9Inn
+lvgOQ8Ve2gWj+NvTp/5bnD344D8F9EVdgNn8ddvRtadBWLGN5uXKb9Y3OkEleYovys8Ua/xZMlw
x/O2/oycCQXHw7aSjFLfTTzYjwQRm7PZ5hFR1Xk4dWhWRwnZ4vxPT79aRpro+ZpMCZioXz+km8Gh
5FWg9zBt9AYzNF07Y/MN+nv0m4jcX39o1BNaALTAVGWiKP96JGrhnMpgv7FPu0rtawC4N6aHt02Y
7fQbRMdfr1xyCKwEGFfwU4v3h+I5EdUpsaN9EuJzG3FmH7EgpL/5gYmm85F/miHy22qPVRvnztFa
4t7+9SvR8dXgIvOwpweuv+1FHx4djO1rJPzMWdsBNd47r6YiGdsweyQarmNEaduUG8cc5SaxMuNe
GfGrRQsc+yRjGi4Dbbk0GgSh+xQ45rRvjaLpkYI7AMO6yoI95Y3d1nSmElvQSLjVmyqiu2NyMpLU
AsvMUoByhvGxEpHeO4Yq1tXgTR7AAyPdcsA4p+6vN44TyFsKxwPzUKsofC0Yn20sMhirkbH3xR00
GFLP14d+aXDKu9q5cRj4blMVtxtsduGJtHZ2BRvRvBMLKJU0vH1L4Ct4cYvRvRFIoZvBmVhitUXS
rMFp0EiH0+UWjAHpk9D4Cje2Z6Xh93qdum312pi1S9rWZbOGkffM89Q++xj7LgDAIWMXnsa+ag3s
spmrsJd020fMjMYuyl2TuJeuik0qWus+VVNy5YF+YjKogtugdStgAo1zn/UWJeBVUpiroRNMBqtw
WPUNq+l1NMXJMabSwWb9m+WY7H3KvRkawsOqQvOgfLNdrEzpzQTkKF9BQqWMOKnc/gjHvrulcaL+
2E3Vi6gLtlwBdX3YUUEyf0MmR9MWnAhZiS/z6HjU28bFG4TDrNjSOSm3Lg+Ja79QqN5xVb/Krmk2
gp2oZjDjPRSk4DH31ARNOGbWn6IqsW8XWne8wdYTDKfKBMxUwYtddlUIqS6CBhlAxiWZMhhT1nZn
k4bqq2f8sQWtwbShvZozSiVmKhGf0BbF0kwR3ONQ0puATE6x7uH5rpM2bo5x2FIBZQq7es0RAm8T
Mz/TU4xbKj4joZYbJHQCPB7CXu+599Rt6BXCNAMHZoUnGfaFep1UQ7naYFfP+JauSDG7SxR2/CBn
Y9p27AJedEjWmmr6R9LcemX2nbEhqvLVi7hIOiHb166CVW9XgbhnZkZjWVy+NFndrsgBDsl5oqcQ
t7Qip7mxSZdP6xnX94HEFtU9xCsfmHo9GoOcjhmjIjRjZod7O8/tO5GHYK4psOvDZ6NONCfPi26F
MIaTsg20SFH4awxz/roLdVuvelvUeIiRkZEC4o+Vt9jUVaXOZPariypHuao5GURMLQhtbR43j5mb
MH9RXjpva1GWmFbV4H+cyyDfsVGmaN6Q9UjGIdPrgmnO07Ko3scIUZ+p0i0pVU6Cg2Cuj3uW8YPr
dOW5pFi03XgMgSD51jrdUd+ZQQsWJOBbWjQAf4LCngbwuqZRjPcGGOOnBGEZSBSCxhqLW3XB1BG8
EKxJ2APQQ3YtCmndJT0dCn4s84cyWajxlgqupwDWAm69sftoD/NSpM3DdRYMnLYp7cEvrsDofiR9
iFRp9oFxRxVJTjOu4Tz6bckE0+RGvthjTUyKWaSct0se8xDUkvINEmspH2ByKFMCjUr+vm6aYV/a
pX0LwAkCg2g1/UAuryRYHM3eUlh3dRqpFscsjQGbyrcxwM3Uh7DxawublrJwTncDMfj1lChumbTx
KmL5EakrroFyp1prBrDuTi1224ldTQs1epeEk4Z/CsKbk1QCUSo7SeZIPKuRbEpT8quQIqwvGKFo
nhddfq4zsyCOFEzbqrf7D2PXRdcVn+DNbM2yxc4H80WPlHv0Df8e+dtp0wX8H5NoHG+dcpanafR1
vkGDKgSdxUH1OrO1u65Htr8SOu0WzlqyFcQa9/YkjWtjCqyjiYVwa3ndN6LeFFTYwPrbxKY3ubGB
spbzhkW09TS2RBUZxJbMam283isHxgLm01ltI177J1M3z/wM7oFadvTZQtIOyLOlWkueDy9CG4J+
h4Z2+ZyGrIwcMiMONt4PYO4dnNlWstYO32cYJ4NwW+Scmr6+C8Fq3CE8wWsn+/6hygxa0OmWP04u
DnLPTrH6Y/4gIR20TzB1kYF4en+kjqPfOIYljgEuQwo7E0yPzMHwJmZ0Dsa+BYaYfmcg0RkT6knz
9mz66oKqUb0q17RvVafsE3zcL7hvrWuLaPd6rmBUBwr7aUYDz469Q0o9i65CrMlG9Y1+peacJBQr
ZAR63uCr26u2EN0XHBWgn6gqNG5yBmdXdHsm7UEMhXkgrGU9JLFn7JvUdtutiIBoFoAXtkjEBbPv
zH3EEfeSUKX5eZqdlApwc7zxjdSh5AYjZZAgzMy5c0Vvgb941Oa1MnS3JUlVvDShZz7OPuW6s26I
fakqJzaAXT1nZi2Nb8xau7Vd+jz1UiQDpPmREV4MXVu6Rr7p4tK9MQU3Fk3ialN6hOsscj87SVT7
yRBBs2epPWoyBAFPIlkDiety665v+RJDDWZoHTd2daTSGNpL2Du77y962mVh0DPkummI370sSBJg
Y477XNFtu6LczrxgM4+/4fJxcQWUFEHSQE3FirA3fa2A5letC/x48M4juxtaifPwYMVWdpp8y6Wa
QPYPiWuofSIE/ac8t88UGgZXopHFDXlxl+mc9erRI732KQHb0tfxyZapc9WSotwElS4+eO1sRXun
MAPuPsv/Zpd9YpzZYkKWkPBJVk3dFl/IIeJ8Lfndtz2JtpvIbvs9Fzs2iVrEiDiDTt7MoJ8I75V6
vPr7lfZf9x9sPxcxgjpthjTfARI/bXQ8bXGaaSil7syjv4s/CFWfnIGLdYh2DnGlvz+e/DWKu2wV
fz3gsiD/6YB+58+tmAu5b3L1HNJcng/zG5N2kmXt1rCaY+qUd6L5WtI/bYnhMLrzmyq/tLK/jHiZ
ahLWDpVXHZMQmoRve0on/v4T/nWD9OsHfLd8rhvTyAPNB3StZhvZyMqW2PMi2WfV75xE73LJf54M
F/smuw+H19G7Y5FXrmk6SOSeX2HNo/PJdqiBZf12cZk3Ai7fcZFt7IwO7KY0Lt+/6P8qQ79Thsgs
s83798ZjqNKfvn7+RQv68Vf+1IIcVB1MvSY6hOsK3lryX1qQ8v5YDL8W22tAgwsP519akCv/cNn4
4dEVuEkXf+J/a0E2PGfbdhQ6vlb85X/kO/6+O/55A8jQcokJ09bADnARpX69xcqCGsQSLNMhWpzs
1y4Q2eYDb137mfYxhaVKzTa50zVFtuRydfXdKAf9joks1g9Nc2iQTz2tLTYRhfJDr7HVm+TBqHJA
4J68qokPAqx5WK0M3h7Gla+DmBovknko+PT2GDZg/X4qtiqPaH4AuWEtttxmYv/x6adf5n+Qg94h
KJdbyLU9PLNINfxByPcbeB/AYuAqe0/L1zzea2b6+piA3Jw2wAXdxYhBi0mzx7YLG3XldLFZPBXB
iOUtVHWOVY45ZGF87MBVF7ewA/v5UEiWwr95rEhEql835mhWpBIVeUqBQsaQ4p3j1s78Ftg81tq8
6a2KdUsuZH1Keq8LvItZj5PQG/R8ckzrlsVzKS59ohy6bXN99vrA2ucEKDZTOdzhyqBgHJPPZjZD
sSsFKy8BczNbkWgvQFWxGiZe3J27zpsvGFpsfBjdWL36ZSp2UBdK1lO1b95o2xhvZzLmu5zIHa1c
s/WJTolsU0Ruu6+7Nh1WhuFFFxIfeEbr4DEL/SUFRbpz9lVy1YbZeABg0D5OutZsszRyUpv119S/
1HcTBrHLokseU951NIlWjc0/zVa3iod528fafCXyMTCDRq0iil6hGIQq2HpYboiT6oiqL3PQL0VW
eA8ug+G7ukzdo2Go8HpQgJ1WRh1X23mY4is/G4J7fOl6RV6mYtuX651vGePr1DYTlwfrA4aWzrkt
a+8Ju3z95NVst5j2GHgIa/9g1Np6mCiU3c65SwdPqRldtJ3Gx0mO9AH0Q0neFvDKzq+V86n2q+jK
D9kB16lTPNiYeTbwbaw9tjp5VeHKYrLdWF9r+gs/mTmm32jyjY02ypJkvVF88ilyOxBVGImB04S3
6sxq5sHflPtgHPOj46Ogcvs0TPUizUgOyt9dv9QKb0nf53vT8N2NbxTyEtoYuGNactVOZJ3+mszO
fW3gcJm6vL91bDPf1jU6noJP9NgmTbXlfEY3Y0htlDXjoFlbjSs3QeY6j0Rg089u4kabuR1sb50W
jPZIaYbXRJSx1nm0+dlZm0UrYn7N2VYWdZMR7gRqOMXKcvJoO5RR8qn0VH/VlLJ55adzTpWs9doP
Xe/ouC4zb+B3tFBkjNJbWxzMVHgfW1O48Tqbc+/GNcksGlwsmBzHEOr00FvsKCnh/NSUM3lQUzsl
huoYL5E/hqSFxlYVHyxhDTuf1u+DFaTxR7xd3i155wG6l2fCqZby0DYKAx+unuesqaJhNWWVqJO1
BYJsUA9Da6qg2P0f7s5sN24s3dKvkjj3THDaHC7OAToYc2iyZuuGkCWZMzfHzeHp+6PkzLKzqrLz
HDcaiTZQQKUlRwQZm3v4/7W+5cu8pxY4VQ+9ZlQXeuWZm0SvCY1Nh1GwL8vwU6dz9UB8ITob4rnW
Kf7slV1Ekgac8UIb+x4s6LjKoW9siVY0g9nPXXJqnYHkoq4HKBdAaGo7YIeRV/aEjOXkLZKzhPNe
vqv/XYQYs0JEYQ2uoiYL5VqDkJFQoT0ViEnyq8qbjf1Yy8Zet0Oj0E7NoQlciUOkqHLOZgXPiSSv
VKltFSYMAOmlRodiM6teNERvzS7CsVUHYYt4bGeWk1mcx5rh9G+eS5H45KfCoisVTzrTi9HQXbTI
4dG/mBxJrXvAWK63JglnYcpDsAaSHtiFCrm/+O3VEcLgODobyut4ULRBoTr4MItQ2l5IEraLK4VY
q2wmqkjy5Zjci5g+o0zo+iGmT+GTKE72MZ5Tu0+6aEUDukWSOYsMmkKKvBiqDSQn4wXHWadbh9Ae
AApchFgTLXVkXbBY7QwJCDx+pqFvWW8mTMs2XCfwaPp1ppa++mxkc08GDrWGcq2nRuXvYMAVGY1y
vvhxh8w2gosGlpjuIQeIPp7PTBhB/UPfkEdDBBVaC4gfDg3dJxc1SRggo6Rdq7OZI+A+1jhogujn
jLfRI6oVdGETrwOoVTD37Mxc8SGqvi8wkgMaGkPMzE6YHm2INc2ZgobEDDNa/FKEvp0TOOUuNM61
EgXD5+M/Bq8W6drkeXhGO+FwUYlBkcWPS8079FlTFAcgP0j2z8y0GrUr1D2KRjMxjS1Le2hT9FGb
rjQ7jIawMdWut6K2OcNK7iz6EdeO9XO/mA15QnESZcdShFzgWKNKPR8LO9MvyryJpsCJljZ6omPE
vu2dEHpWWxULD3xkMU5UYPJIzmz5p8wUgZmMqqBa5JjqUzVXXKAP4o1++kye3oatBXp5UpgXRTls
+uViP7wQEQUkBP7SLNOvpFRgW6lH/hmCI5pPZizTcTdT+2rO2hZizSrymll+VpDOrKAJ2U48uQ3R
NIQORhKHzAYwD9UMGuoEqGlrNDtcAe1u1SKVMgcuFlJOiMQ9S8mV5EEvhlRt3ExGZSB6IOWBxiDV
DlAGaBy7k6JuA+GXIYWgXdZonTs1ruuuI7NZQN3DJ4JGI9XOzZaEhrVlNti7D4yjJN2bKeT6tS3x
4u5twh5TGLQGKzxJxz3GdGSDFTGcJGXxKIYVzLYd8ph4vnRJT+PhHFAh7jXQ6xCLGh3xB5IXWv+j
odFozjuZ3xdh1qEz+LAccBzEItGh+kEk4FNkoA7gU01PDdtSm8KvCRJIfQXbbIpqTAVU0QQ0qaGb
ltsfovy4bGD15AEg6gy7PnpTnVHdZ3bgdyVTZGbG/GbpE4f7ANm/j7ezVTE4B8uhVprJcuLgDV+U
QcTuA4hHTLWRAJ7IZvinieDeAx2IxVGfDIDdnJ9hra+1dOroDyDo85g+ijg7JsItdGTwzHdvlQjl
c+kg3Jz3s8Dv+aBh9EbFhOBpYyeFRJStqAE6Xv7sQh4uV8oUR98cJa2Mfig25RhP6hVREvJRjbeH
uQ/r60GVfVecM1S67IhQKFqgDJExHb1y8aAzMw0Sz3tfrrzG7GeCqRz9Mqrs3t8qV9pIudiEHCpI
36/AvIqnEnLUW5QSChSk/iyRGoiQThwZDU4UmKA58IVUULu2JfF0n4XBg4JB47KmMrL3oiLdlPoQ
vgJ2BSVSES+T35qIis7In5MbL0WRmteFXa6cQs+v0NR15+Sq6PdTbcUXlaXEGkKj/rWxdAScrTH2
W6eDWxAgteKLkSCwSyIs+/gV/5MK12GJky9LGm9PaazdJWMLLLGy+vnEgmdsJRtYbVVh9ukINKPO
WpCWcQZEMcP1DxNj1SovA49l2OOauKWr2ou91ySzuyd86Ga2xyXjnPSapIYTOZr6CUSgNu1ntxs+
8UnSZyT81V2Zw6wFn1ezKTaJVOXCmpjUSKB1geHgDlhLWyDcoACGbKdgYJWYovvAjdJaWycYpt2i
bwvkZzFo75Tfik6TnvonEwnTlTFH8B8ck7uZl8Lt1ylA/ZsKKax+RLpT8DrN0J67Hk/bWpS6M52a
um2moK4a54x5Q4M6UKbhIalYTAOrHngs7DAqD7UW4pFWOhYS0x6KR/b1s7U1G7vbJnyUq2Gq4RMI
4W3i1pO7EUwNlUaKe2zJxzEk7cT2UtR0KhuRM2XUThPXVJjnCis+UHyub2nutOcQaOoNwxJYB7lh
7vlsZcU5xWAAznICIuCpnDmuGiL7ihhVVqJKd5rPg14QsuqO4G4DZrJh61Qdwl6hWD35DkSyh91u
50HdJcUO1Y6NHcfr0m3uefI2srvh0LvI3iEWhY+mEq8ZwCscEzyhF01GzvemJILjVu/78NpxiTn2
KMTC3hqocEEziVhfEEsWJV2SVe7IuwlBzLzWQCfSaWoId+QwJp7AdbiPIgmbaY3oLEJPN+jOl7Qi
VWZVFyI8qoXZwUqRh1ej2WR8flIt8QNAJ70g2ppWkiHlldexOQN2BBbXad2WXQrm8DZA2QdHIB2n
epsw1R7oDunpxnWy4klmhCgjZmfGElT81gkwq7WLrOKcU4X8YpLHs5+49gvfQhKL9aVdWVWsb6gd
yK9equkUho3aDfIyDu+GqIzO3FR5G2IwQgwPTaYQfQ6aXAMh2JVGm5+ZLhVZRJRuvKW3mJ4YwTlk
p0ZjymJLA99BD+V0NEZE/3Rr0BNni4UCL1Fn7ybR+0jxap2GVJWjN2Xh08ojmzdysMuRJYDZZTS+
GA4ifISNrfVVowp/QTCNTzytF81XhsWGn4Z8iBcqGRyxnhVMvQA24lieyEbzn2eL8wKyDrf5PEJw
3wxUBbAulSHbc6lr+oWJYGpdD/SRWQ8bjRKmP3P4U97FbJWAcoQTj6u4LKmRlrFr3s6p9mSxwr0Q
fpiJnZM7t5pNxYWdqQr3mT1Me5s6HwExmapu7KQHcySYYW0g+7k+b7pO2edm1tlvufL0ca0iN7TB
a/pKnIf59EwbtIguKEpCxwgphN92Ttw9osjOb0pg9w95jEkmmCYCW3isOpMq3xDtRtjawxlFFnOP
QiPfc2Qpj+lsjwdkGixjvlPOWwhB45EDNDuJzs3JX/eSAdodjoanBhgaHaM5CiXHjrprVyYFjC3h
GOAh9HTZF42kYx1grw2K5EZjkEGlda1YNwsFZR5qVgQXbeYa3dCSa9zlD5ar5MaOhKTtS5Yp2xaN
zkjBdjRYWLm4RcC0YCnDo/yptU294nA/tjdplnvTzjad7JV1TDRrtzOMa6fwkzdfud3nlno1uHyj
a29ar6zkpzbM+2dYp9lLbC5N03YUNJLmMMQlYLO4DYFZkfnpwhjSIdDgjfBvIbay/xiEMxJHY/ee
WldW3KFYr5Rt7Cu2aypIZrT9mRB1uktTYXcU4GvdOTUDquVVoWf0UdAjZgRvDKQTbjvUfvTK59we
z6SP7+LMbx0rvLVdzam2fj0kxT5pZOZeFE1rd5jZSJdsdpC/MhxBRpnXJ5pwvWo2DfX1zt1gvwiL
3TwnRXVCl1UjDEU2qc9XNJesgpa7PfDRtJaiwE7QG8VDYLNQiRWKL60mUq+vzN7f47WbyoID6NBE
9zltAo9drS2xEhaYBcv7MQ59sbfLuNLILW5aWQeNQmehr70RFe5OZ7xZLyp29XbtdX3SrwuyU79Y
XWHXm7q0J12u6oZ+4Re2fY3DVmpaaCSB3+J4PwwzAVbHSI/p3SwDpKxuAXmU0SfZtLX1VFpUOOJV
llYdjBxhu9mtG/qNguWfpYW1Qsmbp+XaT/Cek+aZlfMzgT9RCAWskuNZz7nSvZClNs47L/X84rHs
pSC5WVlhpt+QPGl3IiBtfLR3uO2qjtOJp4qHJPZynZ1xX9gPObBdscV3apfwURg7nGzH2VmNDWff
vYvufEfaKM0NW9p5FVR91910cTxADtcjn4Mrp1JXOPltjjlliwYgk59KyIv9oRuEvLR94kpW7pwB
Zalt1N3BlDsOI1MbwFDlYpSfO6cFS4Z0+CuDHB9UETY1fTkbtEpvApvpSXBst7XhMPFHJLi/Uqxl
t7WMdZDRthfoqnar1dRVKj+iHY6fxViWt5lo51OWplYacBfw7oQ6va/Svg653eR/hukXFFTjqe3M
YuuCTIkgZhr+rWgaIznMdOfa1exGNPZUQz9ucL2UcZ974xqtUHEcZNw7QdUmjb8m/Hne1VTtDvhg
Zyo7wrkkdImuHDHSGhSTSnPhg+l4sKDOWcUea6yXrnpn8p8sDSpPEcf6rcrq9lOYxOFjSh7xrqXD
Lta9FoVXUKhzMmHsNmELzQ2vDtTbkg0TQ3tGNcEPfAHEnRNGUacsmYygVQKp/q4Ga+hvoK0PT3kt
Shhkdf9IAxO/XSON54TdCQW50QFv5Fp0ufJQDtUmQ3/4oA1VdVNHosiD1EhM1n/gc9MKW+50DQRp
ZLWSxBqt5FB2V6GWxefK78brKI+MHRyn6J6dbA19uneq66kuifPOSkmE+EK2PVR1OfYHoqjyOzvJ
unuCzNKRlDqamQFqmqoNaAD2nAQxH58sads3zkDxKcgMZb0WaSbPM70pLuBC9o8A3opjFnEa3GWh
TsiyAScLeB/mSVBVrD5UMyvnyDwoP/nxkAFkrnTzlrgIzJSeNNqNXUwpBkLW9wMAouh5yPS83EQt
5Z4dcoFi75PgdjNFsH464bE4p73dUKo0CChdMyH1Tzkry7gpRTog18Hb765LO4aIVZr6XRUxATih
45wYrO2bmcvhnpgFwiu6JB3wBE25wtBUN18QBchpmwEDPxqsZ8+VMckkKIhR+xzlWfTVh/lK4VUS
94L9qjF3Y24lxSZnR73kh1h9ua4MnBwMt3j65ITGRCshbOjtDv2snxUcFsKVRZCOufao9QwETSHX
ROTtgZhnD9Tj0+57xhFlWvvCog6XHiPLzpkQ4yp8zEyLTnoSJfpXpBZaMEkWNWB8PFoSTBUSiHGe
wBfFQ3OZGBHAPl3UOSZGQB9doJqRFdKyojsoTRzEK8PadVR4tA1rcVWSvhzSuGjM6VD3so2Q2/VE
r5VFRq1T+eMpa8b2Cr6bFKtqTKhyR+0sdgxthBsiThSejhhDS8rx80wHFvsYy6La1ZDY2WOMpnw1
oP+Pq1a3KR5HBJxR0o1Z0S0nItV5mmxqn653V5TChGSmtDo5RkN7LT1q6U66GMpLb46OOh/jJrT5
9VAB5OAsSuQfB7oMS4CtV2TL1DbVHxw24RkRnUXx1de4OrfWQeOqoiXLri2SXRLRZV+lhJikOyU6
2JDCbqBNpbZLyXqqBf6WDn/Z01CN95UfztQGB8eaViSbl5fRFFFT1scMbbDqdPJk3Ni/LhJ/Dtc9
JSq1ili/unUNzvvB6YZxZxM4nSwnhDrAu5XsuH494nTrjM9Eb7pApWpCFn22MWx+U/OUU7cAUz8Y
7aVwE9Q1XT2X7dql83ynsbN4zWLaowhTcB6vLCsFmhNZnX5GKoiJWIYl+57aVzwdLDoK6L9gHK5w
3cpywyzscNsmn+mm0JQzM+DZJWYUUj0MVqJBTrfKhtwxnnxepl8Dw+VvitnPvqomRN1m9V1zQovQ
EZeBQ8nbcypw5cEcPReKnUWraIXvor5WHnVbUji0mGlIOpPYkjqMUkBQSON+jxXOwwn93NY1rGh6
iGfbV7fIPorPZsoGY2dE80Kio5jc+0E/O/5whveargZTgLVFtuNhLdFcajF0slJra4kmpk7XS/+C
XdSYQTNtaMZRFn0bwsm+ZUgB+4Q5x6taDUBQXEpAw9bakFpstJqUg1xdNBXbDOQgdFOSWRmXGoLp
dqvrJKVjgU6HhQ7SgCvJXZIMDn3iDiLI7bRHd+CTIMS6Ro70WSYoMO4ZTQhXDXgLA6qOscQ4Bg0y
xReF86O9c+aqvmYnUE3nUvqN/Qlb0WhR853N/hRGogs/8zjRlgQKCkSOh2LBLdImRDpDgrF55Sh2
t+shVKjGVi47d+3STmrK4aOdGxJDddgXpxBAQnLd49hVQVpaXah2Bpe20WqQyBdY8zsNIaRsS3M7
pgtxgiHV+udT043DC+LVtNstDr9oG6rBrU+M6+Jp4LRzV7vK1fY29FAZB0OlhVwk9aB8h10SugaY
4a46i0JUjfc4YCo3GJF+ardUJBSFiCw3XLUbkOZzdtLrJrnR3MEXV8RbdOaFIAuh3BVhHVZXU7hI
PStRWsbeIuE6OhYS8dEBTIXWHmk/GSObL2y7N6w3CSjW2SmdSyxWsHKSlhCt8zIRBhIsi5Wf0auH
83r05x7AS1gN1Z00BN0L1Rvay2SGfrpjmi7YJoVGauwaQu8r2gAcbwM3Z4idOmUMTOldUl53Zqbg
w7hah80LT3KdrWxzDA/Ki3mnpHFlu3FdYuc4Cc+avolnoPk4Aq2UiWlFhMKIcBp7rD2dN/0861c+
fSsLx3DfWbeSrTTQWTxahNQbvhcjcMKRDTrPyKrhrvdVYb/QPqTKG9cqosg/atMDqXxauFaOHz5r
Zu88IYosDPAhvaO2iw/bWUct5ESS2XTnCbgu/zetXWOAU61Xr6kaOrkfysj6NFgchPaUH7qeD9R4
S90PSdbZ4LXWWRQLTGd8/jTfR1ooYnRB83AbO1CKWMQg411PjQfhMS0x/qKjHZMpIHreuZqRod2N
3giZdeZu9we+z6XM6alMrucmFOklUHYJgDPpnGw3WxQjV05HuBB1GpoAFNvMaNaC1irJN5o9oJk7
h7aQdlmFo5g2ec6cfsnJpATRh+47vC5BfHQWxzyvYlLH0FdFD8NMZYhUONdgQZgqvH4XSWs32hks
SuulZtUqrzwzVdf10NCrogXRloFfZt6FBBzMXmWqwn2XerLYT5iZtb1ecWCn6DoUIOdJsR2+UtSN
AcpMxlImtehcB8PQk/m4MmicLFvx2nsiGSGaqM6Qn9Jx3NL1/D41qEYRM9vV0bp13EoFDmpD5gd3
aHY1bdVbqABRcmF0gtJqwFpPpzqeSQVaW7Iviw3lZfb1CbTMJQLaHzTKonbkkH1sy2R6JXKDygPP
ptQ31OxHddZpYXljhW2WPQ2hRf0MPoKIiGbxaeMsxAFHtitDn8ApLYlJfXgUIbyCBEu3Zjx6iG8t
ou/yZanQ0eboV05JhzbAnawTnme1xk5SwkchqHqFziTApVwUAD6azCJevhtSKcY1uyInfkxS4DMQ
R5u+au6aLnfDNxO8CIW6mqNiDfdU6I197dbkjVEt6BOg3D2hq2rPZqS2kCGIJD2ZQGLcjUR0R2l2
NK0qe0GMnMUHWkGzf17jyiG8wQP4sYrTvu2CSC/06zCaFxl5TfhmYHLqZi0YlYSqSGuFGSoHUYE0
OyUMV2PO/EyqIHtlh2d72sQZ8AysyUbWXHlkecMh0hXMAiPNs5PpjJxCrFytx9hA8QfuYFoxcOpT
qUo7WrsT+a8rNsB5uieHMrs1zRCTNofe8oUjauqtZ+jL3clHGJ++YgUc40vVid6LdxCX/BGXqF4O
2k09STSjnI3VZa/axD8lfRPHF2g1wPiUbLHLFXySiu5orwoyaDwgPyAW5vEMmSh7MtQNvIusCu0A
8tyhc22VMa2nQqtdce0k7kiXxshiTqAqrj1mWWheAcEEUNe7nmPJBhYnnk8+jUbuWeJ+sRBov8XU
2/1AJ1c5X+uTb/bIuD3V7rALzPN5ERHAeESLgFsA90TOTa+0woa2XMiLqa7sLyiAZLUWYyOQtiLb
PLM4JyD2nuJqPdfN9JXUpSkKfJSiV+mUmikKGwTdsG0G9s0UMGycI4gncQG08VJqtTuP6EGoSZci
NozuKMe62no858OWehbFGiOnCgjhvP9cmKBVabfkkLNBu9BFJ3BxaRWhQ8gPntHNaoOqfNbA/pbe
mxzz5DpyxurgttIJd25nR7dCI6GSbixS53q0rU1E7NtBOVUSYB7X422PjAgfg0Ng0YqeTSyvRgct
JMfH3PokWsq95zhrCIL28mw8M8HMSLJimuSlzhOnBkwr3ZfIcLs7ibYJZXlXVNeR1AS9FWgMaAYb
HoJeqKinXsYWat0KNyJ+ifbRYyvz5MFaxLaWS6zUyoq1Wm2BfqD15NoJKmhMiQsmcc4BrXJeDk0U
uCvCBaYLTmDZyYbUvK8nIz3S3EqNVdZq2E8Mhnm17+q4Bhmlu0RHajpJnKxMVrm2TdQI2xDVEOfA
Vo+cYIYLcuvT3ztkFX3VgJaPlR8IDM3Oi1aSwsSOqr2nY7W0f6glIGri0FSIyqeE7bkhe/ZQoQWB
HAHtHQrICRsP2GvwIiK51VFS7Sujnau1brUT9RLXvuaQILEB2Dma6b65aBLLe4ZHcVXIrmEAlbbw
77lN2pcCsH1QhLba5HPUbqaYjrNd6cmOoDOrObLjM9g4y5jqR+nGZr6ZVIMWUUxoJVaNUagXAyyZ
0yNdaOkYCGTJDUNcUEWM2Ps5hqu9xCTAcIz35YjMmLbHcGSCqu+dULjDm9+7TYNzG/PNRNcQnNhW
Sup8kjWFcKCtI+KGJLEcccwEj6VddY2ybHantXIU4bHsfnOCNnxdNJc+0X3VOefHOgTaNSadjwpk
xinF7JMSBRmnpNJFa4zNSShOnGc5newJnBVdiobK9NIv7E44RFLhVrLFfo5ih+C9oc57BMgZy/WG
FHKHZpEzhglWaDzWgI4iTXmn2e7dm8ZqFS3FXkU32VAAd5qQ168oHLrNwaxSlD55S+BF5uLNhkij
bUk4HzZVNuA8d8L+1epGDtqo0u1rq0ge7cpwv3Y2IasRl7f2ZmVZFFNG62kGeYcVQNY7g1btvRRo
0Qc2zh5mLqNaG4yzW3qc0Rvsj8lcOYbWhytfZM22nkp1NnRjSyZwYp1VeeckdInKg8y68Ks+ewQv
MX8+OEoAWi+JJbTb5gEYfwwLpnNO8aDX9+QhmS4N7FBdS6q3j4TO0n6Qc8LoLtCWXYUzN1M16ATh
NFsDWl2rv8S/Z3d7nvtP/jyhMQFAhK4NXcYXjkTC2kiUaJet47jXlI3UqsQTsgEwE90qYCApZLQJ
M3YPgIv9RjvlO/T86IugGprEILuEaR1EzhKCUq4xLwjiIb/S0UbYE+Nj02kdCmxKkiF+u7OKEv3d
Uqj19nFi2IwZKqnXjocUilXiy9ggj1zNjas9m5Hsn9UiXyL+k9Hi1d5ZSLm+X1F7zsSqt2pSHNgJ
fQoL9q9tDoCUIrHbbhB/KJQeaGoYgzYuG81dOyLLjnE2mRqEvsS1DqYp2O5W3Vg+jJWGSNLsM0U/
z7CSxylT0Z1H/OmezABeWydVbldXBpqJETDFtcj8p0SyCutEEgSQ+fKbUMYdx7eCHJ1NZrhJyQGg
G57wCeXoHN1GcxFrYunBSxJ5NHSA1GN6qj7b0q13cAtJs5DoOhya9ZF5BVbQc3dGOlTEyhk+qpZM
cMILTZq6SdnaxHNobjYHeiPsao9J1PXXqdMa29ltdHoyUGLh+hhTpwISwLRrwDLZ0SB/c4+rXt4Y
ddibG+qQgVUKStRUnaLLAbHmY0X1bxfR2qf44c1B4TSese1a5awxcKVZAGutzI+1zhe/LjVCUrV5
yTZIzQkvYEyDcZmh9Ts2wlxpZ8QvjpqrV7q1YDypvRYHtLpLBVtDNk5EHsTwXZ6HUfR5ajmD0ZLT
y/QgqIxDQcvArNXnHXepvxqsKs925lyF9dY3itKDgAdvWjwWBmacL4lXilNBLuyW2JgFL2fRICOK
Tmhhv55ciDw7Ly4duZsba3goKDi4O+z9/bAfWG8ZF3YXXc4ZcZnZWvRUKu8bgqWJMxkNKu7nWjar
MgwDb8aL67PRp61BtJc395syUonYSlcbL2Eg6fZKGalPynDHxd8kVm2Pn9x3zJv+wXzLE0BUK8JJ
QHJNHUS49J0OB/hTBDFk0gV1kaWbzjGMU4R6Aglm11Hw1lNpofIjCfBr+86dsz8gdPKdSEd6+fSG
qGNwX/N3Zh2MGfh1CUWCejv0C9du4oFY8RB4GxKk4N519TsErw6bwbjGWZI/OGbYFUG+gPLcBZnX
DMDzmMmSZ/2dqIfYD7oeIUKQ9rJpgrqn4M8Uq6kX0PjMdzKfSWwrG6F3Yl/2Tu/rp65+icYYOZ1H
qtm9rS+kPzT96mHq6/G2BRwR8NQkB7pe+j3Zq9PXeoEFMkLgBopYQtprCnfTvHMF0/kdMli8Ewdd
3IT+Zcpp7oiaUjwlJgz67biACsnYgVlYj918IWc2JxvjnWqoLRacTCLIQUNAa0jgA3bZ4YcxLKy0
uq7YVjdMVfii6Ikak/VZvFMU/UhE+o54GrowiLSsTUip7w6SmNZdqA8I4zuQETGKqhcAGqBGtrga
prWF39i+oxwpM0W7CkQX5/0cXaq+jd7Rj03moCQo5pCaEj/AHrpjLvIhAM4Zi9jc2QlNy/+//Abf
jBMLKGJTdiRn4ANopus3yPAdyPQPsPLy0yuZlN2t/J/90p+/0DdCxf/BwWDoC2HhBwPD+2d6/8B/
9hL5M9fVv0K/EAsgHQKLy6Hq/Q+6+VyW0bcfa4Zh/yoMw/XFN4rGd3fn313/n1/ax43889/54bO/
cMBHbXL9Ruuk/N6NYeF4/ysX/4cX+MfFY8UQLomEmP309z8YOL6/eN/5Fam+oXvC/P3nvOH/+1vw
/Epa/Bq0LCeg7vtbYC5Iob92F/7wGv+4C7bzK0kM1rtd5f0yrR/vguP8arjo5V3n2xDBqvV3uwuw
fX72Lohfdd3CyPPtq9b/eBcsxoLjQi7HOvf3unwL8ccfjUz/3XnA4fIoJriYAD7mAa7y+0fBsATz
AEc0khf+btePiGXBv/yVqeDfPgSO+NXWLduGz/PxqDOevr9+pgIUwbawDOvj5x9P3d9pKtCNxVf4
U3dBYECzdBIdbDS/y58/jALf/dW28K0xXX78/O83FhAf/vxNQFjGJPf99w+y6VcQKmhlzP/GNf+F
4fH7joLSf/76vpdI3tp/teX4d7/w21L6zz//toweXv/zP1grf/i9ZWfx8dZv73uc5b//64en432Z
++6Hvy1772/z7Z9/u75/fucf3uu3i/rtL/fJW/PcvMTT+w+mb5/yg8b1v/Ivb033/P0a97HL+ccn
+c//+OFzfvdt/9kLrxoSGdv4F9K3+uJL8sM7YBxk0PzsO5w/lwlyrB9eGfff8lD+7EtfvA2/rEhR
a4fkJfvt5Zav9dv6/3/h9b+yy3pd2Ge/LP87e/7SPL/K5sf3QvX021/8y53p73PPn30RFwsSbUGm
/XL71vClyIbx/tvLflyT6/CM/fQ1SfX8y80LtZAfvxHrfa/ws6/+J6FEvz9P/7OB+ld5dD/5Nsww
/8bc/JMvfPPcZs/dS/w2PP+wW8eYu0ydP3vjP/f4QX4fOtNvL/g+x33sg372HS768ln13fev/G2H
8eev/K8mw98PC/88Rf52DvpX/+zH6X/5jZf87bn5r/8NAAD//w==</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3" Type="http://schemas.openxmlformats.org/officeDocument/2006/relationships/chart" Target="../charts/chart1.xml"/><Relationship Id="rId7" Type="http://schemas.openxmlformats.org/officeDocument/2006/relationships/image" Target="../media/image4.svg"/><Relationship Id="rId12" Type="http://schemas.openxmlformats.org/officeDocument/2006/relationships/image" Target="../media/image9.png"/><Relationship Id="rId17"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2.sv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8.svg"/><Relationship Id="rId5" Type="http://schemas.microsoft.com/office/2014/relationships/chartEx" Target="../charts/chartEx1.xml"/><Relationship Id="rId15" Type="http://schemas.openxmlformats.org/officeDocument/2006/relationships/image" Target="../media/image11.png"/><Relationship Id="rId10" Type="http://schemas.openxmlformats.org/officeDocument/2006/relationships/image" Target="../media/image7.png"/><Relationship Id="rId4" Type="http://schemas.openxmlformats.org/officeDocument/2006/relationships/chart" Target="../charts/chart2.xml"/><Relationship Id="rId9" Type="http://schemas.openxmlformats.org/officeDocument/2006/relationships/image" Target="../media/image6.svg"/><Relationship Id="rId14" Type="http://schemas.openxmlformats.org/officeDocument/2006/relationships/hyperlink" Target="#Datatable!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226818</xdr:colOff>
      <xdr:row>50</xdr:row>
      <xdr:rowOff>6119</xdr:rowOff>
    </xdr:to>
    <xdr:grpSp>
      <xdr:nvGrpSpPr>
        <xdr:cNvPr id="137" name="Group 136">
          <a:extLst>
            <a:ext uri="{FF2B5EF4-FFF2-40B4-BE49-F238E27FC236}">
              <a16:creationId xmlns:a16="http://schemas.microsoft.com/office/drawing/2014/main" id="{5B0BAAF4-0FB3-9A00-5EA2-439100F4208C}"/>
            </a:ext>
          </a:extLst>
        </xdr:cNvPr>
        <xdr:cNvGrpSpPr/>
      </xdr:nvGrpSpPr>
      <xdr:grpSpPr>
        <a:xfrm>
          <a:off x="0" y="0"/>
          <a:ext cx="17360273" cy="9242483"/>
          <a:chOff x="16741" y="-944455"/>
          <a:chExt cx="17336008" cy="9215701"/>
        </a:xfrm>
      </xdr:grpSpPr>
      <xdr:sp macro="" textlink="">
        <xdr:nvSpPr>
          <xdr:cNvPr id="2" name="Rectangle 1">
            <a:extLst>
              <a:ext uri="{FF2B5EF4-FFF2-40B4-BE49-F238E27FC236}">
                <a16:creationId xmlns:a16="http://schemas.microsoft.com/office/drawing/2014/main" id="{2E5534CE-9C31-D39B-1437-2D369606D828}"/>
              </a:ext>
            </a:extLst>
          </xdr:cNvPr>
          <xdr:cNvSpPr/>
        </xdr:nvSpPr>
        <xdr:spPr>
          <a:xfrm>
            <a:off x="16741" y="-944455"/>
            <a:ext cx="17336008" cy="9215701"/>
          </a:xfrm>
          <a:prstGeom prst="rect">
            <a:avLst/>
          </a:prstGeom>
          <a:gradFill flip="none" rotWithShape="1">
            <a:gsLst>
              <a:gs pos="41000">
                <a:schemeClr val="accent6">
                  <a:lumMod val="40000"/>
                  <a:lumOff val="60000"/>
                </a:schemeClr>
              </a:gs>
              <a:gs pos="100000">
                <a:schemeClr val="accent1">
                  <a:lumMod val="45000"/>
                  <a:lumOff val="55000"/>
                </a:schemeClr>
              </a:gs>
              <a:gs pos="85000">
                <a:schemeClr val="accent1">
                  <a:lumMod val="30000"/>
                  <a:lumOff val="70000"/>
                </a:schemeClr>
              </a:gs>
            </a:gsLst>
            <a:lin ang="135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id-ID" sz="1100"/>
          </a:p>
        </xdr:txBody>
      </xdr:sp>
      <xdr:grpSp>
        <xdr:nvGrpSpPr>
          <xdr:cNvPr id="45" name="Group 44">
            <a:extLst>
              <a:ext uri="{FF2B5EF4-FFF2-40B4-BE49-F238E27FC236}">
                <a16:creationId xmlns:a16="http://schemas.microsoft.com/office/drawing/2014/main" id="{0A0E9F30-E1BE-8A75-7632-7B4EC0F6652A}"/>
              </a:ext>
            </a:extLst>
          </xdr:cNvPr>
          <xdr:cNvGrpSpPr/>
        </xdr:nvGrpSpPr>
        <xdr:grpSpPr>
          <a:xfrm>
            <a:off x="533018" y="-639537"/>
            <a:ext cx="16244491" cy="8630829"/>
            <a:chOff x="543314" y="-569881"/>
            <a:chExt cx="16227492" cy="8676975"/>
          </a:xfrm>
        </xdr:grpSpPr>
        <xdr:sp macro="" textlink="">
          <xdr:nvSpPr>
            <xdr:cNvPr id="5" name="Rectangle: Rounded Corners 4">
              <a:extLst>
                <a:ext uri="{FF2B5EF4-FFF2-40B4-BE49-F238E27FC236}">
                  <a16:creationId xmlns:a16="http://schemas.microsoft.com/office/drawing/2014/main" id="{F7A355B5-06C2-AA3A-D3FF-838BFC5DF422}"/>
                </a:ext>
              </a:extLst>
            </xdr:cNvPr>
            <xdr:cNvSpPr/>
          </xdr:nvSpPr>
          <xdr:spPr>
            <a:xfrm>
              <a:off x="543314" y="-182731"/>
              <a:ext cx="16227492" cy="8289825"/>
            </a:xfrm>
            <a:prstGeom prst="roundRect">
              <a:avLst>
                <a:gd name="adj" fmla="val 0"/>
              </a:avLst>
            </a:prstGeom>
            <a:gradFill flip="none" rotWithShape="1">
              <a:gsLst>
                <a:gs pos="0">
                  <a:schemeClr val="accent3">
                    <a:lumMod val="5000"/>
                    <a:lumOff val="95000"/>
                    <a:alpha val="0"/>
                  </a:schemeClr>
                </a:gs>
                <a:gs pos="74000">
                  <a:schemeClr val="accent3">
                    <a:lumMod val="45000"/>
                    <a:lumOff val="55000"/>
                  </a:schemeClr>
                </a:gs>
                <a:gs pos="83000">
                  <a:schemeClr val="accent3">
                    <a:lumMod val="45000"/>
                    <a:lumOff val="55000"/>
                  </a:schemeClr>
                </a:gs>
                <a:gs pos="100000">
                  <a:schemeClr val="accent3">
                    <a:lumMod val="30000"/>
                    <a:lumOff val="70000"/>
                    <a:alpha val="0"/>
                  </a:schemeClr>
                </a:gs>
              </a:gsLst>
              <a:lin ang="54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id-ID" sz="1100">
                <a:solidFill>
                  <a:schemeClr val="accent3">
                    <a:lumMod val="75000"/>
                  </a:schemeClr>
                </a:solidFill>
              </a:endParaRPr>
            </a:p>
          </xdr:txBody>
        </xdr:sp>
        <xdr:sp macro="" textlink="">
          <xdr:nvSpPr>
            <xdr:cNvPr id="4" name="Rectangle: Top Corners Rounded 3">
              <a:extLst>
                <a:ext uri="{FF2B5EF4-FFF2-40B4-BE49-F238E27FC236}">
                  <a16:creationId xmlns:a16="http://schemas.microsoft.com/office/drawing/2014/main" id="{2640B969-D3FA-27B3-372E-6DB90AA6310F}"/>
                </a:ext>
              </a:extLst>
            </xdr:cNvPr>
            <xdr:cNvSpPr/>
          </xdr:nvSpPr>
          <xdr:spPr>
            <a:xfrm>
              <a:off x="543314" y="-569881"/>
              <a:ext cx="16227492" cy="374954"/>
            </a:xfrm>
            <a:prstGeom prst="round2SameRect">
              <a:avLst>
                <a:gd name="adj1" fmla="val 50000"/>
                <a:gd name="adj2" fmla="val 0"/>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id-ID" sz="1100">
                <a:solidFill>
                  <a:schemeClr val="accent3">
                    <a:lumMod val="75000"/>
                  </a:schemeClr>
                </a:solidFill>
              </a:endParaRPr>
            </a:p>
          </xdr:txBody>
        </xdr:sp>
      </xdr:grpSp>
    </xdr:grpSp>
    <xdr:clientData/>
  </xdr:twoCellAnchor>
  <xdr:twoCellAnchor>
    <xdr:from>
      <xdr:col>6</xdr:col>
      <xdr:colOff>117928</xdr:colOff>
      <xdr:row>33</xdr:row>
      <xdr:rowOff>9070</xdr:rowOff>
    </xdr:from>
    <xdr:to>
      <xdr:col>11</xdr:col>
      <xdr:colOff>453571</xdr:colOff>
      <xdr:row>48</xdr:row>
      <xdr:rowOff>90715</xdr:rowOff>
    </xdr:to>
    <xdr:sp macro="" textlink="">
      <xdr:nvSpPr>
        <xdr:cNvPr id="134" name="Rectangle: Rounded Corners 133">
          <a:extLst>
            <a:ext uri="{FF2B5EF4-FFF2-40B4-BE49-F238E27FC236}">
              <a16:creationId xmlns:a16="http://schemas.microsoft.com/office/drawing/2014/main" id="{4B1B75A3-7943-4094-81D9-8D43EE40FDD7}"/>
            </a:ext>
          </a:extLst>
        </xdr:cNvPr>
        <xdr:cNvSpPr/>
      </xdr:nvSpPr>
      <xdr:spPr>
        <a:xfrm>
          <a:off x="3789383" y="6105070"/>
          <a:ext cx="3395188" cy="2852554"/>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xdr:col>
      <xdr:colOff>158752</xdr:colOff>
      <xdr:row>2</xdr:row>
      <xdr:rowOff>1701</xdr:rowOff>
    </xdr:from>
    <xdr:to>
      <xdr:col>6</xdr:col>
      <xdr:colOff>514352</xdr:colOff>
      <xdr:row>3</xdr:row>
      <xdr:rowOff>87879</xdr:rowOff>
    </xdr:to>
    <xdr:sp macro="" textlink="">
      <xdr:nvSpPr>
        <xdr:cNvPr id="6" name="TextBox 5">
          <a:extLst>
            <a:ext uri="{FF2B5EF4-FFF2-40B4-BE49-F238E27FC236}">
              <a16:creationId xmlns:a16="http://schemas.microsoft.com/office/drawing/2014/main" id="{3CDD7A7E-6FFD-9D24-A150-0BE908A6D885}"/>
            </a:ext>
          </a:extLst>
        </xdr:cNvPr>
        <xdr:cNvSpPr txBox="1"/>
      </xdr:nvSpPr>
      <xdr:spPr>
        <a:xfrm>
          <a:off x="771340" y="375230"/>
          <a:ext cx="3418541" cy="272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Arial" panose="020B0604020202020204" pitchFamily="34" charset="0"/>
              <a:cs typeface="Arial" panose="020B0604020202020204" pitchFamily="34" charset="0"/>
            </a:rPr>
            <a:t>Supply</a:t>
          </a:r>
          <a:r>
            <a:rPr lang="en-US" sz="1100" b="1" baseline="0">
              <a:latin typeface="Arial" panose="020B0604020202020204" pitchFamily="34" charset="0"/>
              <a:cs typeface="Arial" panose="020B0604020202020204" pitchFamily="34" charset="0"/>
            </a:rPr>
            <a:t> Chain And Freight Analytics Dashboard</a:t>
          </a:r>
          <a:endParaRPr lang="id-ID" sz="1100" b="1">
            <a:latin typeface="Arial" panose="020B0604020202020204" pitchFamily="34" charset="0"/>
            <a:cs typeface="Arial" panose="020B0604020202020204" pitchFamily="34" charset="0"/>
          </a:endParaRPr>
        </a:p>
      </xdr:txBody>
    </xdr:sp>
    <xdr:clientData/>
  </xdr:twoCellAnchor>
  <xdr:twoCellAnchor>
    <xdr:from>
      <xdr:col>1</xdr:col>
      <xdr:colOff>419611</xdr:colOff>
      <xdr:row>5</xdr:row>
      <xdr:rowOff>16930</xdr:rowOff>
    </xdr:from>
    <xdr:to>
      <xdr:col>4</xdr:col>
      <xdr:colOff>437196</xdr:colOff>
      <xdr:row>9</xdr:row>
      <xdr:rowOff>102598</xdr:rowOff>
    </xdr:to>
    <xdr:grpSp>
      <xdr:nvGrpSpPr>
        <xdr:cNvPr id="98" name="Group 97">
          <a:extLst>
            <a:ext uri="{FF2B5EF4-FFF2-40B4-BE49-F238E27FC236}">
              <a16:creationId xmlns:a16="http://schemas.microsoft.com/office/drawing/2014/main" id="{E19639DC-23BE-9B04-8EED-763D41724AA1}"/>
            </a:ext>
          </a:extLst>
        </xdr:cNvPr>
        <xdr:cNvGrpSpPr/>
      </xdr:nvGrpSpPr>
      <xdr:grpSpPr>
        <a:xfrm>
          <a:off x="1031520" y="940566"/>
          <a:ext cx="1853312" cy="824577"/>
          <a:chOff x="1027002" y="1017933"/>
          <a:chExt cx="1839759" cy="815326"/>
        </a:xfrm>
      </xdr:grpSpPr>
      <xdr:sp macro="" textlink="PivotTable!$D$5">
        <xdr:nvSpPr>
          <xdr:cNvPr id="7" name="TextBox 6">
            <a:extLst>
              <a:ext uri="{FF2B5EF4-FFF2-40B4-BE49-F238E27FC236}">
                <a16:creationId xmlns:a16="http://schemas.microsoft.com/office/drawing/2014/main" id="{806E7C39-FEEE-4802-B1B9-6FD928CBB624}"/>
              </a:ext>
            </a:extLst>
          </xdr:cNvPr>
          <xdr:cNvSpPr txBox="1"/>
        </xdr:nvSpPr>
        <xdr:spPr>
          <a:xfrm>
            <a:off x="1423226" y="1017933"/>
            <a:ext cx="1246533" cy="396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C694DE-AFC8-4C96-A369-52CD4563DEF7}" type="TxLink">
              <a:rPr lang="en-US" sz="2200" b="1" i="0" u="none" strike="noStrike">
                <a:solidFill>
                  <a:srgbClr val="000000"/>
                </a:solidFill>
                <a:latin typeface="Arial"/>
                <a:cs typeface="Arial"/>
              </a:rPr>
              <a:pPr/>
              <a:t>264.193</a:t>
            </a:fld>
            <a:endParaRPr lang="id-ID" sz="2200" b="1">
              <a:latin typeface="Arial" panose="020B0604020202020204" pitchFamily="34" charset="0"/>
              <a:cs typeface="Arial" panose="020B0604020202020204" pitchFamily="34" charset="0"/>
            </a:endParaRPr>
          </a:p>
        </xdr:txBody>
      </xdr:sp>
      <xdr:sp macro="" textlink="">
        <xdr:nvSpPr>
          <xdr:cNvPr id="8" name="TextBox 7">
            <a:extLst>
              <a:ext uri="{FF2B5EF4-FFF2-40B4-BE49-F238E27FC236}">
                <a16:creationId xmlns:a16="http://schemas.microsoft.com/office/drawing/2014/main" id="{2D5C5A70-98FB-43B2-AADE-4700968B3116}"/>
              </a:ext>
            </a:extLst>
          </xdr:cNvPr>
          <xdr:cNvSpPr txBox="1"/>
        </xdr:nvSpPr>
        <xdr:spPr>
          <a:xfrm>
            <a:off x="1366076" y="1320800"/>
            <a:ext cx="1322733" cy="269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3">
                    <a:lumMod val="75000"/>
                  </a:schemeClr>
                </a:solidFill>
                <a:latin typeface="Arial" panose="020B0604020202020204" pitchFamily="34" charset="0"/>
                <a:cs typeface="Arial" panose="020B0604020202020204" pitchFamily="34" charset="0"/>
              </a:rPr>
              <a:t>Monthly Balance</a:t>
            </a:r>
            <a:endParaRPr lang="id-ID" sz="1100" b="1">
              <a:solidFill>
                <a:schemeClr val="accent3">
                  <a:lumMod val="75000"/>
                </a:schemeClr>
              </a:solidFill>
              <a:latin typeface="Arial" panose="020B0604020202020204" pitchFamily="34" charset="0"/>
              <a:cs typeface="Arial" panose="020B0604020202020204" pitchFamily="34" charset="0"/>
            </a:endParaRPr>
          </a:p>
        </xdr:txBody>
      </xdr:sp>
      <xdr:grpSp>
        <xdr:nvGrpSpPr>
          <xdr:cNvPr id="12" name="Group 11">
            <a:extLst>
              <a:ext uri="{FF2B5EF4-FFF2-40B4-BE49-F238E27FC236}">
                <a16:creationId xmlns:a16="http://schemas.microsoft.com/office/drawing/2014/main" id="{8A87D365-9219-2357-A14E-8EE7D595F4CA}"/>
              </a:ext>
            </a:extLst>
          </xdr:cNvPr>
          <xdr:cNvGrpSpPr/>
        </xdr:nvGrpSpPr>
        <xdr:grpSpPr>
          <a:xfrm>
            <a:off x="1119891" y="1150327"/>
            <a:ext cx="320040" cy="316642"/>
            <a:chOff x="661377" y="837712"/>
            <a:chExt cx="508000" cy="441080"/>
          </a:xfrm>
        </xdr:grpSpPr>
        <xdr:sp macro="" textlink="">
          <xdr:nvSpPr>
            <xdr:cNvPr id="9" name="Rectangle: Rounded Corners 8">
              <a:extLst>
                <a:ext uri="{FF2B5EF4-FFF2-40B4-BE49-F238E27FC236}">
                  <a16:creationId xmlns:a16="http://schemas.microsoft.com/office/drawing/2014/main" id="{CDEEAE23-01C8-33F8-4F53-52C27CF66997}"/>
                </a:ext>
              </a:extLst>
            </xdr:cNvPr>
            <xdr:cNvSpPr/>
          </xdr:nvSpPr>
          <xdr:spPr>
            <a:xfrm>
              <a:off x="661377" y="837712"/>
              <a:ext cx="508000" cy="441080"/>
            </a:xfrm>
            <a:prstGeom prst="roundRect">
              <a:avLst/>
            </a:prstGeom>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id-ID" sz="1100"/>
            </a:p>
          </xdr:txBody>
        </xdr:sp>
        <xdr:pic>
          <xdr:nvPicPr>
            <xdr:cNvPr id="11" name="Graphic 10" descr="Dollar outline">
              <a:extLst>
                <a:ext uri="{FF2B5EF4-FFF2-40B4-BE49-F238E27FC236}">
                  <a16:creationId xmlns:a16="http://schemas.microsoft.com/office/drawing/2014/main" id="{4E52C2FB-89A4-F0EA-E0D1-B28ADEB81B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8272" y="859690"/>
              <a:ext cx="400541" cy="400541"/>
            </a:xfrm>
            <a:prstGeom prst="rect">
              <a:avLst/>
            </a:prstGeom>
          </xdr:spPr>
        </xdr:pic>
      </xdr:grpSp>
      <xdr:grpSp>
        <xdr:nvGrpSpPr>
          <xdr:cNvPr id="16" name="Group 15">
            <a:extLst>
              <a:ext uri="{FF2B5EF4-FFF2-40B4-BE49-F238E27FC236}">
                <a16:creationId xmlns:a16="http://schemas.microsoft.com/office/drawing/2014/main" id="{94AF5196-D033-134F-446A-09E9B75DAED9}"/>
              </a:ext>
            </a:extLst>
          </xdr:cNvPr>
          <xdr:cNvGrpSpPr/>
        </xdr:nvGrpSpPr>
        <xdr:grpSpPr>
          <a:xfrm>
            <a:off x="1027002" y="1560676"/>
            <a:ext cx="1839759" cy="272583"/>
            <a:chOff x="608622" y="1396512"/>
            <a:chExt cx="1849316" cy="275981"/>
          </a:xfrm>
        </xdr:grpSpPr>
        <xdr:sp macro="" textlink="">
          <xdr:nvSpPr>
            <xdr:cNvPr id="13" name="TextBox 12">
              <a:extLst>
                <a:ext uri="{FF2B5EF4-FFF2-40B4-BE49-F238E27FC236}">
                  <a16:creationId xmlns:a16="http://schemas.microsoft.com/office/drawing/2014/main" id="{29258D5D-4395-48C7-9888-A098640F95AA}"/>
                </a:ext>
              </a:extLst>
            </xdr:cNvPr>
            <xdr:cNvSpPr txBox="1"/>
          </xdr:nvSpPr>
          <xdr:spPr>
            <a:xfrm>
              <a:off x="608622" y="1396512"/>
              <a:ext cx="1072406" cy="275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3">
                      <a:lumMod val="50000"/>
                    </a:schemeClr>
                  </a:solidFill>
                  <a:latin typeface="Arial" panose="020B0604020202020204" pitchFamily="34" charset="0"/>
                  <a:cs typeface="Arial" panose="020B0604020202020204" pitchFamily="34" charset="0"/>
                </a:rPr>
                <a:t>Year To Date</a:t>
              </a:r>
              <a:endParaRPr lang="id-ID" sz="1100" b="1">
                <a:solidFill>
                  <a:schemeClr val="accent3">
                    <a:lumMod val="50000"/>
                  </a:schemeClr>
                </a:solidFill>
                <a:latin typeface="Arial" panose="020B0604020202020204" pitchFamily="34" charset="0"/>
                <a:cs typeface="Arial" panose="020B0604020202020204" pitchFamily="34" charset="0"/>
              </a:endParaRPr>
            </a:p>
          </xdr:txBody>
        </xdr:sp>
        <xdr:sp macro="" textlink="PivotTable!G5">
          <xdr:nvSpPr>
            <xdr:cNvPr id="15" name="TextBox 14">
              <a:extLst>
                <a:ext uri="{FF2B5EF4-FFF2-40B4-BE49-F238E27FC236}">
                  <a16:creationId xmlns:a16="http://schemas.microsoft.com/office/drawing/2014/main" id="{0F0F727E-E025-4FB3-B1B1-1808417A011F}"/>
                </a:ext>
              </a:extLst>
            </xdr:cNvPr>
            <xdr:cNvSpPr txBox="1"/>
          </xdr:nvSpPr>
          <xdr:spPr>
            <a:xfrm>
              <a:off x="1420445" y="1396512"/>
              <a:ext cx="1037493" cy="275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0A6C31-EFC6-4DA9-9270-1157748E9016}" type="TxLink">
                <a:rPr lang="en-US" sz="1200" b="1" i="0" u="none" strike="noStrike">
                  <a:solidFill>
                    <a:schemeClr val="accent3">
                      <a:lumMod val="50000"/>
                    </a:schemeClr>
                  </a:solidFill>
                  <a:latin typeface="Arial"/>
                  <a:cs typeface="Arial"/>
                </a:rPr>
                <a:pPr algn="ctr"/>
                <a:t>$264.193</a:t>
              </a:fld>
              <a:endParaRPr lang="id-ID" sz="1100" b="1">
                <a:solidFill>
                  <a:schemeClr val="accent3">
                    <a:lumMod val="50000"/>
                  </a:schemeClr>
                </a:solidFill>
                <a:latin typeface="Arial" panose="020B0604020202020204" pitchFamily="34" charset="0"/>
                <a:cs typeface="Arial" panose="020B0604020202020204" pitchFamily="34" charset="0"/>
              </a:endParaRPr>
            </a:p>
          </xdr:txBody>
        </xdr:sp>
      </xdr:grpSp>
    </xdr:grpSp>
    <xdr:clientData/>
  </xdr:twoCellAnchor>
  <xdr:twoCellAnchor>
    <xdr:from>
      <xdr:col>6</xdr:col>
      <xdr:colOff>145701</xdr:colOff>
      <xdr:row>10</xdr:row>
      <xdr:rowOff>2181</xdr:rowOff>
    </xdr:from>
    <xdr:to>
      <xdr:col>9</xdr:col>
      <xdr:colOff>8897</xdr:colOff>
      <xdr:row>20</xdr:row>
      <xdr:rowOff>26001</xdr:rowOff>
    </xdr:to>
    <xdr:grpSp>
      <xdr:nvGrpSpPr>
        <xdr:cNvPr id="34" name="Group 33">
          <a:extLst>
            <a:ext uri="{FF2B5EF4-FFF2-40B4-BE49-F238E27FC236}">
              <a16:creationId xmlns:a16="http://schemas.microsoft.com/office/drawing/2014/main" id="{97EE83C0-D756-60BB-FE37-54F42F3497E0}"/>
            </a:ext>
          </a:extLst>
        </xdr:cNvPr>
        <xdr:cNvGrpSpPr/>
      </xdr:nvGrpSpPr>
      <xdr:grpSpPr>
        <a:xfrm>
          <a:off x="3817156" y="1849454"/>
          <a:ext cx="1698923" cy="1871092"/>
          <a:chOff x="3050206" y="936515"/>
          <a:chExt cx="1686552" cy="1838105"/>
        </a:xfrm>
      </xdr:grpSpPr>
      <xdr:sp macro="" textlink="">
        <xdr:nvSpPr>
          <xdr:cNvPr id="17" name="Rectangle: Rounded Corners 16">
            <a:extLst>
              <a:ext uri="{FF2B5EF4-FFF2-40B4-BE49-F238E27FC236}">
                <a16:creationId xmlns:a16="http://schemas.microsoft.com/office/drawing/2014/main" id="{7AF4512D-DEF0-7E8C-EF9D-3917F80EFE9C}"/>
              </a:ext>
            </a:extLst>
          </xdr:cNvPr>
          <xdr:cNvSpPr/>
        </xdr:nvSpPr>
        <xdr:spPr>
          <a:xfrm>
            <a:off x="3050206" y="936515"/>
            <a:ext cx="1686552" cy="1838105"/>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PivotTable!B5">
        <xdr:nvSpPr>
          <xdr:cNvPr id="18" name="TextBox 17">
            <a:extLst>
              <a:ext uri="{FF2B5EF4-FFF2-40B4-BE49-F238E27FC236}">
                <a16:creationId xmlns:a16="http://schemas.microsoft.com/office/drawing/2014/main" id="{86B88583-F91D-4D29-90E9-EA740C9E1DBA}"/>
              </a:ext>
            </a:extLst>
          </xdr:cNvPr>
          <xdr:cNvSpPr txBox="1"/>
        </xdr:nvSpPr>
        <xdr:spPr>
          <a:xfrm>
            <a:off x="3100366" y="1833216"/>
            <a:ext cx="927720" cy="268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746B257-FB7B-4976-8D4A-D58BC31AC247}" type="TxLink">
              <a:rPr lang="en-US" sz="1400" b="1" i="0" u="none" strike="noStrike">
                <a:solidFill>
                  <a:srgbClr val="000000"/>
                </a:solidFill>
                <a:latin typeface="Arial"/>
                <a:cs typeface="Arial"/>
              </a:rPr>
              <a:pPr/>
              <a:t>$359.038</a:t>
            </a:fld>
            <a:endParaRPr lang="id-ID" sz="1400" b="1">
              <a:latin typeface="Arial" panose="020B0604020202020204" pitchFamily="34" charset="0"/>
              <a:cs typeface="Arial" panose="020B0604020202020204" pitchFamily="34" charset="0"/>
            </a:endParaRPr>
          </a:p>
        </xdr:txBody>
      </xdr:sp>
      <xdr:sp macro="" textlink="PivotTable!B6">
        <xdr:nvSpPr>
          <xdr:cNvPr id="19" name="TextBox 18">
            <a:extLst>
              <a:ext uri="{FF2B5EF4-FFF2-40B4-BE49-F238E27FC236}">
                <a16:creationId xmlns:a16="http://schemas.microsoft.com/office/drawing/2014/main" id="{AE2B1856-5B58-4BD8-9E38-2BA310898762}"/>
              </a:ext>
            </a:extLst>
          </xdr:cNvPr>
          <xdr:cNvSpPr txBox="1"/>
        </xdr:nvSpPr>
        <xdr:spPr>
          <a:xfrm>
            <a:off x="3100366" y="2121527"/>
            <a:ext cx="927720" cy="268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3E06A9-8984-4069-8497-4036C5C0B210}" type="TxLink">
              <a:rPr lang="en-US" sz="1200" b="1" i="0" u="none" strike="noStrike">
                <a:solidFill>
                  <a:schemeClr val="accent3">
                    <a:lumMod val="75000"/>
                  </a:schemeClr>
                </a:solidFill>
                <a:latin typeface="Arial"/>
                <a:cs typeface="Arial"/>
              </a:rPr>
              <a:pPr/>
              <a:t>79%</a:t>
            </a:fld>
            <a:endParaRPr lang="id-ID" sz="1200" b="1">
              <a:solidFill>
                <a:schemeClr val="accent3">
                  <a:lumMod val="75000"/>
                </a:schemeClr>
              </a:solidFill>
              <a:latin typeface="Arial" panose="020B0604020202020204" pitchFamily="34" charset="0"/>
              <a:cs typeface="Arial" panose="020B0604020202020204" pitchFamily="34" charset="0"/>
            </a:endParaRPr>
          </a:p>
        </xdr:txBody>
      </xdr:sp>
      <xdr:sp macro="" textlink="">
        <xdr:nvSpPr>
          <xdr:cNvPr id="21" name="Rectangle: Rounded Corners 20">
            <a:extLst>
              <a:ext uri="{FF2B5EF4-FFF2-40B4-BE49-F238E27FC236}">
                <a16:creationId xmlns:a16="http://schemas.microsoft.com/office/drawing/2014/main" id="{863022AE-ECEB-4CA3-B3A9-33498BFE8CBF}"/>
              </a:ext>
            </a:extLst>
          </xdr:cNvPr>
          <xdr:cNvSpPr/>
        </xdr:nvSpPr>
        <xdr:spPr>
          <a:xfrm>
            <a:off x="3176337" y="1185628"/>
            <a:ext cx="838718" cy="315361"/>
          </a:xfrm>
          <a:prstGeom prst="roundRect">
            <a:avLst>
              <a:gd name="adj" fmla="val 4430"/>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accent6"/>
                </a:solidFill>
                <a:latin typeface="Arial" panose="020B0604020202020204" pitchFamily="34" charset="0"/>
                <a:cs typeface="Arial" panose="020B0604020202020204" pitchFamily="34" charset="0"/>
              </a:rPr>
              <a:t>Income</a:t>
            </a:r>
            <a:endParaRPr lang="id-ID" sz="1400">
              <a:solidFill>
                <a:schemeClr val="accent6"/>
              </a:solidFill>
              <a:latin typeface="Arial" panose="020B0604020202020204" pitchFamily="34" charset="0"/>
              <a:cs typeface="Arial" panose="020B0604020202020204" pitchFamily="34" charset="0"/>
            </a:endParaRPr>
          </a:p>
        </xdr:txBody>
      </xdr:sp>
    </xdr:grpSp>
    <xdr:clientData/>
  </xdr:twoCellAnchor>
  <xdr:twoCellAnchor>
    <xdr:from>
      <xdr:col>9</xdr:col>
      <xdr:colOff>277139</xdr:colOff>
      <xdr:row>10</xdr:row>
      <xdr:rowOff>2181</xdr:rowOff>
    </xdr:from>
    <xdr:to>
      <xdr:col>12</xdr:col>
      <xdr:colOff>137669</xdr:colOff>
      <xdr:row>20</xdr:row>
      <xdr:rowOff>26058</xdr:rowOff>
    </xdr:to>
    <xdr:grpSp>
      <xdr:nvGrpSpPr>
        <xdr:cNvPr id="35" name="Group 34">
          <a:extLst>
            <a:ext uri="{FF2B5EF4-FFF2-40B4-BE49-F238E27FC236}">
              <a16:creationId xmlns:a16="http://schemas.microsoft.com/office/drawing/2014/main" id="{3E0EFB76-154F-0AEE-EDAB-8FE0239B3847}"/>
            </a:ext>
          </a:extLst>
        </xdr:cNvPr>
        <xdr:cNvGrpSpPr/>
      </xdr:nvGrpSpPr>
      <xdr:grpSpPr>
        <a:xfrm>
          <a:off x="5784321" y="1849454"/>
          <a:ext cx="1696257" cy="1871149"/>
          <a:chOff x="4878550" y="938895"/>
          <a:chExt cx="1688011" cy="1838162"/>
        </a:xfrm>
      </xdr:grpSpPr>
      <xdr:sp macro="" textlink="">
        <xdr:nvSpPr>
          <xdr:cNvPr id="27" name="Rectangle: Rounded Corners 26">
            <a:extLst>
              <a:ext uri="{FF2B5EF4-FFF2-40B4-BE49-F238E27FC236}">
                <a16:creationId xmlns:a16="http://schemas.microsoft.com/office/drawing/2014/main" id="{0C6CACCE-4ACB-4491-9CF8-60DA1E55D220}"/>
              </a:ext>
            </a:extLst>
          </xdr:cNvPr>
          <xdr:cNvSpPr/>
        </xdr:nvSpPr>
        <xdr:spPr>
          <a:xfrm>
            <a:off x="4878550" y="938895"/>
            <a:ext cx="1688011" cy="1838162"/>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PivotTable!C5">
        <xdr:nvSpPr>
          <xdr:cNvPr id="28" name="TextBox 27">
            <a:extLst>
              <a:ext uri="{FF2B5EF4-FFF2-40B4-BE49-F238E27FC236}">
                <a16:creationId xmlns:a16="http://schemas.microsoft.com/office/drawing/2014/main" id="{6E6789A1-EECA-4282-8A2F-54D21899D389}"/>
              </a:ext>
            </a:extLst>
          </xdr:cNvPr>
          <xdr:cNvSpPr txBox="1"/>
        </xdr:nvSpPr>
        <xdr:spPr>
          <a:xfrm>
            <a:off x="4928861" y="1835293"/>
            <a:ext cx="928704" cy="270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9F2281-A561-4E40-B59B-61A0227B3730}" type="TxLink">
              <a:rPr lang="en-US" sz="1400" b="1" i="0" u="none" strike="noStrike">
                <a:solidFill>
                  <a:srgbClr val="000000"/>
                </a:solidFill>
                <a:latin typeface="Arial"/>
                <a:ea typeface="+mn-ea"/>
                <a:cs typeface="Arial"/>
              </a:rPr>
              <a:pPr marL="0" indent="0"/>
              <a:t>$94.845</a:t>
            </a:fld>
            <a:endParaRPr lang="id-ID" sz="1400" b="1" i="0" u="none" strike="noStrike">
              <a:solidFill>
                <a:srgbClr val="000000"/>
              </a:solidFill>
              <a:latin typeface="Arial"/>
              <a:ea typeface="+mn-ea"/>
              <a:cs typeface="Arial"/>
            </a:endParaRPr>
          </a:p>
        </xdr:txBody>
      </xdr:sp>
      <xdr:sp macro="" textlink="PivotTable!C6">
        <xdr:nvSpPr>
          <xdr:cNvPr id="29" name="TextBox 28">
            <a:extLst>
              <a:ext uri="{FF2B5EF4-FFF2-40B4-BE49-F238E27FC236}">
                <a16:creationId xmlns:a16="http://schemas.microsoft.com/office/drawing/2014/main" id="{2671FD9C-7050-410F-B54A-0AEEDCBF584C}"/>
              </a:ext>
            </a:extLst>
          </xdr:cNvPr>
          <xdr:cNvSpPr txBox="1"/>
        </xdr:nvSpPr>
        <xdr:spPr>
          <a:xfrm>
            <a:off x="4928861" y="2125160"/>
            <a:ext cx="928704" cy="267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245055-A095-45E6-9968-126900ABCBD3}" type="TxLink">
              <a:rPr lang="en-US" sz="1200" b="1" i="0" u="none" strike="noStrike">
                <a:solidFill>
                  <a:schemeClr val="accent3">
                    <a:lumMod val="75000"/>
                  </a:schemeClr>
                </a:solidFill>
                <a:latin typeface="Arial"/>
                <a:ea typeface="+mn-ea"/>
                <a:cs typeface="Arial"/>
              </a:rPr>
              <a:pPr marL="0" indent="0"/>
              <a:t>21%</a:t>
            </a:fld>
            <a:endParaRPr lang="id-ID" sz="1200" b="1" i="0" u="none" strike="noStrike">
              <a:solidFill>
                <a:schemeClr val="accent3">
                  <a:lumMod val="75000"/>
                </a:schemeClr>
              </a:solidFill>
              <a:latin typeface="Arial"/>
              <a:ea typeface="+mn-ea"/>
              <a:cs typeface="Arial"/>
            </a:endParaRPr>
          </a:p>
        </xdr:txBody>
      </xdr:sp>
      <xdr:sp macro="" textlink="">
        <xdr:nvSpPr>
          <xdr:cNvPr id="30" name="Rectangle: Rounded Corners 29">
            <a:extLst>
              <a:ext uri="{FF2B5EF4-FFF2-40B4-BE49-F238E27FC236}">
                <a16:creationId xmlns:a16="http://schemas.microsoft.com/office/drawing/2014/main" id="{F1F29687-DFBB-4AA4-8FAD-483E8079B8AD}"/>
              </a:ext>
            </a:extLst>
          </xdr:cNvPr>
          <xdr:cNvSpPr/>
        </xdr:nvSpPr>
        <xdr:spPr>
          <a:xfrm>
            <a:off x="5005060" y="1177473"/>
            <a:ext cx="985711" cy="314598"/>
          </a:xfrm>
          <a:prstGeom prst="roundRect">
            <a:avLst>
              <a:gd name="adj" fmla="val 4430"/>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accent6"/>
                </a:solidFill>
                <a:latin typeface="Arial" panose="020B0604020202020204" pitchFamily="34" charset="0"/>
                <a:cs typeface="Arial" panose="020B0604020202020204" pitchFamily="34" charset="0"/>
              </a:rPr>
              <a:t>Expenses</a:t>
            </a:r>
            <a:endParaRPr lang="id-ID" sz="1400">
              <a:solidFill>
                <a:schemeClr val="accent6"/>
              </a:solidFill>
              <a:latin typeface="Arial" panose="020B0604020202020204" pitchFamily="34" charset="0"/>
              <a:cs typeface="Arial" panose="020B0604020202020204" pitchFamily="34" charset="0"/>
            </a:endParaRPr>
          </a:p>
        </xdr:txBody>
      </xdr:sp>
    </xdr:grpSp>
    <xdr:clientData/>
  </xdr:twoCellAnchor>
  <xdr:twoCellAnchor>
    <xdr:from>
      <xdr:col>12</xdr:col>
      <xdr:colOff>405910</xdr:colOff>
      <xdr:row>10</xdr:row>
      <xdr:rowOff>2181</xdr:rowOff>
    </xdr:from>
    <xdr:to>
      <xdr:col>21</xdr:col>
      <xdr:colOff>65274</xdr:colOff>
      <xdr:row>20</xdr:row>
      <xdr:rowOff>26058</xdr:rowOff>
    </xdr:to>
    <xdr:grpSp>
      <xdr:nvGrpSpPr>
        <xdr:cNvPr id="42" name="Group 41">
          <a:extLst>
            <a:ext uri="{FF2B5EF4-FFF2-40B4-BE49-F238E27FC236}">
              <a16:creationId xmlns:a16="http://schemas.microsoft.com/office/drawing/2014/main" id="{D9E17B57-A80E-33F4-37DA-C083CF904F78}"/>
            </a:ext>
          </a:extLst>
        </xdr:cNvPr>
        <xdr:cNvGrpSpPr/>
      </xdr:nvGrpSpPr>
      <xdr:grpSpPr>
        <a:xfrm>
          <a:off x="7748819" y="1849454"/>
          <a:ext cx="5166546" cy="1871149"/>
          <a:chOff x="7589997" y="1353004"/>
          <a:chExt cx="5133558" cy="1838162"/>
        </a:xfrm>
      </xdr:grpSpPr>
      <xdr:sp macro="" textlink="">
        <xdr:nvSpPr>
          <xdr:cNvPr id="31" name="Rectangle: Rounded Corners 30">
            <a:extLst>
              <a:ext uri="{FF2B5EF4-FFF2-40B4-BE49-F238E27FC236}">
                <a16:creationId xmlns:a16="http://schemas.microsoft.com/office/drawing/2014/main" id="{25633FAD-7A2F-4D0F-9DD5-30041024D2F2}"/>
              </a:ext>
            </a:extLst>
          </xdr:cNvPr>
          <xdr:cNvSpPr/>
        </xdr:nvSpPr>
        <xdr:spPr>
          <a:xfrm>
            <a:off x="7589997" y="1353004"/>
            <a:ext cx="5133558" cy="1838162"/>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graphicFrame macro="">
        <xdr:nvGraphicFramePr>
          <xdr:cNvPr id="32" name="Chart 31">
            <a:extLst>
              <a:ext uri="{FF2B5EF4-FFF2-40B4-BE49-F238E27FC236}">
                <a16:creationId xmlns:a16="http://schemas.microsoft.com/office/drawing/2014/main" id="{9E540D52-FE04-4447-86A5-0FFB81098459}"/>
              </a:ext>
            </a:extLst>
          </xdr:cNvPr>
          <xdr:cNvGraphicFramePr>
            <a:graphicFrameLocks/>
          </xdr:cNvGraphicFramePr>
        </xdr:nvGraphicFramePr>
        <xdr:xfrm>
          <a:off x="7688033" y="1499052"/>
          <a:ext cx="4913086" cy="166188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33" name="Rectangle: Rounded Corners 32">
            <a:extLst>
              <a:ext uri="{FF2B5EF4-FFF2-40B4-BE49-F238E27FC236}">
                <a16:creationId xmlns:a16="http://schemas.microsoft.com/office/drawing/2014/main" id="{5B1B7218-3C08-4D1B-B3AF-3D431E77989B}"/>
              </a:ext>
            </a:extLst>
          </xdr:cNvPr>
          <xdr:cNvSpPr/>
        </xdr:nvSpPr>
        <xdr:spPr>
          <a:xfrm>
            <a:off x="11762920" y="1729013"/>
            <a:ext cx="783771" cy="314597"/>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chemeClr val="accent3">
                    <a:lumMod val="75000"/>
                  </a:schemeClr>
                </a:solidFill>
                <a:latin typeface="Arial" panose="020B0604020202020204" pitchFamily="34" charset="0"/>
                <a:cs typeface="Arial" panose="020B0604020202020204" pitchFamily="34" charset="0"/>
              </a:rPr>
              <a:t>Balance</a:t>
            </a:r>
            <a:endParaRPr lang="id-ID" sz="1200">
              <a:solidFill>
                <a:schemeClr val="accent3">
                  <a:lumMod val="75000"/>
                </a:schemeClr>
              </a:solidFill>
              <a:latin typeface="Arial" panose="020B0604020202020204" pitchFamily="34" charset="0"/>
              <a:cs typeface="Arial" panose="020B0604020202020204" pitchFamily="34" charset="0"/>
            </a:endParaRPr>
          </a:p>
        </xdr:txBody>
      </xdr:sp>
    </xdr:grpSp>
    <xdr:clientData/>
  </xdr:twoCellAnchor>
  <xdr:twoCellAnchor>
    <xdr:from>
      <xdr:col>1</xdr:col>
      <xdr:colOff>216439</xdr:colOff>
      <xdr:row>16</xdr:row>
      <xdr:rowOff>153879</xdr:rowOff>
    </xdr:from>
    <xdr:to>
      <xdr:col>5</xdr:col>
      <xdr:colOff>217600</xdr:colOff>
      <xdr:row>16</xdr:row>
      <xdr:rowOff>153879</xdr:rowOff>
    </xdr:to>
    <xdr:cxnSp macro="">
      <xdr:nvCxnSpPr>
        <xdr:cNvPr id="38" name="Straight Connector 37">
          <a:extLst>
            <a:ext uri="{FF2B5EF4-FFF2-40B4-BE49-F238E27FC236}">
              <a16:creationId xmlns:a16="http://schemas.microsoft.com/office/drawing/2014/main" id="{A04DCC0B-B63A-28D2-8632-B983D425F6F5}"/>
            </a:ext>
          </a:extLst>
        </xdr:cNvPr>
        <xdr:cNvCxnSpPr/>
      </xdr:nvCxnSpPr>
      <xdr:spPr>
        <a:xfrm>
          <a:off x="824225" y="3056736"/>
          <a:ext cx="2432304" cy="0"/>
        </a:xfrm>
        <a:prstGeom prst="line">
          <a:avLst/>
        </a:prstGeom>
        <a:ln w="3175">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177800</xdr:colOff>
      <xdr:row>11</xdr:row>
      <xdr:rowOff>85267</xdr:rowOff>
    </xdr:from>
    <xdr:to>
      <xdr:col>4</xdr:col>
      <xdr:colOff>6350</xdr:colOff>
      <xdr:row>12</xdr:row>
      <xdr:rowOff>171445</xdr:rowOff>
    </xdr:to>
    <xdr:sp macro="" textlink="PivotTable!L4">
      <xdr:nvSpPr>
        <xdr:cNvPr id="46" name="TextBox 45">
          <a:extLst>
            <a:ext uri="{FF2B5EF4-FFF2-40B4-BE49-F238E27FC236}">
              <a16:creationId xmlns:a16="http://schemas.microsoft.com/office/drawing/2014/main" id="{FCD7D980-93EA-42FF-8144-CC4E0ACDB302}"/>
            </a:ext>
          </a:extLst>
        </xdr:cNvPr>
        <xdr:cNvSpPr txBox="1"/>
      </xdr:nvSpPr>
      <xdr:spPr>
        <a:xfrm>
          <a:off x="785586" y="2080981"/>
          <a:ext cx="1651907"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16F31AB-0F9D-4307-A9A1-B786023B8DC5}" type="TxLink">
            <a:rPr lang="en-US" sz="1100" b="1">
              <a:solidFill>
                <a:schemeClr val="accent3">
                  <a:lumMod val="75000"/>
                </a:schemeClr>
              </a:solidFill>
              <a:latin typeface="Arial" panose="020B0604020202020204" pitchFamily="34" charset="0"/>
              <a:ea typeface="+mn-ea"/>
              <a:cs typeface="Arial" panose="020B0604020202020204" pitchFamily="34" charset="0"/>
            </a:rPr>
            <a:pPr marL="0" indent="0" algn="l"/>
            <a:t>Retaining Customer</a:t>
          </a:fld>
          <a:endParaRPr lang="id-ID" sz="1100" b="1">
            <a:solidFill>
              <a:schemeClr val="accent3">
                <a:lumMod val="7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171450</xdr:colOff>
      <xdr:row>14</xdr:row>
      <xdr:rowOff>34467</xdr:rowOff>
    </xdr:from>
    <xdr:to>
      <xdr:col>3</xdr:col>
      <xdr:colOff>406400</xdr:colOff>
      <xdr:row>15</xdr:row>
      <xdr:rowOff>123367</xdr:rowOff>
    </xdr:to>
    <xdr:sp macro="" textlink="PivotTable!K4">
      <xdr:nvSpPr>
        <xdr:cNvPr id="47" name="TextBox 46">
          <a:extLst>
            <a:ext uri="{FF2B5EF4-FFF2-40B4-BE49-F238E27FC236}">
              <a16:creationId xmlns:a16="http://schemas.microsoft.com/office/drawing/2014/main" id="{BA766747-AAB3-4B03-94CC-FB3FEE98794A}"/>
            </a:ext>
          </a:extLst>
        </xdr:cNvPr>
        <xdr:cNvSpPr txBox="1"/>
      </xdr:nvSpPr>
      <xdr:spPr>
        <a:xfrm>
          <a:off x="779236" y="2574467"/>
          <a:ext cx="1450521" cy="270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1129280-4F40-47DB-8B78-7646BA60B01F}" type="TxLink">
            <a:rPr lang="en-US" sz="1100" b="1">
              <a:solidFill>
                <a:schemeClr val="accent3">
                  <a:lumMod val="75000"/>
                </a:schemeClr>
              </a:solidFill>
              <a:latin typeface="Arial" panose="020B0604020202020204" pitchFamily="34" charset="0"/>
              <a:ea typeface="+mn-ea"/>
              <a:cs typeface="Arial" panose="020B0604020202020204" pitchFamily="34" charset="0"/>
            </a:rPr>
            <a:pPr marL="0" indent="0" algn="l"/>
            <a:t>New Customer</a:t>
          </a:fld>
          <a:endParaRPr lang="id-ID" sz="1100" b="1">
            <a:solidFill>
              <a:schemeClr val="accent3">
                <a:lumMod val="75000"/>
              </a:schemeClr>
            </a:solidFill>
            <a:latin typeface="Arial" panose="020B0604020202020204" pitchFamily="34" charset="0"/>
            <a:ea typeface="+mn-ea"/>
            <a:cs typeface="Arial" panose="020B0604020202020204" pitchFamily="34" charset="0"/>
          </a:endParaRPr>
        </a:p>
      </xdr:txBody>
    </xdr:sp>
    <xdr:clientData/>
  </xdr:twoCellAnchor>
  <xdr:twoCellAnchor>
    <xdr:from>
      <xdr:col>4</xdr:col>
      <xdr:colOff>41216</xdr:colOff>
      <xdr:row>11</xdr:row>
      <xdr:rowOff>66671</xdr:rowOff>
    </xdr:from>
    <xdr:to>
      <xdr:col>5</xdr:col>
      <xdr:colOff>273041</xdr:colOff>
      <xdr:row>13</xdr:row>
      <xdr:rowOff>18401</xdr:rowOff>
    </xdr:to>
    <xdr:sp macro="" textlink="PivotTable!L5">
      <xdr:nvSpPr>
        <xdr:cNvPr id="48" name="Rectangle: Rounded Corners 47">
          <a:extLst>
            <a:ext uri="{FF2B5EF4-FFF2-40B4-BE49-F238E27FC236}">
              <a16:creationId xmlns:a16="http://schemas.microsoft.com/office/drawing/2014/main" id="{A558446A-4F75-4852-85A9-BD47317C1278}"/>
            </a:ext>
          </a:extLst>
        </xdr:cNvPr>
        <xdr:cNvSpPr/>
      </xdr:nvSpPr>
      <xdr:spPr>
        <a:xfrm>
          <a:off x="2472359" y="2062385"/>
          <a:ext cx="839611" cy="314587"/>
        </a:xfrm>
        <a:prstGeom prst="roundRect">
          <a:avLst>
            <a:gd name="adj" fmla="val 4430"/>
          </a:avLst>
        </a:prstGeom>
        <a:solidFill>
          <a:schemeClr val="bg1">
            <a:alpha val="4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23A0214-06D1-42DC-AE19-7EA8BCE23070}" type="TxLink">
            <a:rPr lang="en-US" sz="1200" b="1" i="0" u="none" strike="noStrike">
              <a:solidFill>
                <a:srgbClr val="000000"/>
              </a:solidFill>
              <a:latin typeface="Arial"/>
              <a:cs typeface="Arial"/>
            </a:rPr>
            <a:pPr algn="ctr"/>
            <a:t>50</a:t>
          </a:fld>
          <a:endParaRPr lang="id-ID" sz="1400">
            <a:solidFill>
              <a:schemeClr val="accent6"/>
            </a:solidFill>
            <a:latin typeface="Arial" panose="020B0604020202020204" pitchFamily="34" charset="0"/>
            <a:cs typeface="Arial" panose="020B0604020202020204" pitchFamily="34" charset="0"/>
          </a:endParaRPr>
        </a:p>
      </xdr:txBody>
    </xdr:sp>
    <xdr:clientData/>
  </xdr:twoCellAnchor>
  <xdr:twoCellAnchor>
    <xdr:from>
      <xdr:col>4</xdr:col>
      <xdr:colOff>34866</xdr:colOff>
      <xdr:row>14</xdr:row>
      <xdr:rowOff>41271</xdr:rowOff>
    </xdr:from>
    <xdr:to>
      <xdr:col>5</xdr:col>
      <xdr:colOff>266691</xdr:colOff>
      <xdr:row>15</xdr:row>
      <xdr:rowOff>174429</xdr:rowOff>
    </xdr:to>
    <xdr:sp macro="" textlink="PivotTable!K5">
      <xdr:nvSpPr>
        <xdr:cNvPr id="49" name="Rectangle: Rounded Corners 48">
          <a:extLst>
            <a:ext uri="{FF2B5EF4-FFF2-40B4-BE49-F238E27FC236}">
              <a16:creationId xmlns:a16="http://schemas.microsoft.com/office/drawing/2014/main" id="{5B5B4556-992E-404F-87DE-57E6DAC1DA03}"/>
            </a:ext>
          </a:extLst>
        </xdr:cNvPr>
        <xdr:cNvSpPr/>
      </xdr:nvSpPr>
      <xdr:spPr>
        <a:xfrm>
          <a:off x="2466009" y="2581271"/>
          <a:ext cx="839611" cy="314587"/>
        </a:xfrm>
        <a:prstGeom prst="roundRect">
          <a:avLst>
            <a:gd name="adj" fmla="val 4430"/>
          </a:avLst>
        </a:prstGeom>
        <a:solidFill>
          <a:schemeClr val="bg1">
            <a:alpha val="4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00FD9F4-96A2-4A45-A80F-533B23EC8B9F}" type="TxLink">
            <a:rPr lang="en-US" sz="1200" b="1" i="0" u="none" strike="noStrike">
              <a:solidFill>
                <a:srgbClr val="000000"/>
              </a:solidFill>
              <a:latin typeface="Arial"/>
              <a:cs typeface="Arial"/>
            </a:rPr>
            <a:pPr algn="ctr"/>
            <a:t>11</a:t>
          </a:fld>
          <a:endParaRPr lang="id-ID" sz="1400">
            <a:solidFill>
              <a:schemeClr val="accent6"/>
            </a:solidFill>
            <a:latin typeface="Arial" panose="020B0604020202020204" pitchFamily="34" charset="0"/>
            <a:cs typeface="Arial" panose="020B0604020202020204" pitchFamily="34" charset="0"/>
          </a:endParaRPr>
        </a:p>
      </xdr:txBody>
    </xdr:sp>
    <xdr:clientData/>
  </xdr:twoCellAnchor>
  <xdr:twoCellAnchor>
    <xdr:from>
      <xdr:col>21</xdr:col>
      <xdr:colOff>333514</xdr:colOff>
      <xdr:row>9</xdr:row>
      <xdr:rowOff>180558</xdr:rowOff>
    </xdr:from>
    <xdr:to>
      <xdr:col>27</xdr:col>
      <xdr:colOff>117186</xdr:colOff>
      <xdr:row>21</xdr:row>
      <xdr:rowOff>91533</xdr:rowOff>
    </xdr:to>
    <xdr:grpSp>
      <xdr:nvGrpSpPr>
        <xdr:cNvPr id="100" name="Group 99">
          <a:extLst>
            <a:ext uri="{FF2B5EF4-FFF2-40B4-BE49-F238E27FC236}">
              <a16:creationId xmlns:a16="http://schemas.microsoft.com/office/drawing/2014/main" id="{6640E51B-C56B-290E-0BE0-068772FB258B}"/>
            </a:ext>
          </a:extLst>
        </xdr:cNvPr>
        <xdr:cNvGrpSpPr/>
      </xdr:nvGrpSpPr>
      <xdr:grpSpPr>
        <a:xfrm>
          <a:off x="13183605" y="1843103"/>
          <a:ext cx="3455126" cy="2127703"/>
          <a:chOff x="12869569" y="1365703"/>
          <a:chExt cx="3443581" cy="2121353"/>
        </a:xfrm>
      </xdr:grpSpPr>
      <xdr:sp macro="" textlink="">
        <xdr:nvSpPr>
          <xdr:cNvPr id="54" name="Rectangle: Rounded Corners 53">
            <a:extLst>
              <a:ext uri="{FF2B5EF4-FFF2-40B4-BE49-F238E27FC236}">
                <a16:creationId xmlns:a16="http://schemas.microsoft.com/office/drawing/2014/main" id="{E3932960-37B3-4EFD-8EEB-4B235372D505}"/>
              </a:ext>
            </a:extLst>
          </xdr:cNvPr>
          <xdr:cNvSpPr/>
        </xdr:nvSpPr>
        <xdr:spPr>
          <a:xfrm>
            <a:off x="12869569" y="1365703"/>
            <a:ext cx="3443581" cy="2121353"/>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
        <xdr:nvSpPr>
          <xdr:cNvPr id="55" name="Rectangle: Rounded Corners 54">
            <a:extLst>
              <a:ext uri="{FF2B5EF4-FFF2-40B4-BE49-F238E27FC236}">
                <a16:creationId xmlns:a16="http://schemas.microsoft.com/office/drawing/2014/main" id="{9DEC226D-ABDE-4B5B-82A8-1615D11616F5}"/>
              </a:ext>
            </a:extLst>
          </xdr:cNvPr>
          <xdr:cNvSpPr/>
        </xdr:nvSpPr>
        <xdr:spPr>
          <a:xfrm>
            <a:off x="12926718" y="1416504"/>
            <a:ext cx="1417932" cy="31925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accent3">
                    <a:lumMod val="50000"/>
                  </a:schemeClr>
                </a:solidFill>
                <a:latin typeface="Arial" panose="020B0604020202020204" pitchFamily="34" charset="0"/>
                <a:cs typeface="Arial" panose="020B0604020202020204" pitchFamily="34" charset="0"/>
              </a:rPr>
              <a:t>Truck Expenses</a:t>
            </a:r>
            <a:endParaRPr lang="id-ID" sz="1200" b="1">
              <a:solidFill>
                <a:schemeClr val="accent3">
                  <a:lumMod val="50000"/>
                </a:schemeClr>
              </a:solidFill>
              <a:latin typeface="Arial" panose="020B0604020202020204" pitchFamily="34" charset="0"/>
              <a:cs typeface="Arial" panose="020B0604020202020204" pitchFamily="34" charset="0"/>
            </a:endParaRPr>
          </a:p>
        </xdr:txBody>
      </xdr:sp>
      <xdr:grpSp>
        <xdr:nvGrpSpPr>
          <xdr:cNvPr id="82" name="Group 81">
            <a:extLst>
              <a:ext uri="{FF2B5EF4-FFF2-40B4-BE49-F238E27FC236}">
                <a16:creationId xmlns:a16="http://schemas.microsoft.com/office/drawing/2014/main" id="{0EF44029-F798-F808-C6F5-E6018A95ADD7}"/>
              </a:ext>
            </a:extLst>
          </xdr:cNvPr>
          <xdr:cNvGrpSpPr/>
        </xdr:nvGrpSpPr>
        <xdr:grpSpPr>
          <a:xfrm>
            <a:off x="13106334" y="1849209"/>
            <a:ext cx="3055981" cy="1472232"/>
            <a:chOff x="13068234" y="1821995"/>
            <a:chExt cx="3046910" cy="1450460"/>
          </a:xfrm>
        </xdr:grpSpPr>
        <xdr:sp macro="" textlink="PivotTable!O4">
          <xdr:nvSpPr>
            <xdr:cNvPr id="56" name="Rectangle: Rounded Corners 55">
              <a:extLst>
                <a:ext uri="{FF2B5EF4-FFF2-40B4-BE49-F238E27FC236}">
                  <a16:creationId xmlns:a16="http://schemas.microsoft.com/office/drawing/2014/main" id="{6D4893BA-BCDF-45BD-9D57-85283FFD109C}"/>
                </a:ext>
              </a:extLst>
            </xdr:cNvPr>
            <xdr:cNvSpPr/>
          </xdr:nvSpPr>
          <xdr:spPr>
            <a:xfrm>
              <a:off x="13068234" y="1821995"/>
              <a:ext cx="1217453"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A4F45098-650D-4485-B2B9-217F255D749C}" type="TxLink">
                <a:rPr lang="en-US" sz="1100" b="1" i="0" u="none" strike="noStrike">
                  <a:solidFill>
                    <a:schemeClr val="bg1">
                      <a:lumMod val="50000"/>
                    </a:schemeClr>
                  </a:solidFill>
                  <a:latin typeface="Arial"/>
                  <a:cs typeface="Arial"/>
                </a:rPr>
                <a:pPr algn="l"/>
                <a:t>Insurance</a:t>
              </a:fld>
              <a:endParaRPr lang="id-ID" sz="1100">
                <a:solidFill>
                  <a:schemeClr val="bg1">
                    <a:lumMod val="50000"/>
                  </a:schemeClr>
                </a:solidFill>
                <a:latin typeface="Arial" panose="020B0604020202020204" pitchFamily="34" charset="0"/>
                <a:cs typeface="Arial" panose="020B0604020202020204" pitchFamily="34" charset="0"/>
              </a:endParaRPr>
            </a:p>
          </xdr:txBody>
        </xdr:sp>
        <xdr:sp macro="" textlink="PivotTable!P4">
          <xdr:nvSpPr>
            <xdr:cNvPr id="57" name="Rectangle: Rounded Corners 56">
              <a:extLst>
                <a:ext uri="{FF2B5EF4-FFF2-40B4-BE49-F238E27FC236}">
                  <a16:creationId xmlns:a16="http://schemas.microsoft.com/office/drawing/2014/main" id="{46894C0E-9FFB-42B6-9CD5-CE349A6CA164}"/>
                </a:ext>
              </a:extLst>
            </xdr:cNvPr>
            <xdr:cNvSpPr/>
          </xdr:nvSpPr>
          <xdr:spPr>
            <a:xfrm>
              <a:off x="13068234" y="2180619"/>
              <a:ext cx="1217453"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2CF7A42-7D0E-4C99-9E72-E76975BFD8A2}" type="TxLink">
                <a:rPr lang="en-US" sz="1100" b="1" i="0" u="none" strike="noStrike">
                  <a:solidFill>
                    <a:schemeClr val="bg1">
                      <a:lumMod val="50000"/>
                    </a:schemeClr>
                  </a:solidFill>
                  <a:latin typeface="Arial"/>
                  <a:cs typeface="Arial"/>
                </a:rPr>
                <a:pPr algn="l"/>
                <a:t>Fuel</a:t>
              </a:fld>
              <a:endParaRPr lang="id-ID" sz="1100">
                <a:solidFill>
                  <a:schemeClr val="bg1">
                    <a:lumMod val="50000"/>
                  </a:schemeClr>
                </a:solidFill>
                <a:latin typeface="Arial" panose="020B0604020202020204" pitchFamily="34" charset="0"/>
                <a:cs typeface="Arial" panose="020B0604020202020204" pitchFamily="34" charset="0"/>
              </a:endParaRPr>
            </a:p>
          </xdr:txBody>
        </xdr:sp>
        <xdr:sp macro="" textlink="PivotTable!Q4">
          <xdr:nvSpPr>
            <xdr:cNvPr id="58" name="Rectangle: Rounded Corners 57">
              <a:extLst>
                <a:ext uri="{FF2B5EF4-FFF2-40B4-BE49-F238E27FC236}">
                  <a16:creationId xmlns:a16="http://schemas.microsoft.com/office/drawing/2014/main" id="{B911CE96-7495-4B66-90CA-43DED578F287}"/>
                </a:ext>
              </a:extLst>
            </xdr:cNvPr>
            <xdr:cNvSpPr/>
          </xdr:nvSpPr>
          <xdr:spPr>
            <a:xfrm>
              <a:off x="13068234" y="2570993"/>
              <a:ext cx="1774439" cy="313813"/>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FE8FC9C2-A1A5-4E31-8D8E-EEC443E98A06}" type="TxLink">
                <a:rPr lang="en-US" sz="1100" b="1" i="0" u="none" strike="noStrike">
                  <a:solidFill>
                    <a:schemeClr val="bg1">
                      <a:lumMod val="50000"/>
                    </a:schemeClr>
                  </a:solidFill>
                  <a:latin typeface="Arial"/>
                  <a:cs typeface="Arial"/>
                </a:rPr>
                <a:pPr algn="l"/>
                <a:t>Diesel Exhaust Fluid</a:t>
              </a:fld>
              <a:endParaRPr lang="id-ID" sz="1100">
                <a:solidFill>
                  <a:schemeClr val="bg1">
                    <a:lumMod val="50000"/>
                  </a:schemeClr>
                </a:solidFill>
                <a:latin typeface="Arial" panose="020B0604020202020204" pitchFamily="34" charset="0"/>
                <a:cs typeface="Arial" panose="020B0604020202020204" pitchFamily="34" charset="0"/>
              </a:endParaRPr>
            </a:p>
          </xdr:txBody>
        </xdr:sp>
        <xdr:sp macro="" textlink="PivotTable!R4">
          <xdr:nvSpPr>
            <xdr:cNvPr id="59" name="Rectangle: Rounded Corners 58">
              <a:extLst>
                <a:ext uri="{FF2B5EF4-FFF2-40B4-BE49-F238E27FC236}">
                  <a16:creationId xmlns:a16="http://schemas.microsoft.com/office/drawing/2014/main" id="{8FDC867F-DEA4-4CE5-94AE-9F7AFF5CDE6D}"/>
                </a:ext>
              </a:extLst>
            </xdr:cNvPr>
            <xdr:cNvSpPr/>
          </xdr:nvSpPr>
          <xdr:spPr>
            <a:xfrm>
              <a:off x="13068234" y="2958643"/>
              <a:ext cx="1217453"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BB674607-B129-41F6-8CB3-50C856038848}" type="TxLink">
                <a:rPr lang="en-US" sz="1100" b="1" i="0" u="none" strike="noStrike">
                  <a:solidFill>
                    <a:schemeClr val="bg1">
                      <a:lumMod val="50000"/>
                    </a:schemeClr>
                  </a:solidFill>
                  <a:latin typeface="Arial"/>
                  <a:cs typeface="Arial"/>
                </a:rPr>
                <a:pPr algn="l"/>
                <a:t>Advance</a:t>
              </a:fld>
              <a:endParaRPr lang="id-ID" sz="1100">
                <a:solidFill>
                  <a:schemeClr val="bg1">
                    <a:lumMod val="50000"/>
                  </a:schemeClr>
                </a:solidFill>
                <a:latin typeface="Arial" panose="020B0604020202020204" pitchFamily="34" charset="0"/>
                <a:cs typeface="Arial" panose="020B0604020202020204" pitchFamily="34" charset="0"/>
              </a:endParaRPr>
            </a:p>
          </xdr:txBody>
        </xdr:sp>
        <xdr:sp macro="" textlink="PivotTable!O5">
          <xdr:nvSpPr>
            <xdr:cNvPr id="60" name="Rectangle: Rounded Corners 59">
              <a:extLst>
                <a:ext uri="{FF2B5EF4-FFF2-40B4-BE49-F238E27FC236}">
                  <a16:creationId xmlns:a16="http://schemas.microsoft.com/office/drawing/2014/main" id="{94266BB0-CD93-460B-B52D-C0B0BEDAF12B}"/>
                </a:ext>
              </a:extLst>
            </xdr:cNvPr>
            <xdr:cNvSpPr/>
          </xdr:nvSpPr>
          <xdr:spPr>
            <a:xfrm>
              <a:off x="15109304" y="1821995"/>
              <a:ext cx="100584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74A747EA-0935-4A46-A264-AD7EC2785843}" type="TxLink">
                <a:rPr lang="en-US" sz="1200" b="1" i="0" u="none" strike="noStrike">
                  <a:solidFill>
                    <a:sysClr val="windowText" lastClr="000000"/>
                  </a:solidFill>
                  <a:latin typeface="Arial"/>
                  <a:cs typeface="Arial"/>
                </a:rPr>
                <a:pPr algn="l"/>
                <a:t>$8.052</a:t>
              </a:fld>
              <a:endParaRPr lang="id-ID" sz="1200">
                <a:solidFill>
                  <a:sysClr val="windowText" lastClr="000000"/>
                </a:solidFill>
                <a:latin typeface="Arial" panose="020B0604020202020204" pitchFamily="34" charset="0"/>
                <a:cs typeface="Arial" panose="020B0604020202020204" pitchFamily="34" charset="0"/>
              </a:endParaRPr>
            </a:p>
          </xdr:txBody>
        </xdr:sp>
        <xdr:sp macro="" textlink="PivotTable!P5">
          <xdr:nvSpPr>
            <xdr:cNvPr id="63" name="Rectangle: Rounded Corners 62">
              <a:extLst>
                <a:ext uri="{FF2B5EF4-FFF2-40B4-BE49-F238E27FC236}">
                  <a16:creationId xmlns:a16="http://schemas.microsoft.com/office/drawing/2014/main" id="{155AC017-B2A9-4471-9432-0CA0BA61FCC8}"/>
                </a:ext>
              </a:extLst>
            </xdr:cNvPr>
            <xdr:cNvSpPr/>
          </xdr:nvSpPr>
          <xdr:spPr>
            <a:xfrm>
              <a:off x="15109304" y="2180619"/>
              <a:ext cx="100584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F266270-4785-4E9B-AC27-2F1A5B38A427}" type="TxLink">
                <a:rPr lang="en-US" sz="1200" b="1" i="0" u="none" strike="noStrike">
                  <a:solidFill>
                    <a:sysClr val="windowText" lastClr="000000"/>
                  </a:solidFill>
                  <a:latin typeface="Arial"/>
                  <a:cs typeface="Arial"/>
                </a:rPr>
                <a:pPr algn="l"/>
                <a:t>$23.720</a:t>
              </a:fld>
              <a:endParaRPr lang="id-ID" sz="1200">
                <a:solidFill>
                  <a:sysClr val="windowText" lastClr="000000"/>
                </a:solidFill>
                <a:latin typeface="Arial" panose="020B0604020202020204" pitchFamily="34" charset="0"/>
                <a:cs typeface="Arial" panose="020B0604020202020204" pitchFamily="34" charset="0"/>
              </a:endParaRPr>
            </a:p>
          </xdr:txBody>
        </xdr:sp>
        <xdr:sp macro="" textlink="PivotTable!Q5">
          <xdr:nvSpPr>
            <xdr:cNvPr id="64" name="Rectangle: Rounded Corners 63">
              <a:extLst>
                <a:ext uri="{FF2B5EF4-FFF2-40B4-BE49-F238E27FC236}">
                  <a16:creationId xmlns:a16="http://schemas.microsoft.com/office/drawing/2014/main" id="{3CC8E0FB-BB51-454B-AFB3-5464CEF89492}"/>
                </a:ext>
              </a:extLst>
            </xdr:cNvPr>
            <xdr:cNvSpPr/>
          </xdr:nvSpPr>
          <xdr:spPr>
            <a:xfrm>
              <a:off x="15109304" y="2570993"/>
              <a:ext cx="1005840" cy="313813"/>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9F94888B-B23B-4A53-A872-2156303A8B1F}" type="TxLink">
                <a:rPr lang="en-US" sz="1200" b="1" i="0" u="none" strike="noStrike">
                  <a:solidFill>
                    <a:sysClr val="windowText" lastClr="000000"/>
                  </a:solidFill>
                  <a:latin typeface="Arial"/>
                  <a:cs typeface="Arial"/>
                </a:rPr>
                <a:pPr algn="l"/>
                <a:t>$3.164</a:t>
              </a:fld>
              <a:endParaRPr lang="id-ID" sz="1200">
                <a:solidFill>
                  <a:sysClr val="windowText" lastClr="000000"/>
                </a:solidFill>
                <a:latin typeface="Arial" panose="020B0604020202020204" pitchFamily="34" charset="0"/>
                <a:cs typeface="Arial" panose="020B0604020202020204" pitchFamily="34" charset="0"/>
              </a:endParaRPr>
            </a:p>
          </xdr:txBody>
        </xdr:sp>
        <xdr:sp macro="" textlink="PivotTable!R5">
          <xdr:nvSpPr>
            <xdr:cNvPr id="65" name="Rectangle: Rounded Corners 64">
              <a:extLst>
                <a:ext uri="{FF2B5EF4-FFF2-40B4-BE49-F238E27FC236}">
                  <a16:creationId xmlns:a16="http://schemas.microsoft.com/office/drawing/2014/main" id="{7274D4DD-7DD0-43A4-A48D-DCF4DC86A044}"/>
                </a:ext>
              </a:extLst>
            </xdr:cNvPr>
            <xdr:cNvSpPr/>
          </xdr:nvSpPr>
          <xdr:spPr>
            <a:xfrm>
              <a:off x="15109304" y="2958643"/>
              <a:ext cx="100584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E6CB42EC-A343-4466-9C48-A00505CB6B90}" type="TxLink">
                <a:rPr lang="en-US" sz="1200" b="1" i="0" u="none" strike="noStrike">
                  <a:solidFill>
                    <a:sysClr val="windowText" lastClr="000000"/>
                  </a:solidFill>
                  <a:latin typeface="Arial"/>
                  <a:cs typeface="Arial"/>
                </a:rPr>
                <a:pPr algn="l"/>
                <a:t>$15.250</a:t>
              </a:fld>
              <a:endParaRPr lang="id-ID" sz="1200">
                <a:solidFill>
                  <a:sysClr val="windowText" lastClr="000000"/>
                </a:solidFill>
                <a:latin typeface="Arial" panose="020B0604020202020204" pitchFamily="34" charset="0"/>
                <a:cs typeface="Arial" panose="020B0604020202020204" pitchFamily="34" charset="0"/>
              </a:endParaRPr>
            </a:p>
          </xdr:txBody>
        </xdr:sp>
        <xdr:cxnSp macro="">
          <xdr:nvCxnSpPr>
            <xdr:cNvPr id="68" name="Straight Connector 67">
              <a:extLst>
                <a:ext uri="{FF2B5EF4-FFF2-40B4-BE49-F238E27FC236}">
                  <a16:creationId xmlns:a16="http://schemas.microsoft.com/office/drawing/2014/main" id="{81800CD5-A900-442B-81C7-A167A257AE7D}"/>
                </a:ext>
              </a:extLst>
            </xdr:cNvPr>
            <xdr:cNvCxnSpPr/>
          </xdr:nvCxnSpPr>
          <xdr:spPr>
            <a:xfrm>
              <a:off x="13096054" y="2134176"/>
              <a:ext cx="2825569"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E5F07132-B8C6-07FF-2A49-4B4B9670CD59}"/>
                </a:ext>
              </a:extLst>
            </xdr:cNvPr>
            <xdr:cNvCxnSpPr/>
          </xdr:nvCxnSpPr>
          <xdr:spPr>
            <a:xfrm>
              <a:off x="13102404" y="2522433"/>
              <a:ext cx="2825569"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E2FBDFA4-47E6-049E-312F-599C8E428D26}"/>
                </a:ext>
              </a:extLst>
            </xdr:cNvPr>
            <xdr:cNvCxnSpPr/>
          </xdr:nvCxnSpPr>
          <xdr:spPr>
            <a:xfrm>
              <a:off x="13129617" y="2929741"/>
              <a:ext cx="2825569"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21</xdr:col>
      <xdr:colOff>313557</xdr:colOff>
      <xdr:row>22</xdr:row>
      <xdr:rowOff>66593</xdr:rowOff>
    </xdr:from>
    <xdr:to>
      <xdr:col>27</xdr:col>
      <xdr:colOff>97229</xdr:colOff>
      <xdr:row>33</xdr:row>
      <xdr:rowOff>162295</xdr:rowOff>
    </xdr:to>
    <xdr:grpSp>
      <xdr:nvGrpSpPr>
        <xdr:cNvPr id="101" name="Group 100">
          <a:extLst>
            <a:ext uri="{FF2B5EF4-FFF2-40B4-BE49-F238E27FC236}">
              <a16:creationId xmlns:a16="http://schemas.microsoft.com/office/drawing/2014/main" id="{6B0AF284-DE2D-AA41-88C8-15E2E3546078}"/>
            </a:ext>
          </a:extLst>
        </xdr:cNvPr>
        <xdr:cNvGrpSpPr/>
      </xdr:nvGrpSpPr>
      <xdr:grpSpPr>
        <a:xfrm>
          <a:off x="13163648" y="4130593"/>
          <a:ext cx="3455126" cy="2127702"/>
          <a:chOff x="12849612" y="3766911"/>
          <a:chExt cx="3443581" cy="2121352"/>
        </a:xfrm>
      </xdr:grpSpPr>
      <xdr:sp macro="" textlink="">
        <xdr:nvSpPr>
          <xdr:cNvPr id="83" name="Rectangle: Rounded Corners 82">
            <a:extLst>
              <a:ext uri="{FF2B5EF4-FFF2-40B4-BE49-F238E27FC236}">
                <a16:creationId xmlns:a16="http://schemas.microsoft.com/office/drawing/2014/main" id="{E00FBC2E-C1F1-4EB7-A4D6-358734B5AD10}"/>
              </a:ext>
            </a:extLst>
          </xdr:cNvPr>
          <xdr:cNvSpPr/>
        </xdr:nvSpPr>
        <xdr:spPr>
          <a:xfrm>
            <a:off x="12849612" y="3766911"/>
            <a:ext cx="3443581" cy="2121352"/>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
        <xdr:nvSpPr>
          <xdr:cNvPr id="84" name="Rectangle: Rounded Corners 83">
            <a:extLst>
              <a:ext uri="{FF2B5EF4-FFF2-40B4-BE49-F238E27FC236}">
                <a16:creationId xmlns:a16="http://schemas.microsoft.com/office/drawing/2014/main" id="{4C42B840-CCBC-492B-A674-E682FF4FEC73}"/>
              </a:ext>
            </a:extLst>
          </xdr:cNvPr>
          <xdr:cNvSpPr/>
        </xdr:nvSpPr>
        <xdr:spPr>
          <a:xfrm>
            <a:off x="12906761" y="3817711"/>
            <a:ext cx="1576682" cy="333373"/>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accent3">
                    <a:lumMod val="50000"/>
                  </a:schemeClr>
                </a:solidFill>
                <a:latin typeface="Arial" panose="020B0604020202020204" pitchFamily="34" charset="0"/>
                <a:cs typeface="Arial" panose="020B0604020202020204" pitchFamily="34" charset="0"/>
              </a:rPr>
              <a:t>Freight Expenses</a:t>
            </a:r>
            <a:endParaRPr lang="id-ID" sz="1200" b="1">
              <a:solidFill>
                <a:schemeClr val="accent3">
                  <a:lumMod val="50000"/>
                </a:schemeClr>
              </a:solidFill>
              <a:latin typeface="Arial" panose="020B0604020202020204" pitchFamily="34" charset="0"/>
              <a:cs typeface="Arial" panose="020B0604020202020204" pitchFamily="34" charset="0"/>
            </a:endParaRPr>
          </a:p>
        </xdr:txBody>
      </xdr:sp>
      <xdr:grpSp>
        <xdr:nvGrpSpPr>
          <xdr:cNvPr id="85" name="Group 84">
            <a:extLst>
              <a:ext uri="{FF2B5EF4-FFF2-40B4-BE49-F238E27FC236}">
                <a16:creationId xmlns:a16="http://schemas.microsoft.com/office/drawing/2014/main" id="{38A0315A-4DA0-42DF-B3C8-32D57DFE6D5E}"/>
              </a:ext>
            </a:extLst>
          </xdr:cNvPr>
          <xdr:cNvGrpSpPr/>
        </xdr:nvGrpSpPr>
        <xdr:grpSpPr>
          <a:xfrm>
            <a:off x="13086376" y="4250417"/>
            <a:ext cx="3055982" cy="1472231"/>
            <a:chOff x="13068233" y="1821995"/>
            <a:chExt cx="3046911" cy="1450460"/>
          </a:xfrm>
        </xdr:grpSpPr>
        <xdr:sp macro="" textlink="PivotTable!U4">
          <xdr:nvSpPr>
            <xdr:cNvPr id="86" name="Rectangle: Rounded Corners 85">
              <a:extLst>
                <a:ext uri="{FF2B5EF4-FFF2-40B4-BE49-F238E27FC236}">
                  <a16:creationId xmlns:a16="http://schemas.microsoft.com/office/drawing/2014/main" id="{8A223316-8C5C-3FA1-707C-D20E4846E7B4}"/>
                </a:ext>
              </a:extLst>
            </xdr:cNvPr>
            <xdr:cNvSpPr/>
          </xdr:nvSpPr>
          <xdr:spPr>
            <a:xfrm>
              <a:off x="13068234" y="1821995"/>
              <a:ext cx="1217453"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6B387DC-B9AA-4CA0-8387-C8EFB2B71412}" type="TxLink">
                <a:rPr lang="en-US" sz="1100" b="1" i="0" u="none" strike="noStrike">
                  <a:solidFill>
                    <a:schemeClr val="accent3">
                      <a:lumMod val="75000"/>
                    </a:schemeClr>
                  </a:solidFill>
                  <a:latin typeface="Arial"/>
                  <a:cs typeface="Arial"/>
                </a:rPr>
                <a:pPr algn="l"/>
                <a:t>Warehouse</a:t>
              </a:fld>
              <a:endParaRPr lang="en-US" sz="1050" b="1" i="0" u="none" strike="noStrike">
                <a:solidFill>
                  <a:schemeClr val="accent3">
                    <a:lumMod val="75000"/>
                  </a:schemeClr>
                </a:solidFill>
                <a:latin typeface="Arial"/>
                <a:cs typeface="Arial"/>
              </a:endParaRPr>
            </a:p>
          </xdr:txBody>
        </xdr:sp>
        <xdr:sp macro="" textlink="PivotTable!V4">
          <xdr:nvSpPr>
            <xdr:cNvPr id="87" name="Rectangle: Rounded Corners 86">
              <a:extLst>
                <a:ext uri="{FF2B5EF4-FFF2-40B4-BE49-F238E27FC236}">
                  <a16:creationId xmlns:a16="http://schemas.microsoft.com/office/drawing/2014/main" id="{94DFF20B-C560-E1AB-FED0-E27842B733CD}"/>
                </a:ext>
              </a:extLst>
            </xdr:cNvPr>
            <xdr:cNvSpPr/>
          </xdr:nvSpPr>
          <xdr:spPr>
            <a:xfrm>
              <a:off x="13068233" y="2180619"/>
              <a:ext cx="137160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712A2616-1B7A-496D-930D-2BD01DF4AB89}" type="TxLink">
                <a:rPr lang="en-US" sz="1100" b="1" i="0" u="none" strike="noStrike">
                  <a:solidFill>
                    <a:schemeClr val="accent3">
                      <a:lumMod val="75000"/>
                    </a:schemeClr>
                  </a:solidFill>
                  <a:latin typeface="Arial"/>
                  <a:cs typeface="Arial"/>
                </a:rPr>
                <a:pPr algn="l"/>
                <a:t>Repairs &amp; Costs</a:t>
              </a:fld>
              <a:endParaRPr lang="en-US" sz="1050" b="1" i="0" u="none" strike="noStrike">
                <a:solidFill>
                  <a:schemeClr val="accent3">
                    <a:lumMod val="75000"/>
                  </a:schemeClr>
                </a:solidFill>
                <a:latin typeface="Arial"/>
                <a:cs typeface="Arial"/>
              </a:endParaRPr>
            </a:p>
          </xdr:txBody>
        </xdr:sp>
        <xdr:sp macro="" textlink="PivotTable!W4">
          <xdr:nvSpPr>
            <xdr:cNvPr id="88" name="Rectangle: Rounded Corners 87">
              <a:extLst>
                <a:ext uri="{FF2B5EF4-FFF2-40B4-BE49-F238E27FC236}">
                  <a16:creationId xmlns:a16="http://schemas.microsoft.com/office/drawing/2014/main" id="{56578A8C-BCCC-7813-9C14-7A71BAFFB0E7}"/>
                </a:ext>
              </a:extLst>
            </xdr:cNvPr>
            <xdr:cNvSpPr/>
          </xdr:nvSpPr>
          <xdr:spPr>
            <a:xfrm>
              <a:off x="13068234" y="2570993"/>
              <a:ext cx="1774439" cy="313813"/>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7C464259-25E4-4752-892A-89E440FCE933}" type="TxLink">
                <a:rPr lang="en-US" sz="1100" b="1" i="0" u="none" strike="noStrike">
                  <a:solidFill>
                    <a:schemeClr val="accent3">
                      <a:lumMod val="75000"/>
                    </a:schemeClr>
                  </a:solidFill>
                  <a:latin typeface="Arial"/>
                  <a:cs typeface="Arial"/>
                </a:rPr>
                <a:pPr algn="l"/>
                <a:t>Tolls</a:t>
              </a:fld>
              <a:endParaRPr lang="id-ID" sz="1050">
                <a:solidFill>
                  <a:schemeClr val="accent3">
                    <a:lumMod val="75000"/>
                  </a:schemeClr>
                </a:solidFill>
                <a:latin typeface="Arial" panose="020B0604020202020204" pitchFamily="34" charset="0"/>
                <a:cs typeface="Arial" panose="020B0604020202020204" pitchFamily="34" charset="0"/>
              </a:endParaRPr>
            </a:p>
          </xdr:txBody>
        </xdr:sp>
        <xdr:sp macro="" textlink="PivotTable!X4">
          <xdr:nvSpPr>
            <xdr:cNvPr id="89" name="Rectangle: Rounded Corners 88">
              <a:extLst>
                <a:ext uri="{FF2B5EF4-FFF2-40B4-BE49-F238E27FC236}">
                  <a16:creationId xmlns:a16="http://schemas.microsoft.com/office/drawing/2014/main" id="{62DB480E-FF77-306E-6A68-8EC82A866661}"/>
                </a:ext>
              </a:extLst>
            </xdr:cNvPr>
            <xdr:cNvSpPr/>
          </xdr:nvSpPr>
          <xdr:spPr>
            <a:xfrm>
              <a:off x="13068234" y="2958643"/>
              <a:ext cx="1217453"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76307400-4C36-4B87-B14C-8F6EAC956465}" type="TxLink">
                <a:rPr lang="en-US" sz="1100" b="1" i="0" u="none" strike="noStrike">
                  <a:solidFill>
                    <a:schemeClr val="accent3">
                      <a:lumMod val="75000"/>
                    </a:schemeClr>
                  </a:solidFill>
                  <a:latin typeface="Arial"/>
                  <a:cs typeface="Arial"/>
                </a:rPr>
                <a:pPr algn="l"/>
                <a:t>Fundings</a:t>
              </a:fld>
              <a:endParaRPr lang="id-ID" sz="1050">
                <a:solidFill>
                  <a:schemeClr val="accent3">
                    <a:lumMod val="75000"/>
                  </a:schemeClr>
                </a:solidFill>
                <a:latin typeface="Arial" panose="020B0604020202020204" pitchFamily="34" charset="0"/>
                <a:cs typeface="Arial" panose="020B0604020202020204" pitchFamily="34" charset="0"/>
              </a:endParaRPr>
            </a:p>
          </xdr:txBody>
        </xdr:sp>
        <xdr:sp macro="" textlink="PivotTable!U5">
          <xdr:nvSpPr>
            <xdr:cNvPr id="90" name="Rectangle: Rounded Corners 89">
              <a:extLst>
                <a:ext uri="{FF2B5EF4-FFF2-40B4-BE49-F238E27FC236}">
                  <a16:creationId xmlns:a16="http://schemas.microsoft.com/office/drawing/2014/main" id="{4CBFB861-D81B-C3A7-3447-798F654418D4}"/>
                </a:ext>
              </a:extLst>
            </xdr:cNvPr>
            <xdr:cNvSpPr/>
          </xdr:nvSpPr>
          <xdr:spPr>
            <a:xfrm>
              <a:off x="15109304" y="1821995"/>
              <a:ext cx="100584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C9E2E0C6-59BA-4F06-93A5-4357E6A5E2FF}" type="TxLink">
                <a:rPr lang="en-US" sz="1200" b="1" i="0" u="none" strike="noStrike">
                  <a:solidFill>
                    <a:srgbClr val="000000"/>
                  </a:solidFill>
                  <a:latin typeface="Arial"/>
                  <a:cs typeface="Arial"/>
                </a:rPr>
                <a:pPr algn="l"/>
                <a:t>$7.785</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sp macro="" textlink="PivotTable!V5">
          <xdr:nvSpPr>
            <xdr:cNvPr id="91" name="Rectangle: Rounded Corners 90">
              <a:extLst>
                <a:ext uri="{FF2B5EF4-FFF2-40B4-BE49-F238E27FC236}">
                  <a16:creationId xmlns:a16="http://schemas.microsoft.com/office/drawing/2014/main" id="{512FA616-2909-5148-0CF6-FD0379AF6D28}"/>
                </a:ext>
              </a:extLst>
            </xdr:cNvPr>
            <xdr:cNvSpPr/>
          </xdr:nvSpPr>
          <xdr:spPr>
            <a:xfrm>
              <a:off x="15109304" y="2180619"/>
              <a:ext cx="100584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4911FE6-6A26-46B7-BA2F-78C269DC6D29}" type="TxLink">
                <a:rPr lang="en-US" sz="1200" b="1" i="0" u="none" strike="noStrike">
                  <a:solidFill>
                    <a:srgbClr val="000000"/>
                  </a:solidFill>
                  <a:latin typeface="Arial"/>
                  <a:cs typeface="Arial"/>
                </a:rPr>
                <a:pPr algn="l"/>
                <a:t>$2.215</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sp macro="" textlink="PivotTable!W5">
          <xdr:nvSpPr>
            <xdr:cNvPr id="92" name="Rectangle: Rounded Corners 91">
              <a:extLst>
                <a:ext uri="{FF2B5EF4-FFF2-40B4-BE49-F238E27FC236}">
                  <a16:creationId xmlns:a16="http://schemas.microsoft.com/office/drawing/2014/main" id="{6D8C9E02-FBCA-50B0-AC60-2D49C8B63FE5}"/>
                </a:ext>
              </a:extLst>
            </xdr:cNvPr>
            <xdr:cNvSpPr/>
          </xdr:nvSpPr>
          <xdr:spPr>
            <a:xfrm>
              <a:off x="15109304" y="2570993"/>
              <a:ext cx="1005840" cy="313813"/>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922B5EB6-77E5-47E1-8572-7FE5C0D68ABA}" type="TxLink">
                <a:rPr lang="en-US" sz="1200" b="1" i="0" u="none" strike="noStrike">
                  <a:solidFill>
                    <a:srgbClr val="000000"/>
                  </a:solidFill>
                  <a:latin typeface="Arial"/>
                  <a:cs typeface="Arial"/>
                </a:rPr>
                <a:pPr algn="l"/>
                <a:t>$7.372</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sp macro="" textlink="PivotTable!X5">
          <xdr:nvSpPr>
            <xdr:cNvPr id="93" name="Rectangle: Rounded Corners 92">
              <a:extLst>
                <a:ext uri="{FF2B5EF4-FFF2-40B4-BE49-F238E27FC236}">
                  <a16:creationId xmlns:a16="http://schemas.microsoft.com/office/drawing/2014/main" id="{8B69684B-F41F-FE32-A8CF-90D8A154D6C9}"/>
                </a:ext>
              </a:extLst>
            </xdr:cNvPr>
            <xdr:cNvSpPr/>
          </xdr:nvSpPr>
          <xdr:spPr>
            <a:xfrm>
              <a:off x="15109304" y="2958643"/>
              <a:ext cx="1005840" cy="313812"/>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F9A6B4BA-F90C-43A1-9D92-ADD75085CCBE}" type="TxLink">
                <a:rPr lang="en-US" sz="1200" b="1" i="0" u="none" strike="noStrike">
                  <a:solidFill>
                    <a:srgbClr val="000000"/>
                  </a:solidFill>
                  <a:latin typeface="Arial"/>
                  <a:cs typeface="Arial"/>
                </a:rPr>
                <a:pPr algn="l"/>
                <a:t>$1.196</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cxnSp macro="">
          <xdr:nvCxnSpPr>
            <xdr:cNvPr id="94" name="Straight Connector 93">
              <a:extLst>
                <a:ext uri="{FF2B5EF4-FFF2-40B4-BE49-F238E27FC236}">
                  <a16:creationId xmlns:a16="http://schemas.microsoft.com/office/drawing/2014/main" id="{2B80B786-8B30-BB6F-2C6F-DB9AA25B3A75}"/>
                </a:ext>
              </a:extLst>
            </xdr:cNvPr>
            <xdr:cNvCxnSpPr/>
          </xdr:nvCxnSpPr>
          <xdr:spPr>
            <a:xfrm>
              <a:off x="13096054" y="2134176"/>
              <a:ext cx="2825569"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 name="Straight Connector 94">
              <a:extLst>
                <a:ext uri="{FF2B5EF4-FFF2-40B4-BE49-F238E27FC236}">
                  <a16:creationId xmlns:a16="http://schemas.microsoft.com/office/drawing/2014/main" id="{A922E3FB-0D37-BE21-18E5-BF860D8A9F9D}"/>
                </a:ext>
              </a:extLst>
            </xdr:cNvPr>
            <xdr:cNvCxnSpPr/>
          </xdr:nvCxnSpPr>
          <xdr:spPr>
            <a:xfrm>
              <a:off x="13102404" y="2522433"/>
              <a:ext cx="2825569"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6" name="Straight Connector 95">
              <a:extLst>
                <a:ext uri="{FF2B5EF4-FFF2-40B4-BE49-F238E27FC236}">
                  <a16:creationId xmlns:a16="http://schemas.microsoft.com/office/drawing/2014/main" id="{604A8840-9C32-E4C5-91D2-51A08B9B470B}"/>
                </a:ext>
              </a:extLst>
            </xdr:cNvPr>
            <xdr:cNvCxnSpPr/>
          </xdr:nvCxnSpPr>
          <xdr:spPr>
            <a:xfrm>
              <a:off x="13129617" y="2929741"/>
              <a:ext cx="2825569"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21</xdr:col>
      <xdr:colOff>313557</xdr:colOff>
      <xdr:row>34</xdr:row>
      <xdr:rowOff>146423</xdr:rowOff>
    </xdr:from>
    <xdr:to>
      <xdr:col>27</xdr:col>
      <xdr:colOff>97229</xdr:colOff>
      <xdr:row>48</xdr:row>
      <xdr:rowOff>72577</xdr:rowOff>
    </xdr:to>
    <xdr:grpSp>
      <xdr:nvGrpSpPr>
        <xdr:cNvPr id="73" name="Group 72">
          <a:extLst>
            <a:ext uri="{FF2B5EF4-FFF2-40B4-BE49-F238E27FC236}">
              <a16:creationId xmlns:a16="http://schemas.microsoft.com/office/drawing/2014/main" id="{2451DA22-27E6-97BC-28B1-0F9A75EC127E}"/>
            </a:ext>
          </a:extLst>
        </xdr:cNvPr>
        <xdr:cNvGrpSpPr/>
      </xdr:nvGrpSpPr>
      <xdr:grpSpPr>
        <a:xfrm>
          <a:off x="13163648" y="6427150"/>
          <a:ext cx="3455126" cy="2512336"/>
          <a:chOff x="13077057" y="6432917"/>
          <a:chExt cx="3430386" cy="2466154"/>
        </a:xfrm>
      </xdr:grpSpPr>
      <xdr:grpSp>
        <xdr:nvGrpSpPr>
          <xdr:cNvPr id="72" name="Group 71">
            <a:extLst>
              <a:ext uri="{FF2B5EF4-FFF2-40B4-BE49-F238E27FC236}">
                <a16:creationId xmlns:a16="http://schemas.microsoft.com/office/drawing/2014/main" id="{670D7F2A-783B-6E35-F747-360FB43838E7}"/>
              </a:ext>
            </a:extLst>
          </xdr:cNvPr>
          <xdr:cNvGrpSpPr/>
        </xdr:nvGrpSpPr>
        <xdr:grpSpPr>
          <a:xfrm>
            <a:off x="13077057" y="6432917"/>
            <a:ext cx="3430386" cy="2466154"/>
            <a:chOff x="13077057" y="6432917"/>
            <a:chExt cx="3430386" cy="2466154"/>
          </a:xfrm>
        </xdr:grpSpPr>
        <xdr:grpSp>
          <xdr:nvGrpSpPr>
            <xdr:cNvPr id="66" name="Group 65">
              <a:extLst>
                <a:ext uri="{FF2B5EF4-FFF2-40B4-BE49-F238E27FC236}">
                  <a16:creationId xmlns:a16="http://schemas.microsoft.com/office/drawing/2014/main" id="{F7B03168-FDA8-5837-A1A5-34C0AD3C5BEF}"/>
                </a:ext>
              </a:extLst>
            </xdr:cNvPr>
            <xdr:cNvGrpSpPr/>
          </xdr:nvGrpSpPr>
          <xdr:grpSpPr>
            <a:xfrm>
              <a:off x="13077057" y="6432917"/>
              <a:ext cx="3430386" cy="2466154"/>
              <a:chOff x="13077057" y="6432917"/>
              <a:chExt cx="3430386" cy="2466154"/>
            </a:xfrm>
          </xdr:grpSpPr>
          <xdr:sp macro="" textlink="">
            <xdr:nvSpPr>
              <xdr:cNvPr id="20" name="Rectangle: Rounded Corners 19">
                <a:extLst>
                  <a:ext uri="{FF2B5EF4-FFF2-40B4-BE49-F238E27FC236}">
                    <a16:creationId xmlns:a16="http://schemas.microsoft.com/office/drawing/2014/main" id="{A8080D56-F067-F598-FA5B-8B775A267F33}"/>
                  </a:ext>
                </a:extLst>
              </xdr:cNvPr>
              <xdr:cNvSpPr/>
            </xdr:nvSpPr>
            <xdr:spPr>
              <a:xfrm>
                <a:off x="13077057" y="6432917"/>
                <a:ext cx="3430386" cy="2466154"/>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
            <xdr:nvSpPr>
              <xdr:cNvPr id="37" name="Rectangle: Rounded Corners 36">
                <a:extLst>
                  <a:ext uri="{FF2B5EF4-FFF2-40B4-BE49-F238E27FC236}">
                    <a16:creationId xmlns:a16="http://schemas.microsoft.com/office/drawing/2014/main" id="{0A1C8DF2-0AC8-24C8-C050-149D2ADB9091}"/>
                  </a:ext>
                </a:extLst>
              </xdr:cNvPr>
              <xdr:cNvSpPr/>
            </xdr:nvSpPr>
            <xdr:spPr>
              <a:xfrm>
                <a:off x="15352217" y="6995011"/>
                <a:ext cx="1004969" cy="37029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i="0" u="none" strike="noStrike">
                    <a:solidFill>
                      <a:srgbClr val="000000"/>
                    </a:solidFill>
                    <a:latin typeface="Arial"/>
                    <a:cs typeface="Arial"/>
                  </a:rPr>
                  <a:t> </a:t>
                </a:r>
              </a:p>
            </xdr:txBody>
          </xdr:sp>
        </xdr:grpSp>
        <xdr:sp macro="" textlink="">
          <xdr:nvSpPr>
            <xdr:cNvPr id="22" name="Rectangle: Rounded Corners 21">
              <a:extLst>
                <a:ext uri="{FF2B5EF4-FFF2-40B4-BE49-F238E27FC236}">
                  <a16:creationId xmlns:a16="http://schemas.microsoft.com/office/drawing/2014/main" id="{8DCB33A7-424D-FD0E-6254-F7E4FFA92004}"/>
                </a:ext>
              </a:extLst>
            </xdr:cNvPr>
            <xdr:cNvSpPr/>
          </xdr:nvSpPr>
          <xdr:spPr>
            <a:xfrm>
              <a:off x="13133987" y="6491974"/>
              <a:ext cx="1570641" cy="387559"/>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solidFill>
                    <a:schemeClr val="accent3">
                      <a:lumMod val="50000"/>
                    </a:schemeClr>
                  </a:solidFill>
                  <a:latin typeface="Arial" panose="020B0604020202020204" pitchFamily="34" charset="0"/>
                  <a:cs typeface="Arial" panose="020B0604020202020204" pitchFamily="34" charset="0"/>
                </a:rPr>
                <a:t>Load</a:t>
              </a:r>
              <a:endParaRPr lang="id-ID" sz="1200" b="1">
                <a:solidFill>
                  <a:schemeClr val="accent3">
                    <a:lumMod val="50000"/>
                  </a:schemeClr>
                </a:solidFill>
                <a:latin typeface="Arial" panose="020B0604020202020204" pitchFamily="34" charset="0"/>
                <a:cs typeface="Arial" panose="020B0604020202020204" pitchFamily="34" charset="0"/>
              </a:endParaRPr>
            </a:p>
          </xdr:txBody>
        </xdr:sp>
        <xdr:sp macro="" textlink="PivotTable!AP4">
          <xdr:nvSpPr>
            <xdr:cNvPr id="25" name="Rectangle: Rounded Corners 24">
              <a:extLst>
                <a:ext uri="{FF2B5EF4-FFF2-40B4-BE49-F238E27FC236}">
                  <a16:creationId xmlns:a16="http://schemas.microsoft.com/office/drawing/2014/main" id="{820DB911-4EC3-E0C1-C4B4-167FE1BB441C}"/>
                </a:ext>
              </a:extLst>
            </xdr:cNvPr>
            <xdr:cNvSpPr/>
          </xdr:nvSpPr>
          <xdr:spPr>
            <a:xfrm>
              <a:off x="13312914" y="7418183"/>
              <a:ext cx="1370412" cy="37029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AA97D6BC-CED1-4049-92DB-F1D36A37C344}" type="TxLink">
                <a:rPr lang="en-US" sz="1100" b="1" i="0" u="none" strike="noStrike">
                  <a:solidFill>
                    <a:schemeClr val="accent3">
                      <a:lumMod val="75000"/>
                    </a:schemeClr>
                  </a:solidFill>
                  <a:latin typeface="Arial"/>
                  <a:cs typeface="Arial"/>
                </a:rPr>
                <a:pPr algn="l"/>
                <a:t>Iron</a:t>
              </a:fld>
              <a:endParaRPr lang="en-US" sz="1050" b="1" i="0" u="none" strike="noStrike">
                <a:solidFill>
                  <a:schemeClr val="accent3">
                    <a:lumMod val="75000"/>
                  </a:schemeClr>
                </a:solidFill>
                <a:latin typeface="Arial"/>
                <a:cs typeface="Arial"/>
              </a:endParaRPr>
            </a:p>
          </xdr:txBody>
        </xdr:sp>
        <xdr:sp macro="" textlink="PivotTable!AQ4">
          <xdr:nvSpPr>
            <xdr:cNvPr id="26" name="Rectangle: Rounded Corners 25">
              <a:extLst>
                <a:ext uri="{FF2B5EF4-FFF2-40B4-BE49-F238E27FC236}">
                  <a16:creationId xmlns:a16="http://schemas.microsoft.com/office/drawing/2014/main" id="{11560EE4-72F1-8ECE-1B63-D6DD8C8556F3}"/>
                </a:ext>
              </a:extLst>
            </xdr:cNvPr>
            <xdr:cNvSpPr/>
          </xdr:nvSpPr>
          <xdr:spPr>
            <a:xfrm>
              <a:off x="13312915" y="7878820"/>
              <a:ext cx="1772902" cy="370296"/>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AE17AC3-D278-41B2-9329-2768BE3BB601}" type="TxLink">
                <a:rPr lang="en-US" sz="1100" b="1" i="0" u="none" strike="noStrike">
                  <a:solidFill>
                    <a:schemeClr val="accent3">
                      <a:lumMod val="75000"/>
                    </a:schemeClr>
                  </a:solidFill>
                  <a:latin typeface="Arial"/>
                  <a:cs typeface="Arial"/>
                </a:rPr>
                <a:pPr algn="l"/>
                <a:t>Sand</a:t>
              </a:fld>
              <a:endParaRPr lang="id-ID" sz="1050">
                <a:solidFill>
                  <a:schemeClr val="accent3">
                    <a:lumMod val="75000"/>
                  </a:schemeClr>
                </a:solidFill>
                <a:latin typeface="Arial" panose="020B0604020202020204" pitchFamily="34" charset="0"/>
                <a:cs typeface="Arial" panose="020B0604020202020204" pitchFamily="34" charset="0"/>
              </a:endParaRPr>
            </a:p>
          </xdr:txBody>
        </xdr:sp>
        <xdr:sp macro="" textlink="PivotTable!AR4">
          <xdr:nvSpPr>
            <xdr:cNvPr id="36" name="Rectangle: Rounded Corners 35">
              <a:extLst>
                <a:ext uri="{FF2B5EF4-FFF2-40B4-BE49-F238E27FC236}">
                  <a16:creationId xmlns:a16="http://schemas.microsoft.com/office/drawing/2014/main" id="{AAC68EC0-C3E6-2A8D-862E-BD277068CE06}"/>
                </a:ext>
              </a:extLst>
            </xdr:cNvPr>
            <xdr:cNvSpPr/>
          </xdr:nvSpPr>
          <xdr:spPr>
            <a:xfrm>
              <a:off x="13312915" y="8336242"/>
              <a:ext cx="1216399" cy="37029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3C23833D-D1F1-4A07-8DBB-9DE592C0C3F1}" type="TxLink">
                <a:rPr lang="en-US" sz="1100" b="1" i="0" u="none" strike="noStrike">
                  <a:solidFill>
                    <a:schemeClr val="accent3">
                      <a:lumMod val="75000"/>
                    </a:schemeClr>
                  </a:solidFill>
                  <a:latin typeface="Arial"/>
                  <a:cs typeface="Arial"/>
                </a:rPr>
                <a:pPr algn="l"/>
                <a:t>Wood</a:t>
              </a:fld>
              <a:endParaRPr lang="id-ID" sz="1050">
                <a:solidFill>
                  <a:schemeClr val="accent3">
                    <a:lumMod val="75000"/>
                  </a:schemeClr>
                </a:solidFill>
                <a:latin typeface="Arial" panose="020B0604020202020204" pitchFamily="34" charset="0"/>
                <a:cs typeface="Arial" panose="020B0604020202020204" pitchFamily="34" charset="0"/>
              </a:endParaRPr>
            </a:p>
          </xdr:txBody>
        </xdr:sp>
        <xdr:sp macro="" textlink="PivotTable!AP5">
          <xdr:nvSpPr>
            <xdr:cNvPr id="39" name="Rectangle: Rounded Corners 38">
              <a:extLst>
                <a:ext uri="{FF2B5EF4-FFF2-40B4-BE49-F238E27FC236}">
                  <a16:creationId xmlns:a16="http://schemas.microsoft.com/office/drawing/2014/main" id="{C10D5427-FF3F-7A65-4D10-868969EFE872}"/>
                </a:ext>
              </a:extLst>
            </xdr:cNvPr>
            <xdr:cNvSpPr/>
          </xdr:nvSpPr>
          <xdr:spPr>
            <a:xfrm>
              <a:off x="15352217" y="7418183"/>
              <a:ext cx="1004969" cy="37029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85158B89-E435-482C-A60E-6B72EA5A7BB4}" type="TxLink">
                <a:rPr lang="en-US" sz="1200" b="1" i="0" u="none" strike="noStrike">
                  <a:solidFill>
                    <a:srgbClr val="000000"/>
                  </a:solidFill>
                  <a:latin typeface="Arial"/>
                  <a:cs typeface="Arial"/>
                </a:rPr>
                <a:pPr algn="l"/>
                <a:t>235,8</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sp macro="" textlink="PivotTable!AQ5">
          <xdr:nvSpPr>
            <xdr:cNvPr id="40" name="Rectangle: Rounded Corners 39">
              <a:extLst>
                <a:ext uri="{FF2B5EF4-FFF2-40B4-BE49-F238E27FC236}">
                  <a16:creationId xmlns:a16="http://schemas.microsoft.com/office/drawing/2014/main" id="{4869E103-6C84-97D5-E035-07CEF1FBEEBE}"/>
                </a:ext>
              </a:extLst>
            </xdr:cNvPr>
            <xdr:cNvSpPr/>
          </xdr:nvSpPr>
          <xdr:spPr>
            <a:xfrm>
              <a:off x="15352217" y="7878820"/>
              <a:ext cx="1004969" cy="370296"/>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A90973D2-E087-4115-827A-985130928875}" type="TxLink">
                <a:rPr lang="en-US" sz="1200" b="1" i="0" u="none" strike="noStrike">
                  <a:solidFill>
                    <a:srgbClr val="000000"/>
                  </a:solidFill>
                  <a:latin typeface="Arial"/>
                  <a:cs typeface="Arial"/>
                </a:rPr>
                <a:pPr algn="l"/>
                <a:t>283,9</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sp macro="" textlink="PivotTable!AR5">
          <xdr:nvSpPr>
            <xdr:cNvPr id="41" name="Rectangle: Rounded Corners 40">
              <a:extLst>
                <a:ext uri="{FF2B5EF4-FFF2-40B4-BE49-F238E27FC236}">
                  <a16:creationId xmlns:a16="http://schemas.microsoft.com/office/drawing/2014/main" id="{0E04BC3F-DEDC-2641-2095-16B8E44F24F4}"/>
                </a:ext>
              </a:extLst>
            </xdr:cNvPr>
            <xdr:cNvSpPr/>
          </xdr:nvSpPr>
          <xdr:spPr>
            <a:xfrm>
              <a:off x="15352217" y="8336242"/>
              <a:ext cx="1004969" cy="37029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FED4F132-4611-46D8-B491-675F74D84DDC}" type="TxLink">
                <a:rPr lang="en-US" sz="1200" b="1" i="0" u="none" strike="noStrike">
                  <a:solidFill>
                    <a:srgbClr val="000000"/>
                  </a:solidFill>
                  <a:latin typeface="Arial"/>
                  <a:cs typeface="Arial"/>
                </a:rPr>
                <a:pPr algn="l"/>
                <a:t>528,1</a:t>
              </a:fld>
              <a:endParaRPr lang="id-ID" sz="1400">
                <a:solidFill>
                  <a:schemeClr val="accent3">
                    <a:lumMod val="75000"/>
                  </a:schemeClr>
                </a:solidFill>
                <a:latin typeface="Arial" panose="020B0604020202020204" pitchFamily="34" charset="0"/>
                <a:cs typeface="Arial" panose="020B0604020202020204" pitchFamily="34" charset="0"/>
              </a:endParaRPr>
            </a:p>
          </xdr:txBody>
        </xdr:sp>
        <xdr:cxnSp macro="">
          <xdr:nvCxnSpPr>
            <xdr:cNvPr id="44" name="Straight Connector 43">
              <a:extLst>
                <a:ext uri="{FF2B5EF4-FFF2-40B4-BE49-F238E27FC236}">
                  <a16:creationId xmlns:a16="http://schemas.microsoft.com/office/drawing/2014/main" id="{F3889D85-2B10-BC1A-4F80-E1AD65231CAC}"/>
                </a:ext>
              </a:extLst>
            </xdr:cNvPr>
            <xdr:cNvCxnSpPr/>
          </xdr:nvCxnSpPr>
          <xdr:spPr>
            <a:xfrm>
              <a:off x="13347055" y="7821520"/>
              <a:ext cx="2823122"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0" name="Straight Connector 49">
              <a:extLst>
                <a:ext uri="{FF2B5EF4-FFF2-40B4-BE49-F238E27FC236}">
                  <a16:creationId xmlns:a16="http://schemas.microsoft.com/office/drawing/2014/main" id="{5076B548-01CD-FCC3-FC6D-E1745E25C501}"/>
                </a:ext>
              </a:extLst>
            </xdr:cNvPr>
            <xdr:cNvCxnSpPr/>
          </xdr:nvCxnSpPr>
          <xdr:spPr>
            <a:xfrm>
              <a:off x="13374245" y="8302138"/>
              <a:ext cx="2823122" cy="0"/>
            </a:xfrm>
            <a:prstGeom prst="line">
              <a:avLst/>
            </a:prstGeom>
            <a:ln w="63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61" name="Group 60">
            <a:extLst>
              <a:ext uri="{FF2B5EF4-FFF2-40B4-BE49-F238E27FC236}">
                <a16:creationId xmlns:a16="http://schemas.microsoft.com/office/drawing/2014/main" id="{2EF611EC-2EF8-964A-73D1-06F8D40B31C6}"/>
              </a:ext>
            </a:extLst>
          </xdr:cNvPr>
          <xdr:cNvGrpSpPr/>
        </xdr:nvGrpSpPr>
        <xdr:grpSpPr>
          <a:xfrm>
            <a:off x="13235215" y="6917829"/>
            <a:ext cx="2004786" cy="374904"/>
            <a:chOff x="13312916" y="6990402"/>
            <a:chExt cx="1981513" cy="374904"/>
          </a:xfrm>
        </xdr:grpSpPr>
        <xdr:sp macro="" textlink="PivotTable!AO5">
          <xdr:nvSpPr>
            <xdr:cNvPr id="24" name="Rectangle: Rounded Corners 23">
              <a:extLst>
                <a:ext uri="{FF2B5EF4-FFF2-40B4-BE49-F238E27FC236}">
                  <a16:creationId xmlns:a16="http://schemas.microsoft.com/office/drawing/2014/main" id="{139E8B9A-6F9B-F8D1-8C25-8B1FB7BC39F9}"/>
                </a:ext>
              </a:extLst>
            </xdr:cNvPr>
            <xdr:cNvSpPr/>
          </xdr:nvSpPr>
          <xdr:spPr>
            <a:xfrm>
              <a:off x="13312916" y="6995011"/>
              <a:ext cx="1047156" cy="370295"/>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F1FF574-5F88-4FF5-899D-3812A22D6890}" type="TxLink">
                <a:rPr lang="en-US" sz="2000" b="1" i="0" u="none" strike="noStrike">
                  <a:solidFill>
                    <a:schemeClr val="accent1">
                      <a:lumMod val="60000"/>
                      <a:lumOff val="40000"/>
                    </a:schemeClr>
                  </a:solidFill>
                  <a:latin typeface="Arial"/>
                  <a:cs typeface="Arial"/>
                </a:rPr>
                <a:pPr algn="ctr"/>
                <a:t>1047,8</a:t>
              </a:fld>
              <a:endParaRPr lang="en-US" sz="1800" b="1" i="0" u="none" strike="noStrike">
                <a:solidFill>
                  <a:schemeClr val="accent1">
                    <a:lumMod val="60000"/>
                    <a:lumOff val="40000"/>
                  </a:schemeClr>
                </a:solidFill>
                <a:latin typeface="Arial"/>
                <a:cs typeface="Arial"/>
              </a:endParaRPr>
            </a:p>
          </xdr:txBody>
        </xdr:sp>
        <xdr:sp macro="" textlink="">
          <xdr:nvSpPr>
            <xdr:cNvPr id="53" name="TextBox 52">
              <a:extLst>
                <a:ext uri="{FF2B5EF4-FFF2-40B4-BE49-F238E27FC236}">
                  <a16:creationId xmlns:a16="http://schemas.microsoft.com/office/drawing/2014/main" id="{D7C7A41A-C49E-2259-CD72-6D348BCD81C6}"/>
                </a:ext>
              </a:extLst>
            </xdr:cNvPr>
            <xdr:cNvSpPr txBox="1"/>
          </xdr:nvSpPr>
          <xdr:spPr>
            <a:xfrm>
              <a:off x="14251214" y="6990402"/>
              <a:ext cx="1043215" cy="374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60000"/>
                      <a:lumOff val="40000"/>
                    </a:schemeClr>
                  </a:solidFill>
                  <a:latin typeface="Arial" panose="020B0604020202020204" pitchFamily="34" charset="0"/>
                  <a:cs typeface="Arial" panose="020B0604020202020204" pitchFamily="34" charset="0"/>
                </a:rPr>
                <a:t>Tonnage</a:t>
              </a:r>
              <a:endParaRPr lang="id-ID" sz="1600" b="1">
                <a:solidFill>
                  <a:schemeClr val="accent1">
                    <a:lumMod val="60000"/>
                    <a:lumOff val="40000"/>
                  </a:schemeClr>
                </a:solidFill>
                <a:latin typeface="Arial" panose="020B0604020202020204" pitchFamily="34" charset="0"/>
                <a:cs typeface="Arial" panose="020B0604020202020204" pitchFamily="34" charset="0"/>
              </a:endParaRPr>
            </a:p>
          </xdr:txBody>
        </xdr:sp>
      </xdr:grpSp>
    </xdr:grpSp>
    <xdr:clientData/>
  </xdr:twoCellAnchor>
  <xdr:twoCellAnchor>
    <xdr:from>
      <xdr:col>1</xdr:col>
      <xdr:colOff>218253</xdr:colOff>
      <xdr:row>32</xdr:row>
      <xdr:rowOff>165548</xdr:rowOff>
    </xdr:from>
    <xdr:to>
      <xdr:col>5</xdr:col>
      <xdr:colOff>219414</xdr:colOff>
      <xdr:row>32</xdr:row>
      <xdr:rowOff>165548</xdr:rowOff>
    </xdr:to>
    <xdr:cxnSp macro="">
      <xdr:nvCxnSpPr>
        <xdr:cNvPr id="74" name="Straight Connector 73">
          <a:extLst>
            <a:ext uri="{FF2B5EF4-FFF2-40B4-BE49-F238E27FC236}">
              <a16:creationId xmlns:a16="http://schemas.microsoft.com/office/drawing/2014/main" id="{9BD85744-ACF7-45CF-9B1C-AC7ADDF80562}"/>
            </a:ext>
          </a:extLst>
        </xdr:cNvPr>
        <xdr:cNvCxnSpPr/>
      </xdr:nvCxnSpPr>
      <xdr:spPr>
        <a:xfrm>
          <a:off x="826039" y="5971262"/>
          <a:ext cx="2432304" cy="0"/>
        </a:xfrm>
        <a:prstGeom prst="line">
          <a:avLst/>
        </a:prstGeom>
        <a:ln w="3175">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177800</xdr:colOff>
      <xdr:row>34</xdr:row>
      <xdr:rowOff>75197</xdr:rowOff>
    </xdr:from>
    <xdr:to>
      <xdr:col>4</xdr:col>
      <xdr:colOff>6350</xdr:colOff>
      <xdr:row>35</xdr:row>
      <xdr:rowOff>161375</xdr:rowOff>
    </xdr:to>
    <xdr:sp macro="" textlink="PivotTable!AF4">
      <xdr:nvSpPr>
        <xdr:cNvPr id="75" name="TextBox 74">
          <a:extLst>
            <a:ext uri="{FF2B5EF4-FFF2-40B4-BE49-F238E27FC236}">
              <a16:creationId xmlns:a16="http://schemas.microsoft.com/office/drawing/2014/main" id="{3012D29E-ABD5-43CA-A623-EB25C43A87DD}"/>
            </a:ext>
          </a:extLst>
        </xdr:cNvPr>
        <xdr:cNvSpPr txBox="1"/>
      </xdr:nvSpPr>
      <xdr:spPr>
        <a:xfrm>
          <a:off x="785586" y="6243768"/>
          <a:ext cx="1651907"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D1882EE-F7DD-44D8-89F7-C44F9D2AE019}" type="TxLink">
            <a:rPr lang="en-US" sz="1200" b="1" i="0" u="none" strike="noStrike">
              <a:solidFill>
                <a:schemeClr val="accent3">
                  <a:lumMod val="50000"/>
                </a:schemeClr>
              </a:solidFill>
              <a:latin typeface="Arial"/>
              <a:ea typeface="+mn-ea"/>
              <a:cs typeface="Arial"/>
            </a:rPr>
            <a:pPr marL="0" indent="0" algn="l"/>
            <a:t>Driver Payroll</a:t>
          </a:fld>
          <a:endParaRPr lang="id-ID" sz="1100" b="1">
            <a:solidFill>
              <a:schemeClr val="accent3">
                <a:lumMod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3</xdr:col>
      <xdr:colOff>440368</xdr:colOff>
      <xdr:row>34</xdr:row>
      <xdr:rowOff>51707</xdr:rowOff>
    </xdr:from>
    <xdr:to>
      <xdr:col>5</xdr:col>
      <xdr:colOff>230636</xdr:colOff>
      <xdr:row>36</xdr:row>
      <xdr:rowOff>3436</xdr:rowOff>
    </xdr:to>
    <xdr:sp macro="" textlink="PivotTable!AF5">
      <xdr:nvSpPr>
        <xdr:cNvPr id="76" name="Rectangle: Rounded Corners 75">
          <a:extLst>
            <a:ext uri="{FF2B5EF4-FFF2-40B4-BE49-F238E27FC236}">
              <a16:creationId xmlns:a16="http://schemas.microsoft.com/office/drawing/2014/main" id="{8DB24D22-7A18-44A9-9C67-533CEF2058FF}"/>
            </a:ext>
          </a:extLst>
        </xdr:cNvPr>
        <xdr:cNvSpPr/>
      </xdr:nvSpPr>
      <xdr:spPr>
        <a:xfrm>
          <a:off x="2263725" y="6220278"/>
          <a:ext cx="1005840" cy="314587"/>
        </a:xfrm>
        <a:prstGeom prst="roundRect">
          <a:avLst>
            <a:gd name="adj" fmla="val 4430"/>
          </a:avLst>
        </a:prstGeom>
        <a:solidFill>
          <a:schemeClr val="accent1">
            <a:lumMod val="60000"/>
            <a:lumOff val="40000"/>
            <a:alpha val="47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5694CFE-390E-4F1B-993A-F967A465B79E}" type="TxLink">
            <a:rPr lang="en-US" sz="1200" b="1" i="0" u="none" strike="noStrike">
              <a:solidFill>
                <a:schemeClr val="accent1">
                  <a:lumMod val="75000"/>
                </a:schemeClr>
              </a:solidFill>
              <a:latin typeface="Arial"/>
              <a:cs typeface="Arial"/>
            </a:rPr>
            <a:pPr algn="ctr"/>
            <a:t>$5.407.908</a:t>
          </a:fld>
          <a:endParaRPr lang="id-ID" sz="1400">
            <a:solidFill>
              <a:schemeClr val="accent1">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239122</xdr:colOff>
      <xdr:row>38</xdr:row>
      <xdr:rowOff>131077</xdr:rowOff>
    </xdr:from>
    <xdr:to>
      <xdr:col>2</xdr:col>
      <xdr:colOff>545737</xdr:colOff>
      <xdr:row>40</xdr:row>
      <xdr:rowOff>35827</xdr:rowOff>
    </xdr:to>
    <xdr:sp macro="" textlink="PivotTable!AG4">
      <xdr:nvSpPr>
        <xdr:cNvPr id="78" name="TextBox 77">
          <a:extLst>
            <a:ext uri="{FF2B5EF4-FFF2-40B4-BE49-F238E27FC236}">
              <a16:creationId xmlns:a16="http://schemas.microsoft.com/office/drawing/2014/main" id="{405E6671-F029-4023-A97D-EB29771F23F6}"/>
            </a:ext>
          </a:extLst>
        </xdr:cNvPr>
        <xdr:cNvSpPr txBox="1"/>
      </xdr:nvSpPr>
      <xdr:spPr>
        <a:xfrm>
          <a:off x="846908" y="7025363"/>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1090BD-A062-41CA-BDFE-4E3EEFCC30E1}" type="TxLink">
            <a:rPr lang="en-US" sz="1100" b="1" i="0" u="none" strike="noStrike">
              <a:solidFill>
                <a:schemeClr val="accent3">
                  <a:lumMod val="75000"/>
                </a:schemeClr>
              </a:solidFill>
              <a:latin typeface="Arial"/>
              <a:ea typeface="+mn-ea"/>
              <a:cs typeface="Arial"/>
            </a:rPr>
            <a:pPr marL="0" indent="0" algn="ctr"/>
            <a:t>Odometer</a:t>
          </a:fld>
          <a:endParaRPr lang="en-US" sz="1100" b="1" i="0" u="none" strike="noStrike">
            <a:solidFill>
              <a:schemeClr val="accent3">
                <a:lumMod val="75000"/>
              </a:schemeClr>
            </a:solidFill>
            <a:latin typeface="Arial"/>
            <a:ea typeface="+mn-ea"/>
            <a:cs typeface="Arial"/>
          </a:endParaRPr>
        </a:p>
      </xdr:txBody>
    </xdr:sp>
    <xdr:clientData/>
  </xdr:twoCellAnchor>
  <xdr:twoCellAnchor>
    <xdr:from>
      <xdr:col>1</xdr:col>
      <xdr:colOff>216439</xdr:colOff>
      <xdr:row>10</xdr:row>
      <xdr:rowOff>61354</xdr:rowOff>
    </xdr:from>
    <xdr:to>
      <xdr:col>5</xdr:col>
      <xdr:colOff>217600</xdr:colOff>
      <xdr:row>10</xdr:row>
      <xdr:rowOff>61354</xdr:rowOff>
    </xdr:to>
    <xdr:cxnSp macro="">
      <xdr:nvCxnSpPr>
        <xdr:cNvPr id="104" name="Straight Connector 103">
          <a:extLst>
            <a:ext uri="{FF2B5EF4-FFF2-40B4-BE49-F238E27FC236}">
              <a16:creationId xmlns:a16="http://schemas.microsoft.com/office/drawing/2014/main" id="{EEAFA42B-CF06-4782-8AA9-8D1A8A7FCB83}"/>
            </a:ext>
          </a:extLst>
        </xdr:cNvPr>
        <xdr:cNvCxnSpPr/>
      </xdr:nvCxnSpPr>
      <xdr:spPr>
        <a:xfrm>
          <a:off x="824225" y="1875640"/>
          <a:ext cx="2432304" cy="0"/>
        </a:xfrm>
        <a:prstGeom prst="line">
          <a:avLst/>
        </a:prstGeom>
        <a:ln w="3175">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239122</xdr:colOff>
      <xdr:row>37</xdr:row>
      <xdr:rowOff>53424</xdr:rowOff>
    </xdr:from>
    <xdr:to>
      <xdr:col>2</xdr:col>
      <xdr:colOff>545737</xdr:colOff>
      <xdr:row>38</xdr:row>
      <xdr:rowOff>139602</xdr:rowOff>
    </xdr:to>
    <xdr:sp macro="" textlink="PivotTable!AG5">
      <xdr:nvSpPr>
        <xdr:cNvPr id="105" name="TextBox 104">
          <a:extLst>
            <a:ext uri="{FF2B5EF4-FFF2-40B4-BE49-F238E27FC236}">
              <a16:creationId xmlns:a16="http://schemas.microsoft.com/office/drawing/2014/main" id="{C45ED432-79B0-6B77-C82E-C7C75E8CD4BB}"/>
            </a:ext>
          </a:extLst>
        </xdr:cNvPr>
        <xdr:cNvSpPr txBox="1"/>
      </xdr:nvSpPr>
      <xdr:spPr>
        <a:xfrm>
          <a:off x="846908" y="6766281"/>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9D779D-53C8-48C4-B12D-8BC5FE4EDBAD}" type="TxLink">
            <a:rPr lang="en-US" sz="1200" b="1" i="0" u="none" strike="noStrike">
              <a:solidFill>
                <a:srgbClr val="000000"/>
              </a:solidFill>
              <a:latin typeface="Arial"/>
              <a:ea typeface="+mn-ea"/>
              <a:cs typeface="Arial"/>
            </a:rPr>
            <a:pPr marL="0" indent="0" algn="ctr"/>
            <a:t>18.170</a:t>
          </a:fld>
          <a:endParaRPr lang="en-US" sz="1200" b="1" i="0" u="none" strike="noStrike">
            <a:solidFill>
              <a:srgbClr val="000000"/>
            </a:solidFill>
            <a:latin typeface="Arial"/>
            <a:ea typeface="+mn-ea"/>
            <a:cs typeface="Arial"/>
          </a:endParaRPr>
        </a:p>
      </xdr:txBody>
    </xdr:sp>
    <xdr:clientData/>
  </xdr:twoCellAnchor>
  <xdr:twoCellAnchor>
    <xdr:from>
      <xdr:col>1</xdr:col>
      <xdr:colOff>56242</xdr:colOff>
      <xdr:row>46</xdr:row>
      <xdr:rowOff>42535</xdr:rowOff>
    </xdr:from>
    <xdr:to>
      <xdr:col>3</xdr:col>
      <xdr:colOff>120831</xdr:colOff>
      <xdr:row>47</xdr:row>
      <xdr:rowOff>126282</xdr:rowOff>
    </xdr:to>
    <xdr:sp macro="" textlink="PivotTable!AI4">
      <xdr:nvSpPr>
        <xdr:cNvPr id="107" name="TextBox 106">
          <a:extLst>
            <a:ext uri="{FF2B5EF4-FFF2-40B4-BE49-F238E27FC236}">
              <a16:creationId xmlns:a16="http://schemas.microsoft.com/office/drawing/2014/main" id="{DF3136C8-1D9E-4D46-9AAB-8197DB51080E}"/>
            </a:ext>
          </a:extLst>
        </xdr:cNvPr>
        <xdr:cNvSpPr txBox="1"/>
      </xdr:nvSpPr>
      <xdr:spPr>
        <a:xfrm>
          <a:off x="664028" y="8388249"/>
          <a:ext cx="1280160" cy="265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E8CA2E8-D69A-4CED-BA10-8DAD6365CA86}" type="TxLink">
            <a:rPr lang="en-US" sz="1100" b="1" i="0" u="none" strike="noStrike">
              <a:solidFill>
                <a:schemeClr val="accent3">
                  <a:lumMod val="75000"/>
                </a:schemeClr>
              </a:solidFill>
              <a:latin typeface="Arial"/>
              <a:ea typeface="+mn-ea"/>
              <a:cs typeface="Arial"/>
            </a:rPr>
            <a:pPr marL="0" indent="0" algn="ctr"/>
            <a:t>Rate Per Miles</a:t>
          </a:fld>
          <a:endParaRPr lang="en-US" sz="1100" b="1" i="0" u="none" strike="noStrike">
            <a:solidFill>
              <a:schemeClr val="accent3">
                <a:lumMod val="75000"/>
              </a:schemeClr>
            </a:solidFill>
            <a:latin typeface="Arial"/>
            <a:ea typeface="+mn-ea"/>
            <a:cs typeface="Arial"/>
          </a:endParaRPr>
        </a:p>
      </xdr:txBody>
    </xdr:sp>
    <xdr:clientData/>
  </xdr:twoCellAnchor>
  <xdr:twoCellAnchor>
    <xdr:from>
      <xdr:col>1</xdr:col>
      <xdr:colOff>239122</xdr:colOff>
      <xdr:row>41</xdr:row>
      <xdr:rowOff>9152</xdr:rowOff>
    </xdr:from>
    <xdr:to>
      <xdr:col>2</xdr:col>
      <xdr:colOff>545737</xdr:colOff>
      <xdr:row>42</xdr:row>
      <xdr:rowOff>95330</xdr:rowOff>
    </xdr:to>
    <xdr:sp macro="" textlink="PivotTable!AH5">
      <xdr:nvSpPr>
        <xdr:cNvPr id="108" name="TextBox 107">
          <a:extLst>
            <a:ext uri="{FF2B5EF4-FFF2-40B4-BE49-F238E27FC236}">
              <a16:creationId xmlns:a16="http://schemas.microsoft.com/office/drawing/2014/main" id="{FDAE99E1-830B-4204-BE4E-73C124FE10FC}"/>
            </a:ext>
          </a:extLst>
        </xdr:cNvPr>
        <xdr:cNvSpPr txBox="1"/>
      </xdr:nvSpPr>
      <xdr:spPr>
        <a:xfrm>
          <a:off x="846908" y="7447723"/>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02593DF-2744-4197-8121-9C8BD31165C0}" type="TxLink">
            <a:rPr lang="en-US" sz="1200" b="1" i="0" u="none" strike="noStrike">
              <a:solidFill>
                <a:srgbClr val="000000"/>
              </a:solidFill>
              <a:latin typeface="Arial"/>
              <a:ea typeface="+mn-ea"/>
              <a:cs typeface="Arial"/>
            </a:rPr>
            <a:pPr marL="0" indent="0" algn="ctr"/>
            <a:t>21.353</a:t>
          </a:fld>
          <a:endParaRPr lang="en-US" sz="1200" b="1" i="0" u="none" strike="noStrike">
            <a:solidFill>
              <a:srgbClr val="000000"/>
            </a:solidFill>
            <a:latin typeface="Arial"/>
            <a:ea typeface="+mn-ea"/>
            <a:cs typeface="Arial"/>
          </a:endParaRPr>
        </a:p>
      </xdr:txBody>
    </xdr:sp>
    <xdr:clientData/>
  </xdr:twoCellAnchor>
  <xdr:twoCellAnchor>
    <xdr:from>
      <xdr:col>1</xdr:col>
      <xdr:colOff>239122</xdr:colOff>
      <xdr:row>42</xdr:row>
      <xdr:rowOff>86805</xdr:rowOff>
    </xdr:from>
    <xdr:to>
      <xdr:col>2</xdr:col>
      <xdr:colOff>545737</xdr:colOff>
      <xdr:row>43</xdr:row>
      <xdr:rowOff>172983</xdr:rowOff>
    </xdr:to>
    <xdr:sp macro="" textlink="PivotTable!AH4">
      <xdr:nvSpPr>
        <xdr:cNvPr id="109" name="TextBox 108">
          <a:extLst>
            <a:ext uri="{FF2B5EF4-FFF2-40B4-BE49-F238E27FC236}">
              <a16:creationId xmlns:a16="http://schemas.microsoft.com/office/drawing/2014/main" id="{9079DE4A-7248-4071-8923-DD9AF40746F2}"/>
            </a:ext>
          </a:extLst>
        </xdr:cNvPr>
        <xdr:cNvSpPr txBox="1"/>
      </xdr:nvSpPr>
      <xdr:spPr>
        <a:xfrm>
          <a:off x="846908" y="7706805"/>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C71F543-9B87-460E-8877-1A0D7706BA7A}" type="TxLink">
            <a:rPr lang="en-US" sz="1100" b="1" i="0" u="none" strike="noStrike">
              <a:solidFill>
                <a:schemeClr val="accent3">
                  <a:lumMod val="75000"/>
                </a:schemeClr>
              </a:solidFill>
              <a:latin typeface="Arial"/>
              <a:ea typeface="+mn-ea"/>
              <a:cs typeface="Arial"/>
            </a:rPr>
            <a:pPr marL="0" indent="0" algn="ctr"/>
            <a:t>Miles</a:t>
          </a:fld>
          <a:endParaRPr lang="en-US" sz="1100" b="1" i="0" u="none" strike="noStrike">
            <a:solidFill>
              <a:schemeClr val="accent3">
                <a:lumMod val="75000"/>
              </a:schemeClr>
            </a:solidFill>
            <a:latin typeface="Arial"/>
            <a:ea typeface="+mn-ea"/>
            <a:cs typeface="Arial"/>
          </a:endParaRPr>
        </a:p>
      </xdr:txBody>
    </xdr:sp>
    <xdr:clientData/>
  </xdr:twoCellAnchor>
  <xdr:twoCellAnchor>
    <xdr:from>
      <xdr:col>1</xdr:col>
      <xdr:colOff>239122</xdr:colOff>
      <xdr:row>44</xdr:row>
      <xdr:rowOff>146308</xdr:rowOff>
    </xdr:from>
    <xdr:to>
      <xdr:col>2</xdr:col>
      <xdr:colOff>545737</xdr:colOff>
      <xdr:row>46</xdr:row>
      <xdr:rowOff>51058</xdr:rowOff>
    </xdr:to>
    <xdr:sp macro="" textlink="PivotTable!AI5">
      <xdr:nvSpPr>
        <xdr:cNvPr id="110" name="TextBox 109">
          <a:extLst>
            <a:ext uri="{FF2B5EF4-FFF2-40B4-BE49-F238E27FC236}">
              <a16:creationId xmlns:a16="http://schemas.microsoft.com/office/drawing/2014/main" id="{0F72EC4E-7C72-4834-BD74-8464C8A0C48F}"/>
            </a:ext>
          </a:extLst>
        </xdr:cNvPr>
        <xdr:cNvSpPr txBox="1"/>
      </xdr:nvSpPr>
      <xdr:spPr>
        <a:xfrm>
          <a:off x="846908" y="8129165"/>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709ABD-72A1-45E9-A3E5-A084F0ADF49C}" type="TxLink">
            <a:rPr lang="en-US" sz="1200" b="1" i="0" u="none" strike="noStrike">
              <a:solidFill>
                <a:srgbClr val="000000"/>
              </a:solidFill>
              <a:latin typeface="Arial"/>
              <a:ea typeface="+mn-ea"/>
              <a:cs typeface="Arial"/>
            </a:rPr>
            <a:pPr marL="0" indent="0" algn="ctr"/>
            <a:t>$14.947</a:t>
          </a:fld>
          <a:endParaRPr lang="en-US" sz="1200" b="1" i="0" u="none" strike="noStrike">
            <a:solidFill>
              <a:srgbClr val="000000"/>
            </a:solidFill>
            <a:latin typeface="Arial"/>
            <a:ea typeface="+mn-ea"/>
            <a:cs typeface="Arial"/>
          </a:endParaRPr>
        </a:p>
      </xdr:txBody>
    </xdr:sp>
    <xdr:clientData/>
  </xdr:twoCellAnchor>
  <xdr:twoCellAnchor>
    <xdr:from>
      <xdr:col>3</xdr:col>
      <xdr:colOff>500205</xdr:colOff>
      <xdr:row>37</xdr:row>
      <xdr:rowOff>53424</xdr:rowOff>
    </xdr:from>
    <xdr:to>
      <xdr:col>5</xdr:col>
      <xdr:colOff>199033</xdr:colOff>
      <xdr:row>38</xdr:row>
      <xdr:rowOff>139602</xdr:rowOff>
    </xdr:to>
    <xdr:sp macro="" textlink="PivotTable!AJ5">
      <xdr:nvSpPr>
        <xdr:cNvPr id="112" name="TextBox 111">
          <a:extLst>
            <a:ext uri="{FF2B5EF4-FFF2-40B4-BE49-F238E27FC236}">
              <a16:creationId xmlns:a16="http://schemas.microsoft.com/office/drawing/2014/main" id="{3B778D4D-2D8A-4E4A-A4B2-7C3B2186B1DD}"/>
            </a:ext>
          </a:extLst>
        </xdr:cNvPr>
        <xdr:cNvSpPr txBox="1"/>
      </xdr:nvSpPr>
      <xdr:spPr>
        <a:xfrm>
          <a:off x="2323562" y="6766281"/>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DAEE44E-10F2-484A-9C49-32B8105D2140}" type="TxLink">
            <a:rPr lang="en-US" sz="1200" b="1" i="0" u="none" strike="noStrike">
              <a:solidFill>
                <a:srgbClr val="000000"/>
              </a:solidFill>
              <a:latin typeface="Arial"/>
              <a:ea typeface="+mn-ea"/>
              <a:cs typeface="Arial"/>
            </a:rPr>
            <a:pPr marL="0" indent="0" algn="ctr"/>
            <a:t>$6.100</a:t>
          </a:fld>
          <a:endParaRPr lang="en-US" sz="1200" b="1" i="0" u="none" strike="noStrike">
            <a:solidFill>
              <a:srgbClr val="000000"/>
            </a:solidFill>
            <a:latin typeface="Arial"/>
            <a:ea typeface="+mn-ea"/>
            <a:cs typeface="Arial"/>
          </a:endParaRPr>
        </a:p>
      </xdr:txBody>
    </xdr:sp>
    <xdr:clientData/>
  </xdr:twoCellAnchor>
  <xdr:twoCellAnchor>
    <xdr:from>
      <xdr:col>3</xdr:col>
      <xdr:colOff>317325</xdr:colOff>
      <xdr:row>38</xdr:row>
      <xdr:rowOff>132050</xdr:rowOff>
    </xdr:from>
    <xdr:to>
      <xdr:col>5</xdr:col>
      <xdr:colOff>381913</xdr:colOff>
      <xdr:row>40</xdr:row>
      <xdr:rowOff>34369</xdr:rowOff>
    </xdr:to>
    <xdr:sp macro="" textlink="PivotTable!AJ4">
      <xdr:nvSpPr>
        <xdr:cNvPr id="113" name="TextBox 112">
          <a:extLst>
            <a:ext uri="{FF2B5EF4-FFF2-40B4-BE49-F238E27FC236}">
              <a16:creationId xmlns:a16="http://schemas.microsoft.com/office/drawing/2014/main" id="{793471C6-A1D8-4E19-8B42-1C2454730C7A}"/>
            </a:ext>
          </a:extLst>
        </xdr:cNvPr>
        <xdr:cNvSpPr txBox="1"/>
      </xdr:nvSpPr>
      <xdr:spPr>
        <a:xfrm>
          <a:off x="2140682" y="7026336"/>
          <a:ext cx="1280160" cy="265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CF1B3B3-978D-425A-AA46-275CD6CDE51F}" type="TxLink">
            <a:rPr lang="en-US" sz="1100" b="1" i="0" u="none" strike="noStrike">
              <a:solidFill>
                <a:schemeClr val="accent3">
                  <a:lumMod val="75000"/>
                </a:schemeClr>
              </a:solidFill>
              <a:latin typeface="Arial"/>
              <a:ea typeface="+mn-ea"/>
              <a:cs typeface="Arial"/>
            </a:rPr>
            <a:pPr marL="0" indent="0" algn="ctr"/>
            <a:t>Extra Stops</a:t>
          </a:fld>
          <a:endParaRPr lang="en-US" sz="1100" b="1" i="0" u="none" strike="noStrike">
            <a:solidFill>
              <a:schemeClr val="accent3">
                <a:lumMod val="75000"/>
              </a:schemeClr>
            </a:solidFill>
            <a:latin typeface="Arial"/>
            <a:ea typeface="+mn-ea"/>
            <a:cs typeface="Arial"/>
          </a:endParaRPr>
        </a:p>
      </xdr:txBody>
    </xdr:sp>
    <xdr:clientData/>
  </xdr:twoCellAnchor>
  <xdr:twoCellAnchor>
    <xdr:from>
      <xdr:col>3</xdr:col>
      <xdr:colOff>317325</xdr:colOff>
      <xdr:row>42</xdr:row>
      <xdr:rowOff>87293</xdr:rowOff>
    </xdr:from>
    <xdr:to>
      <xdr:col>5</xdr:col>
      <xdr:colOff>381913</xdr:colOff>
      <xdr:row>43</xdr:row>
      <xdr:rowOff>171040</xdr:rowOff>
    </xdr:to>
    <xdr:sp macro="" textlink="PivotTable!AK4">
      <xdr:nvSpPr>
        <xdr:cNvPr id="114" name="TextBox 113">
          <a:extLst>
            <a:ext uri="{FF2B5EF4-FFF2-40B4-BE49-F238E27FC236}">
              <a16:creationId xmlns:a16="http://schemas.microsoft.com/office/drawing/2014/main" id="{ABE26383-82DB-4802-A98C-0B6B6FA2834C}"/>
            </a:ext>
          </a:extLst>
        </xdr:cNvPr>
        <xdr:cNvSpPr txBox="1"/>
      </xdr:nvSpPr>
      <xdr:spPr>
        <a:xfrm>
          <a:off x="2140682" y="7707293"/>
          <a:ext cx="1280160" cy="265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EC06C9-8CB9-491A-929A-68895F8BDA6D}" type="TxLink">
            <a:rPr lang="en-US" sz="1100" b="1" i="0" u="none" strike="noStrike">
              <a:solidFill>
                <a:schemeClr val="accent3">
                  <a:lumMod val="75000"/>
                </a:schemeClr>
              </a:solidFill>
              <a:latin typeface="Arial"/>
              <a:ea typeface="+mn-ea"/>
              <a:cs typeface="Arial"/>
            </a:rPr>
            <a:pPr marL="0" indent="0" algn="ctr"/>
            <a:t>Extra Pay</a:t>
          </a:fld>
          <a:endParaRPr lang="en-US" sz="1100" b="1" i="0" u="none" strike="noStrike">
            <a:solidFill>
              <a:schemeClr val="accent3">
                <a:lumMod val="75000"/>
              </a:schemeClr>
            </a:solidFill>
            <a:latin typeface="Arial"/>
            <a:ea typeface="+mn-ea"/>
            <a:cs typeface="Arial"/>
          </a:endParaRPr>
        </a:p>
      </xdr:txBody>
    </xdr:sp>
    <xdr:clientData/>
  </xdr:twoCellAnchor>
  <xdr:twoCellAnchor>
    <xdr:from>
      <xdr:col>3</xdr:col>
      <xdr:colOff>225885</xdr:colOff>
      <xdr:row>46</xdr:row>
      <xdr:rowOff>42535</xdr:rowOff>
    </xdr:from>
    <xdr:to>
      <xdr:col>5</xdr:col>
      <xdr:colOff>473353</xdr:colOff>
      <xdr:row>47</xdr:row>
      <xdr:rowOff>126282</xdr:rowOff>
    </xdr:to>
    <xdr:sp macro="" textlink="PivotTable!AL4">
      <xdr:nvSpPr>
        <xdr:cNvPr id="115" name="TextBox 114">
          <a:extLst>
            <a:ext uri="{FF2B5EF4-FFF2-40B4-BE49-F238E27FC236}">
              <a16:creationId xmlns:a16="http://schemas.microsoft.com/office/drawing/2014/main" id="{6177651B-DACD-4E64-948B-83C4D2FF5C46}"/>
            </a:ext>
          </a:extLst>
        </xdr:cNvPr>
        <xdr:cNvSpPr txBox="1"/>
      </xdr:nvSpPr>
      <xdr:spPr>
        <a:xfrm>
          <a:off x="2049242" y="8388249"/>
          <a:ext cx="1463040" cy="265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2A710B3-3DC3-477A-ABB4-49CA93E75E19}" type="TxLink">
            <a:rPr lang="en-US" sz="1100" b="1" i="0" u="none" strike="noStrike">
              <a:solidFill>
                <a:schemeClr val="accent3">
                  <a:lumMod val="75000"/>
                </a:schemeClr>
              </a:solidFill>
              <a:latin typeface="Arial"/>
              <a:ea typeface="+mn-ea"/>
              <a:cs typeface="Arial"/>
            </a:rPr>
            <a:pPr marL="0" indent="0" algn="ctr"/>
            <a:t>Costs Driver Paid</a:t>
          </a:fld>
          <a:endParaRPr lang="en-US" sz="1100" b="1" i="0" u="none" strike="noStrike">
            <a:solidFill>
              <a:schemeClr val="accent3">
                <a:lumMod val="75000"/>
              </a:schemeClr>
            </a:solidFill>
            <a:latin typeface="Arial"/>
            <a:ea typeface="+mn-ea"/>
            <a:cs typeface="Arial"/>
          </a:endParaRPr>
        </a:p>
      </xdr:txBody>
    </xdr:sp>
    <xdr:clientData/>
  </xdr:twoCellAnchor>
  <xdr:twoCellAnchor>
    <xdr:from>
      <xdr:col>3</xdr:col>
      <xdr:colOff>500205</xdr:colOff>
      <xdr:row>41</xdr:row>
      <xdr:rowOff>8667</xdr:rowOff>
    </xdr:from>
    <xdr:to>
      <xdr:col>5</xdr:col>
      <xdr:colOff>199033</xdr:colOff>
      <xdr:row>42</xdr:row>
      <xdr:rowOff>94845</xdr:rowOff>
    </xdr:to>
    <xdr:sp macro="" textlink="PivotTable!AK5">
      <xdr:nvSpPr>
        <xdr:cNvPr id="116" name="TextBox 115">
          <a:extLst>
            <a:ext uri="{FF2B5EF4-FFF2-40B4-BE49-F238E27FC236}">
              <a16:creationId xmlns:a16="http://schemas.microsoft.com/office/drawing/2014/main" id="{EA43E9A2-FA49-4746-A1AD-47F730841A6B}"/>
            </a:ext>
          </a:extLst>
        </xdr:cNvPr>
        <xdr:cNvSpPr txBox="1"/>
      </xdr:nvSpPr>
      <xdr:spPr>
        <a:xfrm>
          <a:off x="2323562" y="7447238"/>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B91512-CD82-4F3F-82DD-2709D9ECF9E0}" type="TxLink">
            <a:rPr lang="en-US" sz="1200" b="1" i="0" u="none" strike="noStrike">
              <a:solidFill>
                <a:srgbClr val="000000"/>
              </a:solidFill>
              <a:latin typeface="Arial"/>
              <a:ea typeface="+mn-ea"/>
              <a:cs typeface="Arial"/>
            </a:rPr>
            <a:pPr marL="0" indent="0" algn="ctr"/>
            <a:t>$1.546</a:t>
          </a:fld>
          <a:endParaRPr lang="en-US" sz="1200" b="1" i="0" u="none" strike="noStrike">
            <a:solidFill>
              <a:srgbClr val="000000"/>
            </a:solidFill>
            <a:latin typeface="Arial"/>
            <a:ea typeface="+mn-ea"/>
            <a:cs typeface="Arial"/>
          </a:endParaRPr>
        </a:p>
      </xdr:txBody>
    </xdr:sp>
    <xdr:clientData/>
  </xdr:twoCellAnchor>
  <xdr:twoCellAnchor>
    <xdr:from>
      <xdr:col>3</xdr:col>
      <xdr:colOff>500205</xdr:colOff>
      <xdr:row>44</xdr:row>
      <xdr:rowOff>145338</xdr:rowOff>
    </xdr:from>
    <xdr:to>
      <xdr:col>5</xdr:col>
      <xdr:colOff>199033</xdr:colOff>
      <xdr:row>46</xdr:row>
      <xdr:rowOff>50088</xdr:rowOff>
    </xdr:to>
    <xdr:sp macro="" textlink="PivotTable!AL5">
      <xdr:nvSpPr>
        <xdr:cNvPr id="117" name="TextBox 116">
          <a:extLst>
            <a:ext uri="{FF2B5EF4-FFF2-40B4-BE49-F238E27FC236}">
              <a16:creationId xmlns:a16="http://schemas.microsoft.com/office/drawing/2014/main" id="{5A2967FA-1BFD-46B4-B2DE-12FE1A228B9D}"/>
            </a:ext>
          </a:extLst>
        </xdr:cNvPr>
        <xdr:cNvSpPr txBox="1"/>
      </xdr:nvSpPr>
      <xdr:spPr>
        <a:xfrm>
          <a:off x="2323562" y="8128195"/>
          <a:ext cx="914400" cy="26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71124F-A552-48DF-8392-D745A493491D}" type="TxLink">
            <a:rPr lang="en-US" sz="1200" b="1" i="0" u="none" strike="noStrike">
              <a:solidFill>
                <a:srgbClr val="000000"/>
              </a:solidFill>
              <a:latin typeface="Arial"/>
              <a:ea typeface="+mn-ea"/>
              <a:cs typeface="Arial"/>
            </a:rPr>
            <a:pPr marL="0" indent="0" algn="ctr"/>
            <a:t>$3.498</a:t>
          </a:fld>
          <a:endParaRPr lang="en-US" sz="1200" b="1" i="0" u="none" strike="noStrike">
            <a:solidFill>
              <a:srgbClr val="000000"/>
            </a:solidFill>
            <a:latin typeface="Arial"/>
            <a:ea typeface="+mn-ea"/>
            <a:cs typeface="Arial"/>
          </a:endParaRPr>
        </a:p>
      </xdr:txBody>
    </xdr:sp>
    <xdr:clientData/>
  </xdr:twoCellAnchor>
  <xdr:twoCellAnchor>
    <xdr:from>
      <xdr:col>6</xdr:col>
      <xdr:colOff>117928</xdr:colOff>
      <xdr:row>21</xdr:row>
      <xdr:rowOff>63863</xdr:rowOff>
    </xdr:from>
    <xdr:to>
      <xdr:col>21</xdr:col>
      <xdr:colOff>72571</xdr:colOff>
      <xdr:row>31</xdr:row>
      <xdr:rowOff>145143</xdr:rowOff>
    </xdr:to>
    <xdr:grpSp>
      <xdr:nvGrpSpPr>
        <xdr:cNvPr id="128" name="Group 127">
          <a:extLst>
            <a:ext uri="{FF2B5EF4-FFF2-40B4-BE49-F238E27FC236}">
              <a16:creationId xmlns:a16="http://schemas.microsoft.com/office/drawing/2014/main" id="{B4DF426A-48B3-BE3E-ED17-7DAE89C2DE0B}"/>
            </a:ext>
          </a:extLst>
        </xdr:cNvPr>
        <xdr:cNvGrpSpPr/>
      </xdr:nvGrpSpPr>
      <xdr:grpSpPr>
        <a:xfrm>
          <a:off x="3789383" y="3943136"/>
          <a:ext cx="9133279" cy="1928552"/>
          <a:chOff x="3764642" y="3873863"/>
          <a:chExt cx="9071429" cy="2049780"/>
        </a:xfrm>
      </xdr:grpSpPr>
      <xdr:grpSp>
        <xdr:nvGrpSpPr>
          <xdr:cNvPr id="127" name="Group 126">
            <a:extLst>
              <a:ext uri="{FF2B5EF4-FFF2-40B4-BE49-F238E27FC236}">
                <a16:creationId xmlns:a16="http://schemas.microsoft.com/office/drawing/2014/main" id="{7464CE73-30BD-C629-7C0F-443E952EBC7D}"/>
              </a:ext>
            </a:extLst>
          </xdr:cNvPr>
          <xdr:cNvGrpSpPr/>
        </xdr:nvGrpSpPr>
        <xdr:grpSpPr>
          <a:xfrm>
            <a:off x="3764642" y="3873863"/>
            <a:ext cx="9071429" cy="2049780"/>
            <a:chOff x="3764642" y="3873863"/>
            <a:chExt cx="9071429" cy="2049780"/>
          </a:xfrm>
        </xdr:grpSpPr>
        <xdr:sp macro="" textlink="">
          <xdr:nvSpPr>
            <xdr:cNvPr id="123" name="Rectangle: Rounded Corners 122">
              <a:extLst>
                <a:ext uri="{FF2B5EF4-FFF2-40B4-BE49-F238E27FC236}">
                  <a16:creationId xmlns:a16="http://schemas.microsoft.com/office/drawing/2014/main" id="{33E4EE09-65DD-8D71-E093-AF37746BFE76}"/>
                </a:ext>
              </a:extLst>
            </xdr:cNvPr>
            <xdr:cNvSpPr/>
          </xdr:nvSpPr>
          <xdr:spPr>
            <a:xfrm>
              <a:off x="3764642" y="3873863"/>
              <a:ext cx="9071429" cy="2049780"/>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graphicFrame macro="">
          <xdr:nvGraphicFramePr>
            <xdr:cNvPr id="3" name="Chart 2">
              <a:extLst>
                <a:ext uri="{FF2B5EF4-FFF2-40B4-BE49-F238E27FC236}">
                  <a16:creationId xmlns:a16="http://schemas.microsoft.com/office/drawing/2014/main" id="{2377B7CA-DA8E-4CBD-81D2-27AE07685205}"/>
                </a:ext>
              </a:extLst>
            </xdr:cNvPr>
            <xdr:cNvGraphicFramePr>
              <a:graphicFrameLocks/>
            </xdr:cNvGraphicFramePr>
          </xdr:nvGraphicFramePr>
          <xdr:xfrm>
            <a:off x="3805464" y="3905250"/>
            <a:ext cx="8930822" cy="1948089"/>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
        <xdr:nvSpPr>
          <xdr:cNvPr id="126" name="Rectangle: Rounded Corners 125">
            <a:extLst>
              <a:ext uri="{FF2B5EF4-FFF2-40B4-BE49-F238E27FC236}">
                <a16:creationId xmlns:a16="http://schemas.microsoft.com/office/drawing/2014/main" id="{085B5458-64B5-499C-A4F1-C20FC8CEF198}"/>
              </a:ext>
            </a:extLst>
          </xdr:cNvPr>
          <xdr:cNvSpPr/>
        </xdr:nvSpPr>
        <xdr:spPr>
          <a:xfrm>
            <a:off x="3880271" y="3993611"/>
            <a:ext cx="1828800" cy="314597"/>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chemeClr val="accent3">
                    <a:lumMod val="75000"/>
                  </a:schemeClr>
                </a:solidFill>
                <a:latin typeface="Arial" panose="020B0604020202020204" pitchFamily="34" charset="0"/>
                <a:cs typeface="Arial" panose="020B0604020202020204" pitchFamily="34" charset="0"/>
              </a:rPr>
              <a:t>Income and Expenses</a:t>
            </a:r>
            <a:endParaRPr lang="id-ID" sz="1200">
              <a:solidFill>
                <a:schemeClr val="accent3">
                  <a:lumMod val="75000"/>
                </a:schemeClr>
              </a:solidFill>
              <a:latin typeface="Arial" panose="020B0604020202020204" pitchFamily="34" charset="0"/>
              <a:cs typeface="Arial" panose="020B0604020202020204" pitchFamily="34" charset="0"/>
            </a:endParaRPr>
          </a:p>
        </xdr:txBody>
      </xdr:sp>
    </xdr:grpSp>
    <xdr:clientData/>
  </xdr:twoCellAnchor>
  <xdr:twoCellAnchor>
    <xdr:from>
      <xdr:col>1</xdr:col>
      <xdr:colOff>172357</xdr:colOff>
      <xdr:row>17</xdr:row>
      <xdr:rowOff>154583</xdr:rowOff>
    </xdr:from>
    <xdr:to>
      <xdr:col>5</xdr:col>
      <xdr:colOff>217714</xdr:colOff>
      <xdr:row>31</xdr:row>
      <xdr:rowOff>145145</xdr:rowOff>
    </xdr:to>
    <xdr:sp macro="" textlink="">
      <xdr:nvSpPr>
        <xdr:cNvPr id="130" name="Rectangle: Rounded Corners 129">
          <a:extLst>
            <a:ext uri="{FF2B5EF4-FFF2-40B4-BE49-F238E27FC236}">
              <a16:creationId xmlns:a16="http://schemas.microsoft.com/office/drawing/2014/main" id="{5BE972D5-10FD-9560-5717-2EF9D7EAF87A}"/>
            </a:ext>
          </a:extLst>
        </xdr:cNvPr>
        <xdr:cNvSpPr/>
      </xdr:nvSpPr>
      <xdr:spPr>
        <a:xfrm>
          <a:off x="780143" y="3238869"/>
          <a:ext cx="2476500" cy="2530562"/>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6</xdr:col>
      <xdr:colOff>244929</xdr:colOff>
      <xdr:row>35</xdr:row>
      <xdr:rowOff>54430</xdr:rowOff>
    </xdr:from>
    <xdr:to>
      <xdr:col>11</xdr:col>
      <xdr:colOff>317500</xdr:colOff>
      <xdr:row>47</xdr:row>
      <xdr:rowOff>173182</xdr:rowOff>
    </xdr:to>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42D2F2EA-33A4-4A26-B274-15E62CF0C3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902529" y="6499680"/>
              <a:ext cx="3120571" cy="2328552"/>
            </a:xfrm>
            <a:prstGeom prst="rect">
              <a:avLst/>
            </a:prstGeom>
            <a:solidFill>
              <a:prstClr val="white"/>
            </a:solidFill>
            <a:ln w="1">
              <a:solidFill>
                <a:prstClr val="green"/>
              </a:solidFill>
            </a:ln>
          </xdr:spPr>
          <xdr:txBody>
            <a:bodyPr vertOverflow="clip" horzOverflow="clip"/>
            <a:lstStyle/>
            <a:p>
              <a:r>
                <a:rPr lang="id-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253996</xdr:colOff>
      <xdr:row>33</xdr:row>
      <xdr:rowOff>100155</xdr:rowOff>
    </xdr:from>
    <xdr:to>
      <xdr:col>9</xdr:col>
      <xdr:colOff>259439</xdr:colOff>
      <xdr:row>35</xdr:row>
      <xdr:rowOff>51895</xdr:rowOff>
    </xdr:to>
    <xdr:sp macro="" textlink="">
      <xdr:nvSpPr>
        <xdr:cNvPr id="135" name="Rectangle: Rounded Corners 134">
          <a:extLst>
            <a:ext uri="{FF2B5EF4-FFF2-40B4-BE49-F238E27FC236}">
              <a16:creationId xmlns:a16="http://schemas.microsoft.com/office/drawing/2014/main" id="{602DAD3F-0BD7-4509-B669-85112036D61F}"/>
            </a:ext>
          </a:extLst>
        </xdr:cNvPr>
        <xdr:cNvSpPr/>
      </xdr:nvSpPr>
      <xdr:spPr>
        <a:xfrm>
          <a:off x="3900710" y="6087298"/>
          <a:ext cx="1828800" cy="314597"/>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a:solidFill>
                <a:schemeClr val="accent3">
                  <a:lumMod val="75000"/>
                </a:schemeClr>
              </a:solidFill>
              <a:latin typeface="Arial" panose="020B0604020202020204" pitchFamily="34" charset="0"/>
              <a:cs typeface="Arial" panose="020B0604020202020204" pitchFamily="34" charset="0"/>
            </a:rPr>
            <a:t>Destination</a:t>
          </a:r>
          <a:endParaRPr lang="id-ID" sz="1200">
            <a:solidFill>
              <a:schemeClr val="accent3">
                <a:lumMod val="75000"/>
              </a:schemeClr>
            </a:solidFill>
            <a:latin typeface="Arial" panose="020B0604020202020204" pitchFamily="34" charset="0"/>
            <a:cs typeface="Arial" panose="020B0604020202020204" pitchFamily="34" charset="0"/>
          </a:endParaRPr>
        </a:p>
      </xdr:txBody>
    </xdr:sp>
    <xdr:clientData/>
  </xdr:twoCellAnchor>
  <xdr:twoCellAnchor editAs="oneCell">
    <xdr:from>
      <xdr:col>2</xdr:col>
      <xdr:colOff>25089</xdr:colOff>
      <xdr:row>19</xdr:row>
      <xdr:rowOff>165654</xdr:rowOff>
    </xdr:from>
    <xdr:to>
      <xdr:col>5</xdr:col>
      <xdr:colOff>141946</xdr:colOff>
      <xdr:row>31</xdr:row>
      <xdr:rowOff>54433</xdr:rowOff>
    </xdr:to>
    <mc:AlternateContent xmlns:mc="http://schemas.openxmlformats.org/markup-compatibility/2006" xmlns:a14="http://schemas.microsoft.com/office/drawing/2010/main">
      <mc:Choice Requires="a14">
        <xdr:graphicFrame macro="">
          <xdr:nvGraphicFramePr>
            <xdr:cNvPr id="106" name="Driver Name">
              <a:extLst>
                <a:ext uri="{FF2B5EF4-FFF2-40B4-BE49-F238E27FC236}">
                  <a16:creationId xmlns:a16="http://schemas.microsoft.com/office/drawing/2014/main" id="{6F542F55-82F3-4D5D-B81B-2B56F1BB5DCF}"/>
                </a:ext>
              </a:extLst>
            </xdr:cNvPr>
            <xdr:cNvGraphicFramePr/>
          </xdr:nvGraphicFramePr>
          <xdr:xfrm>
            <a:off x="0" y="0"/>
            <a:ext cx="0" cy="0"/>
          </xdr:xfrm>
          <a:graphic>
            <a:graphicData uri="http://schemas.microsoft.com/office/drawing/2010/slicer">
              <sle:slicer xmlns:sle="http://schemas.microsoft.com/office/drawing/2010/slicer" name="Driver Name"/>
            </a:graphicData>
          </a:graphic>
        </xdr:graphicFrame>
      </mc:Choice>
      <mc:Fallback xmlns="">
        <xdr:sp macro="" textlink="">
          <xdr:nvSpPr>
            <xdr:cNvPr id="0" name=""/>
            <xdr:cNvSpPr>
              <a:spLocks noTextEdit="1"/>
            </xdr:cNvSpPr>
          </xdr:nvSpPr>
          <xdr:spPr>
            <a:xfrm>
              <a:off x="1248907" y="3675472"/>
              <a:ext cx="1952584" cy="2105506"/>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320758</xdr:colOff>
      <xdr:row>28</xdr:row>
      <xdr:rowOff>43272</xdr:rowOff>
    </xdr:from>
    <xdr:to>
      <xdr:col>2</xdr:col>
      <xdr:colOff>51694</xdr:colOff>
      <xdr:row>30</xdr:row>
      <xdr:rowOff>72656</xdr:rowOff>
    </xdr:to>
    <xdr:pic>
      <xdr:nvPicPr>
        <xdr:cNvPr id="52" name="Graphic 51" descr="A boy with short hair">
          <a:extLst>
            <a:ext uri="{FF2B5EF4-FFF2-40B4-BE49-F238E27FC236}">
              <a16:creationId xmlns:a16="http://schemas.microsoft.com/office/drawing/2014/main" id="{DCF3318F-A56E-E677-308B-BAC8728BA7E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33346" y="5272684"/>
          <a:ext cx="343524" cy="402913"/>
        </a:xfrm>
        <a:prstGeom prst="rect">
          <a:avLst/>
        </a:prstGeom>
      </xdr:spPr>
    </xdr:pic>
    <xdr:clientData/>
  </xdr:twoCellAnchor>
  <xdr:twoCellAnchor editAs="oneCell">
    <xdr:from>
      <xdr:col>1</xdr:col>
      <xdr:colOff>320760</xdr:colOff>
      <xdr:row>25</xdr:row>
      <xdr:rowOff>116073</xdr:rowOff>
    </xdr:from>
    <xdr:to>
      <xdr:col>2</xdr:col>
      <xdr:colOff>51696</xdr:colOff>
      <xdr:row>27</xdr:row>
      <xdr:rowOff>161450</xdr:rowOff>
    </xdr:to>
    <xdr:pic>
      <xdr:nvPicPr>
        <xdr:cNvPr id="67" name="Graphic 66" descr="Boy with wavy hair">
          <a:extLst>
            <a:ext uri="{FF2B5EF4-FFF2-40B4-BE49-F238E27FC236}">
              <a16:creationId xmlns:a16="http://schemas.microsoft.com/office/drawing/2014/main" id="{A1D69ACC-CAF4-1EB8-6E85-72D2B80E2F3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3348" y="4785191"/>
          <a:ext cx="343524" cy="418906"/>
        </a:xfrm>
        <a:prstGeom prst="rect">
          <a:avLst/>
        </a:prstGeom>
      </xdr:spPr>
    </xdr:pic>
    <xdr:clientData/>
  </xdr:twoCellAnchor>
  <xdr:twoCellAnchor editAs="oneCell">
    <xdr:from>
      <xdr:col>1</xdr:col>
      <xdr:colOff>320759</xdr:colOff>
      <xdr:row>23</xdr:row>
      <xdr:rowOff>22462</xdr:rowOff>
    </xdr:from>
    <xdr:to>
      <xdr:col>2</xdr:col>
      <xdr:colOff>79127</xdr:colOff>
      <xdr:row>25</xdr:row>
      <xdr:rowOff>62638</xdr:rowOff>
    </xdr:to>
    <xdr:pic>
      <xdr:nvPicPr>
        <xdr:cNvPr id="77" name="Graphic 76" descr="A child with wavy hair">
          <a:extLst>
            <a:ext uri="{FF2B5EF4-FFF2-40B4-BE49-F238E27FC236}">
              <a16:creationId xmlns:a16="http://schemas.microsoft.com/office/drawing/2014/main" id="{C4838D8D-E216-3E36-6B94-05E9D5E4529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33347" y="4318050"/>
          <a:ext cx="370956" cy="413706"/>
        </a:xfrm>
        <a:prstGeom prst="rect">
          <a:avLst/>
        </a:prstGeom>
      </xdr:spPr>
    </xdr:pic>
    <xdr:clientData/>
  </xdr:twoCellAnchor>
  <xdr:twoCellAnchor editAs="oneCell">
    <xdr:from>
      <xdr:col>1</xdr:col>
      <xdr:colOff>320758</xdr:colOff>
      <xdr:row>20</xdr:row>
      <xdr:rowOff>97860</xdr:rowOff>
    </xdr:from>
    <xdr:to>
      <xdr:col>2</xdr:col>
      <xdr:colOff>51589</xdr:colOff>
      <xdr:row>22</xdr:row>
      <xdr:rowOff>145593</xdr:rowOff>
    </xdr:to>
    <xdr:pic>
      <xdr:nvPicPr>
        <xdr:cNvPr id="80" name="Graphic 79" descr="Boy with short hair">
          <a:extLst>
            <a:ext uri="{FF2B5EF4-FFF2-40B4-BE49-F238E27FC236}">
              <a16:creationId xmlns:a16="http://schemas.microsoft.com/office/drawing/2014/main" id="{29E98DD6-F52F-B65D-84FE-D6F4EF0A25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3346" y="3833154"/>
          <a:ext cx="343419" cy="421263"/>
        </a:xfrm>
        <a:prstGeom prst="rect">
          <a:avLst/>
        </a:prstGeom>
      </xdr:spPr>
    </xdr:pic>
    <xdr:clientData/>
  </xdr:twoCellAnchor>
  <xdr:twoCellAnchor>
    <xdr:from>
      <xdr:col>26</xdr:col>
      <xdr:colOff>198417</xdr:colOff>
      <xdr:row>5</xdr:row>
      <xdr:rowOff>92110</xdr:rowOff>
    </xdr:from>
    <xdr:to>
      <xdr:col>27</xdr:col>
      <xdr:colOff>31193</xdr:colOff>
      <xdr:row>7</xdr:row>
      <xdr:rowOff>151423</xdr:rowOff>
    </xdr:to>
    <xdr:grpSp>
      <xdr:nvGrpSpPr>
        <xdr:cNvPr id="163" name="Group 162">
          <a:hlinkClick xmlns:r="http://schemas.openxmlformats.org/officeDocument/2006/relationships" r:id="rId14"/>
          <a:extLst>
            <a:ext uri="{FF2B5EF4-FFF2-40B4-BE49-F238E27FC236}">
              <a16:creationId xmlns:a16="http://schemas.microsoft.com/office/drawing/2014/main" id="{7DD5CD29-7AD0-B71D-3F96-1E0DFF8992C0}"/>
            </a:ext>
          </a:extLst>
        </xdr:cNvPr>
        <xdr:cNvGrpSpPr/>
      </xdr:nvGrpSpPr>
      <xdr:grpSpPr>
        <a:xfrm>
          <a:off x="16108053" y="1015746"/>
          <a:ext cx="444685" cy="428768"/>
          <a:chOff x="16064124" y="1005890"/>
          <a:chExt cx="442996" cy="424826"/>
        </a:xfrm>
      </xdr:grpSpPr>
      <xdr:sp macro="" textlink="">
        <xdr:nvSpPr>
          <xdr:cNvPr id="155" name="Rectangle: Rounded Corners 154">
            <a:extLst>
              <a:ext uri="{FF2B5EF4-FFF2-40B4-BE49-F238E27FC236}">
                <a16:creationId xmlns:a16="http://schemas.microsoft.com/office/drawing/2014/main" id="{04073201-5478-4D9F-ACE3-95AB7C747808}"/>
              </a:ext>
            </a:extLst>
          </xdr:cNvPr>
          <xdr:cNvSpPr/>
        </xdr:nvSpPr>
        <xdr:spPr>
          <a:xfrm>
            <a:off x="16064124" y="1005890"/>
            <a:ext cx="442996" cy="424826"/>
          </a:xfrm>
          <a:prstGeom prst="roundRect">
            <a:avLst/>
          </a:prstGeom>
          <a:gradFill>
            <a:gsLst>
              <a:gs pos="13000">
                <a:schemeClr val="accent3">
                  <a:lumMod val="60000"/>
                  <a:lumOff val="40000"/>
                  <a:alpha val="86000"/>
                </a:schemeClr>
              </a:gs>
              <a:gs pos="74000">
                <a:schemeClr val="bg2">
                  <a:lumMod val="90000"/>
                  <a:alpha val="71000"/>
                </a:schemeClr>
              </a:gs>
              <a:gs pos="95000">
                <a:schemeClr val="bg2">
                  <a:lumMod val="90000"/>
                </a:schemeClr>
              </a:gs>
              <a:gs pos="100000">
                <a:schemeClr val="bg2">
                  <a:lumMod val="90000"/>
                  <a:alpha val="39000"/>
                </a:schemeClr>
              </a:gs>
            </a:gsLst>
            <a:lin ang="5400000" scaled="1"/>
          </a:gra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id-ID" sz="1100"/>
          </a:p>
        </xdr:txBody>
      </xdr:sp>
      <xdr:pic>
        <xdr:nvPicPr>
          <xdr:cNvPr id="162" name="Graphic 161" descr="Single gear with solid fill">
            <a:extLst>
              <a:ext uri="{FF2B5EF4-FFF2-40B4-BE49-F238E27FC236}">
                <a16:creationId xmlns:a16="http://schemas.microsoft.com/office/drawing/2014/main" id="{DF6BF0CB-4117-34BF-11FF-E2D5CA8B691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093980" y="1028006"/>
            <a:ext cx="383284" cy="380594"/>
          </a:xfrm>
          <a:prstGeom prst="rect">
            <a:avLst/>
          </a:prstGeom>
        </xdr:spPr>
      </xdr:pic>
    </xdr:grpSp>
    <xdr:clientData/>
  </xdr:twoCellAnchor>
  <xdr:twoCellAnchor>
    <xdr:from>
      <xdr:col>6</xdr:col>
      <xdr:colOff>161639</xdr:colOff>
      <xdr:row>5</xdr:row>
      <xdr:rowOff>103908</xdr:rowOff>
    </xdr:from>
    <xdr:to>
      <xdr:col>21</xdr:col>
      <xdr:colOff>69273</xdr:colOff>
      <xdr:row>9</xdr:row>
      <xdr:rowOff>11546</xdr:rowOff>
    </xdr:to>
    <xdr:sp macro="" textlink="">
      <xdr:nvSpPr>
        <xdr:cNvPr id="165" name="Rectangle: Rounded Corners 164">
          <a:extLst>
            <a:ext uri="{FF2B5EF4-FFF2-40B4-BE49-F238E27FC236}">
              <a16:creationId xmlns:a16="http://schemas.microsoft.com/office/drawing/2014/main" id="{00A1EEC8-EA5A-4E2B-8575-5AC5897D8D4B}"/>
            </a:ext>
          </a:extLst>
        </xdr:cNvPr>
        <xdr:cNvSpPr/>
      </xdr:nvSpPr>
      <xdr:spPr>
        <a:xfrm>
          <a:off x="3833094" y="1027544"/>
          <a:ext cx="9086270" cy="646547"/>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xdr:col>
      <xdr:colOff>342348</xdr:colOff>
      <xdr:row>18</xdr:row>
      <xdr:rowOff>82825</xdr:rowOff>
    </xdr:from>
    <xdr:to>
      <xdr:col>5</xdr:col>
      <xdr:colOff>60739</xdr:colOff>
      <xdr:row>19</xdr:row>
      <xdr:rowOff>175755</xdr:rowOff>
    </xdr:to>
    <xdr:sp macro="" textlink="">
      <xdr:nvSpPr>
        <xdr:cNvPr id="164" name="Rectangle: Rounded Corners 163">
          <a:extLst>
            <a:ext uri="{FF2B5EF4-FFF2-40B4-BE49-F238E27FC236}">
              <a16:creationId xmlns:a16="http://schemas.microsoft.com/office/drawing/2014/main" id="{86B491A8-210E-4EE0-A649-FB92058F1F1B}"/>
            </a:ext>
          </a:extLst>
        </xdr:cNvPr>
        <xdr:cNvSpPr/>
      </xdr:nvSpPr>
      <xdr:spPr>
        <a:xfrm>
          <a:off x="949739" y="3362738"/>
          <a:ext cx="2147957" cy="275147"/>
        </a:xfrm>
        <a:prstGeom prst="roundRect">
          <a:avLst>
            <a:gd name="adj" fmla="val 4430"/>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accent3">
                  <a:lumMod val="50000"/>
                </a:schemeClr>
              </a:solidFill>
              <a:latin typeface="Arial" panose="020B0604020202020204" pitchFamily="34" charset="0"/>
              <a:cs typeface="Arial" panose="020B0604020202020204" pitchFamily="34" charset="0"/>
            </a:rPr>
            <a:t>Driver</a:t>
          </a:r>
          <a:endParaRPr lang="id-ID" sz="1200" b="1">
            <a:solidFill>
              <a:schemeClr val="accent3">
                <a:lumMod val="50000"/>
              </a:schemeClr>
            </a:solidFill>
            <a:latin typeface="Arial" panose="020B0604020202020204" pitchFamily="34" charset="0"/>
            <a:cs typeface="Arial" panose="020B0604020202020204" pitchFamily="34" charset="0"/>
          </a:endParaRPr>
        </a:p>
      </xdr:txBody>
    </xdr:sp>
    <xdr:clientData/>
  </xdr:twoCellAnchor>
  <xdr:twoCellAnchor editAs="oneCell">
    <xdr:from>
      <xdr:col>6</xdr:col>
      <xdr:colOff>242454</xdr:colOff>
      <xdr:row>5</xdr:row>
      <xdr:rowOff>161640</xdr:rowOff>
    </xdr:from>
    <xdr:to>
      <xdr:col>21</xdr:col>
      <xdr:colOff>11545</xdr:colOff>
      <xdr:row>8</xdr:row>
      <xdr:rowOff>135253</xdr:rowOff>
    </xdr:to>
    <mc:AlternateContent xmlns:mc="http://schemas.openxmlformats.org/markup-compatibility/2006" xmlns:a14="http://schemas.microsoft.com/office/drawing/2010/main">
      <mc:Choice Requires="a14">
        <xdr:graphicFrame macro="">
          <xdr:nvGraphicFramePr>
            <xdr:cNvPr id="152" name="Month">
              <a:extLst>
                <a:ext uri="{FF2B5EF4-FFF2-40B4-BE49-F238E27FC236}">
                  <a16:creationId xmlns:a16="http://schemas.microsoft.com/office/drawing/2014/main" id="{121C94B1-27CA-4D37-B0CA-3ECFA1513DC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913909" y="1085276"/>
              <a:ext cx="8947727" cy="52779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382357</xdr:colOff>
      <xdr:row>33</xdr:row>
      <xdr:rowOff>67284</xdr:rowOff>
    </xdr:from>
    <xdr:to>
      <xdr:col>12</xdr:col>
      <xdr:colOff>387799</xdr:colOff>
      <xdr:row>42</xdr:row>
      <xdr:rowOff>4753</xdr:rowOff>
    </xdr:to>
    <xdr:graphicFrame macro="">
      <xdr:nvGraphicFramePr>
        <xdr:cNvPr id="23" name="Chart 22">
          <a:extLst>
            <a:ext uri="{FF2B5EF4-FFF2-40B4-BE49-F238E27FC236}">
              <a16:creationId xmlns:a16="http://schemas.microsoft.com/office/drawing/2014/main" id="{D8D6B1FD-8D5C-4B0E-82D7-94DEC89E8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127000</xdr:colOff>
      <xdr:row>33</xdr:row>
      <xdr:rowOff>0</xdr:rowOff>
    </xdr:from>
    <xdr:to>
      <xdr:col>21</xdr:col>
      <xdr:colOff>72571</xdr:colOff>
      <xdr:row>48</xdr:row>
      <xdr:rowOff>90715</xdr:rowOff>
    </xdr:to>
    <xdr:sp macro="" textlink="">
      <xdr:nvSpPr>
        <xdr:cNvPr id="136" name="Rectangle: Rounded Corners 135">
          <a:extLst>
            <a:ext uri="{FF2B5EF4-FFF2-40B4-BE49-F238E27FC236}">
              <a16:creationId xmlns:a16="http://schemas.microsoft.com/office/drawing/2014/main" id="{D1B62D8C-33CB-4AD2-B7D3-7CB005D01417}"/>
            </a:ext>
          </a:extLst>
        </xdr:cNvPr>
        <xdr:cNvSpPr/>
      </xdr:nvSpPr>
      <xdr:spPr>
        <a:xfrm>
          <a:off x="7469909" y="6096000"/>
          <a:ext cx="5452753" cy="2861624"/>
        </a:xfrm>
        <a:prstGeom prst="roundRect">
          <a:avLst>
            <a:gd name="adj" fmla="val 443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clientData/>
  </xdr:twoCellAnchor>
  <xdr:twoCellAnchor>
    <xdr:from>
      <xdr:col>17</xdr:col>
      <xdr:colOff>323265</xdr:colOff>
      <xdr:row>33</xdr:row>
      <xdr:rowOff>80821</xdr:rowOff>
    </xdr:from>
    <xdr:to>
      <xdr:col>21</xdr:col>
      <xdr:colOff>46174</xdr:colOff>
      <xdr:row>34</xdr:row>
      <xdr:rowOff>142982</xdr:rowOff>
    </xdr:to>
    <xdr:sp macro="" textlink="">
      <xdr:nvSpPr>
        <xdr:cNvPr id="119" name="TextBox 118">
          <a:extLst>
            <a:ext uri="{FF2B5EF4-FFF2-40B4-BE49-F238E27FC236}">
              <a16:creationId xmlns:a16="http://schemas.microsoft.com/office/drawing/2014/main" id="{28941507-9A83-F4A2-D129-093E807679E2}"/>
            </a:ext>
          </a:extLst>
        </xdr:cNvPr>
        <xdr:cNvSpPr txBox="1"/>
      </xdr:nvSpPr>
      <xdr:spPr>
        <a:xfrm>
          <a:off x="10725720" y="6176821"/>
          <a:ext cx="2170545" cy="24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Arial" panose="020B0604020202020204" pitchFamily="34" charset="0"/>
              <a:cs typeface="Arial" panose="020B0604020202020204" pitchFamily="34" charset="0"/>
            </a:rPr>
            <a:t>Shipment Cost Settlement</a:t>
          </a:r>
          <a:endParaRPr lang="id-ID" sz="1200" b="1">
            <a:latin typeface="Arial" panose="020B0604020202020204" pitchFamily="34" charset="0"/>
            <a:cs typeface="Arial" panose="020B0604020202020204" pitchFamily="34" charset="0"/>
          </a:endParaRPr>
        </a:p>
      </xdr:txBody>
    </xdr:sp>
    <xdr:clientData/>
  </xdr:twoCellAnchor>
  <xdr:twoCellAnchor>
    <xdr:from>
      <xdr:col>12</xdr:col>
      <xdr:colOff>360211</xdr:colOff>
      <xdr:row>35</xdr:row>
      <xdr:rowOff>2313</xdr:rowOff>
    </xdr:from>
    <xdr:to>
      <xdr:col>14</xdr:col>
      <xdr:colOff>599433</xdr:colOff>
      <xdr:row>36</xdr:row>
      <xdr:rowOff>64474</xdr:rowOff>
    </xdr:to>
    <xdr:sp macro="" textlink="">
      <xdr:nvSpPr>
        <xdr:cNvPr id="140" name="TextBox 139">
          <a:extLst>
            <a:ext uri="{FF2B5EF4-FFF2-40B4-BE49-F238E27FC236}">
              <a16:creationId xmlns:a16="http://schemas.microsoft.com/office/drawing/2014/main" id="{5F16B704-E2AA-41DC-8B76-1556B4C94A22}"/>
            </a:ext>
          </a:extLst>
        </xdr:cNvPr>
        <xdr:cNvSpPr txBox="1"/>
      </xdr:nvSpPr>
      <xdr:spPr>
        <a:xfrm>
          <a:off x="7703120" y="6467768"/>
          <a:ext cx="1463040" cy="24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latin typeface="Arial" panose="020B0604020202020204" pitchFamily="34" charset="0"/>
              <a:cs typeface="Arial" panose="020B0604020202020204" pitchFamily="34" charset="0"/>
            </a:rPr>
            <a:t>Shipment</a:t>
          </a:r>
          <a:r>
            <a:rPr lang="en-US" sz="1100" b="0" baseline="0">
              <a:latin typeface="Arial" panose="020B0604020202020204" pitchFamily="34" charset="0"/>
              <a:cs typeface="Arial" panose="020B0604020202020204" pitchFamily="34" charset="0"/>
            </a:rPr>
            <a:t> Request</a:t>
          </a:r>
          <a:endParaRPr lang="id-ID" sz="1100" b="0">
            <a:latin typeface="Arial" panose="020B0604020202020204" pitchFamily="34" charset="0"/>
            <a:cs typeface="Arial" panose="020B0604020202020204" pitchFamily="34" charset="0"/>
          </a:endParaRPr>
        </a:p>
      </xdr:txBody>
    </xdr:sp>
    <xdr:clientData/>
  </xdr:twoCellAnchor>
  <xdr:twoCellAnchor>
    <xdr:from>
      <xdr:col>18</xdr:col>
      <xdr:colOff>452576</xdr:colOff>
      <xdr:row>38</xdr:row>
      <xdr:rowOff>91664</xdr:rowOff>
    </xdr:from>
    <xdr:to>
      <xdr:col>20</xdr:col>
      <xdr:colOff>326038</xdr:colOff>
      <xdr:row>39</xdr:row>
      <xdr:rowOff>151315</xdr:rowOff>
    </xdr:to>
    <xdr:sp macro="" textlink="">
      <xdr:nvSpPr>
        <xdr:cNvPr id="120" name="TextBox 119">
          <a:extLst>
            <a:ext uri="{FF2B5EF4-FFF2-40B4-BE49-F238E27FC236}">
              <a16:creationId xmlns:a16="http://schemas.microsoft.com/office/drawing/2014/main" id="{B2EE55E2-7E4F-4866-BB9E-5A63989F23BB}"/>
            </a:ext>
          </a:extLst>
        </xdr:cNvPr>
        <xdr:cNvSpPr txBox="1"/>
      </xdr:nvSpPr>
      <xdr:spPr>
        <a:xfrm>
          <a:off x="11385619" y="7015925"/>
          <a:ext cx="1088245" cy="241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latin typeface="Arial" panose="020B0604020202020204" pitchFamily="34" charset="0"/>
              <a:cs typeface="Arial" panose="020B0604020202020204" pitchFamily="34" charset="0"/>
            </a:rPr>
            <a:t>Final Amount</a:t>
          </a:r>
          <a:endParaRPr lang="id-ID" sz="1100" b="0">
            <a:latin typeface="Arial" panose="020B0604020202020204" pitchFamily="34" charset="0"/>
            <a:cs typeface="Arial" panose="020B0604020202020204" pitchFamily="34" charset="0"/>
          </a:endParaRPr>
        </a:p>
      </xdr:txBody>
    </xdr:sp>
    <xdr:clientData/>
  </xdr:twoCellAnchor>
  <xdr:twoCellAnchor>
    <xdr:from>
      <xdr:col>19</xdr:col>
      <xdr:colOff>50800</xdr:colOff>
      <xdr:row>37</xdr:row>
      <xdr:rowOff>50799</xdr:rowOff>
    </xdr:from>
    <xdr:to>
      <xdr:col>20</xdr:col>
      <xdr:colOff>261851</xdr:colOff>
      <xdr:row>38</xdr:row>
      <xdr:rowOff>131618</xdr:rowOff>
    </xdr:to>
    <xdr:sp macro="" textlink="PivotTable!BD11:BD14">
      <xdr:nvSpPr>
        <xdr:cNvPr id="145" name="TextBox 144">
          <a:extLst>
            <a:ext uri="{FF2B5EF4-FFF2-40B4-BE49-F238E27FC236}">
              <a16:creationId xmlns:a16="http://schemas.microsoft.com/office/drawing/2014/main" id="{52FDE555-59F5-4A6C-B69E-EA1B7EB49C46}"/>
            </a:ext>
          </a:extLst>
        </xdr:cNvPr>
        <xdr:cNvSpPr txBox="1"/>
      </xdr:nvSpPr>
      <xdr:spPr>
        <a:xfrm>
          <a:off x="11677073" y="6885708"/>
          <a:ext cx="822960"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3844ED-162D-4C8E-90E0-D9BFDA8B10DF}" type="TxLink">
            <a:rPr lang="en-US" sz="1200" b="1" i="0" u="none" strike="noStrike">
              <a:solidFill>
                <a:srgbClr val="000000"/>
              </a:solidFill>
              <a:latin typeface="Arial"/>
              <a:cs typeface="Arial"/>
            </a:rPr>
            <a:t>$24.101</a:t>
          </a:fld>
          <a:endParaRPr lang="id-ID" sz="1100"/>
        </a:p>
      </xdr:txBody>
    </xdr:sp>
    <xdr:clientData/>
  </xdr:twoCellAnchor>
  <xdr:twoCellAnchor>
    <xdr:from>
      <xdr:col>13</xdr:col>
      <xdr:colOff>306642</xdr:colOff>
      <xdr:row>36</xdr:row>
      <xdr:rowOff>69995</xdr:rowOff>
    </xdr:from>
    <xdr:to>
      <xdr:col>19</xdr:col>
      <xdr:colOff>415918</xdr:colOff>
      <xdr:row>45</xdr:row>
      <xdr:rowOff>121678</xdr:rowOff>
    </xdr:to>
    <xdr:grpSp>
      <xdr:nvGrpSpPr>
        <xdr:cNvPr id="14" name="Group 13">
          <a:extLst>
            <a:ext uri="{FF2B5EF4-FFF2-40B4-BE49-F238E27FC236}">
              <a16:creationId xmlns:a16="http://schemas.microsoft.com/office/drawing/2014/main" id="{EDA415F9-D2A2-1774-8E32-7DBC7F45947B}"/>
            </a:ext>
          </a:extLst>
        </xdr:cNvPr>
        <xdr:cNvGrpSpPr/>
      </xdr:nvGrpSpPr>
      <xdr:grpSpPr>
        <a:xfrm>
          <a:off x="8261460" y="6720177"/>
          <a:ext cx="3780731" cy="1714228"/>
          <a:chOff x="8207856" y="6601424"/>
          <a:chExt cx="3755991" cy="1684540"/>
        </a:xfrm>
      </xdr:grpSpPr>
      <xdr:cxnSp macro="">
        <xdr:nvCxnSpPr>
          <xdr:cNvPr id="158" name="Straight Connector 157">
            <a:extLst>
              <a:ext uri="{FF2B5EF4-FFF2-40B4-BE49-F238E27FC236}">
                <a16:creationId xmlns:a16="http://schemas.microsoft.com/office/drawing/2014/main" id="{1A418DF1-7445-BF19-2513-4A71FFFF77F0}"/>
              </a:ext>
            </a:extLst>
          </xdr:cNvPr>
          <xdr:cNvCxnSpPr/>
        </xdr:nvCxnSpPr>
        <xdr:spPr>
          <a:xfrm>
            <a:off x="8207856" y="6601424"/>
            <a:ext cx="0" cy="1684540"/>
          </a:xfrm>
          <a:prstGeom prst="line">
            <a:avLst/>
          </a:prstGeom>
          <a:ln w="12700"/>
        </xdr:spPr>
        <xdr:style>
          <a:lnRef idx="1">
            <a:schemeClr val="accent1"/>
          </a:lnRef>
          <a:fillRef idx="0">
            <a:schemeClr val="accent1"/>
          </a:fillRef>
          <a:effectRef idx="0">
            <a:schemeClr val="accent1"/>
          </a:effectRef>
          <a:fontRef idx="minor">
            <a:schemeClr val="tx1"/>
          </a:fontRef>
        </xdr:style>
      </xdr:cxnSp>
      <xdr:cxnSp macro="">
        <xdr:nvCxnSpPr>
          <xdr:cNvPr id="159" name="Straight Connector 158">
            <a:extLst>
              <a:ext uri="{FF2B5EF4-FFF2-40B4-BE49-F238E27FC236}">
                <a16:creationId xmlns:a16="http://schemas.microsoft.com/office/drawing/2014/main" id="{95848D73-56D9-4624-BAD9-74A172164D97}"/>
              </a:ext>
            </a:extLst>
          </xdr:cNvPr>
          <xdr:cNvCxnSpPr/>
        </xdr:nvCxnSpPr>
        <xdr:spPr>
          <a:xfrm flipH="1">
            <a:off x="8212440" y="8280746"/>
            <a:ext cx="3751407" cy="0"/>
          </a:xfrm>
          <a:prstGeom prst="line">
            <a:avLst/>
          </a:prstGeom>
          <a:ln w="127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419650</xdr:colOff>
      <xdr:row>39</xdr:row>
      <xdr:rowOff>132517</xdr:rowOff>
    </xdr:from>
    <xdr:to>
      <xdr:col>19</xdr:col>
      <xdr:colOff>419650</xdr:colOff>
      <xdr:row>45</xdr:row>
      <xdr:rowOff>118204</xdr:rowOff>
    </xdr:to>
    <xdr:cxnSp macro="">
      <xdr:nvCxnSpPr>
        <xdr:cNvPr id="170" name="Straight Arrow Connector 169">
          <a:extLst>
            <a:ext uri="{FF2B5EF4-FFF2-40B4-BE49-F238E27FC236}">
              <a16:creationId xmlns:a16="http://schemas.microsoft.com/office/drawing/2014/main" id="{643A3C1C-81D6-CFD9-8420-F2B5CD39D872}"/>
            </a:ext>
          </a:extLst>
        </xdr:cNvPr>
        <xdr:cNvCxnSpPr/>
      </xdr:nvCxnSpPr>
      <xdr:spPr>
        <a:xfrm flipV="1">
          <a:off x="11960085" y="7238995"/>
          <a:ext cx="0" cy="1078992"/>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360219</xdr:colOff>
      <xdr:row>44</xdr:row>
      <xdr:rowOff>133938</xdr:rowOff>
    </xdr:from>
    <xdr:to>
      <xdr:col>19</xdr:col>
      <xdr:colOff>212890</xdr:colOff>
      <xdr:row>46</xdr:row>
      <xdr:rowOff>130243</xdr:rowOff>
    </xdr:to>
    <xdr:grpSp>
      <xdr:nvGrpSpPr>
        <xdr:cNvPr id="154" name="Group 153">
          <a:extLst>
            <a:ext uri="{FF2B5EF4-FFF2-40B4-BE49-F238E27FC236}">
              <a16:creationId xmlns:a16="http://schemas.microsoft.com/office/drawing/2014/main" id="{73247BFA-1F68-207B-E9D4-B6BC9BB417F2}"/>
            </a:ext>
          </a:extLst>
        </xdr:cNvPr>
        <xdr:cNvGrpSpPr/>
      </xdr:nvGrpSpPr>
      <xdr:grpSpPr>
        <a:xfrm>
          <a:off x="10150764" y="8261938"/>
          <a:ext cx="1688399" cy="365760"/>
          <a:chOff x="10150764" y="8250393"/>
          <a:chExt cx="1688399" cy="365760"/>
        </a:xfrm>
      </xdr:grpSpPr>
      <xdr:sp macro="" textlink="">
        <xdr:nvSpPr>
          <xdr:cNvPr id="149" name="Rectangle: Rounded Corners 148">
            <a:extLst>
              <a:ext uri="{FF2B5EF4-FFF2-40B4-BE49-F238E27FC236}">
                <a16:creationId xmlns:a16="http://schemas.microsoft.com/office/drawing/2014/main" id="{167E4519-305C-4F84-971D-EC1BFFD3DC2C}"/>
              </a:ext>
            </a:extLst>
          </xdr:cNvPr>
          <xdr:cNvSpPr/>
        </xdr:nvSpPr>
        <xdr:spPr>
          <a:xfrm>
            <a:off x="10190019" y="8250393"/>
            <a:ext cx="1645920" cy="365760"/>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PivotTable!BC11:BC14">
        <xdr:nvSpPr>
          <xdr:cNvPr id="142" name="TextBox 141">
            <a:extLst>
              <a:ext uri="{FF2B5EF4-FFF2-40B4-BE49-F238E27FC236}">
                <a16:creationId xmlns:a16="http://schemas.microsoft.com/office/drawing/2014/main" id="{8043DEBB-F044-4994-B1DC-ACDF388F7C26}"/>
              </a:ext>
            </a:extLst>
          </xdr:cNvPr>
          <xdr:cNvSpPr txBox="1"/>
        </xdr:nvSpPr>
        <xdr:spPr>
          <a:xfrm>
            <a:off x="10150764" y="8291944"/>
            <a:ext cx="822960"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A1185B-48E4-4313-A46F-60FE422FF0FB}" type="TxLink">
              <a:rPr lang="en-US" sz="1200" b="1" i="0" u="none" strike="noStrike">
                <a:solidFill>
                  <a:srgbClr val="000000"/>
                </a:solidFill>
                <a:latin typeface="Arial"/>
                <a:cs typeface="Arial"/>
              </a:rPr>
              <a:pPr/>
              <a:t>$20.084</a:t>
            </a:fld>
            <a:endParaRPr lang="id-ID" sz="1100"/>
          </a:p>
        </xdr:txBody>
      </xdr:sp>
      <xdr:sp macro="" textlink="">
        <xdr:nvSpPr>
          <xdr:cNvPr id="132" name="TextBox 131">
            <a:extLst>
              <a:ext uri="{FF2B5EF4-FFF2-40B4-BE49-F238E27FC236}">
                <a16:creationId xmlns:a16="http://schemas.microsoft.com/office/drawing/2014/main" id="{2E54AC01-B9D9-417F-A6F2-258F215EA977}"/>
              </a:ext>
            </a:extLst>
          </xdr:cNvPr>
          <xdr:cNvSpPr txBox="1"/>
        </xdr:nvSpPr>
        <xdr:spPr>
          <a:xfrm>
            <a:off x="10741883" y="8305804"/>
            <a:ext cx="1097280" cy="24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latin typeface="Arial" panose="020B0604020202020204" pitchFamily="34" charset="0"/>
                <a:cs typeface="Arial" panose="020B0604020202020204" pitchFamily="34" charset="0"/>
              </a:rPr>
              <a:t>Basic Freight</a:t>
            </a:r>
            <a:endParaRPr lang="id-ID" sz="1100" b="0">
              <a:latin typeface="Arial" panose="020B0604020202020204" pitchFamily="34" charset="0"/>
              <a:cs typeface="Arial" panose="020B0604020202020204" pitchFamily="34" charset="0"/>
            </a:endParaRPr>
          </a:p>
        </xdr:txBody>
      </xdr:sp>
    </xdr:grpSp>
    <xdr:clientData/>
  </xdr:twoCellAnchor>
  <xdr:twoCellAnchor>
    <xdr:from>
      <xdr:col>13</xdr:col>
      <xdr:colOff>491836</xdr:colOff>
      <xdr:row>44</xdr:row>
      <xdr:rowOff>120076</xdr:rowOff>
    </xdr:from>
    <xdr:to>
      <xdr:col>16</xdr:col>
      <xdr:colOff>216124</xdr:colOff>
      <xdr:row>46</xdr:row>
      <xdr:rowOff>116381</xdr:rowOff>
    </xdr:to>
    <xdr:grpSp>
      <xdr:nvGrpSpPr>
        <xdr:cNvPr id="153" name="Group 152">
          <a:extLst>
            <a:ext uri="{FF2B5EF4-FFF2-40B4-BE49-F238E27FC236}">
              <a16:creationId xmlns:a16="http://schemas.microsoft.com/office/drawing/2014/main" id="{74D3F6A1-4198-EC36-2BA6-0B81C1F54B2C}"/>
            </a:ext>
          </a:extLst>
        </xdr:cNvPr>
        <xdr:cNvGrpSpPr/>
      </xdr:nvGrpSpPr>
      <xdr:grpSpPr>
        <a:xfrm>
          <a:off x="8446654" y="8248076"/>
          <a:ext cx="1560015" cy="365760"/>
          <a:chOff x="8446654" y="8248076"/>
          <a:chExt cx="1560015" cy="365760"/>
        </a:xfrm>
      </xdr:grpSpPr>
      <xdr:sp macro="" textlink="">
        <xdr:nvSpPr>
          <xdr:cNvPr id="148" name="Rectangle: Rounded Corners 147">
            <a:extLst>
              <a:ext uri="{FF2B5EF4-FFF2-40B4-BE49-F238E27FC236}">
                <a16:creationId xmlns:a16="http://schemas.microsoft.com/office/drawing/2014/main" id="{22FB22D4-CA66-4D85-AA50-4898BEAA4C59}"/>
              </a:ext>
            </a:extLst>
          </xdr:cNvPr>
          <xdr:cNvSpPr/>
        </xdr:nvSpPr>
        <xdr:spPr>
          <a:xfrm>
            <a:off x="8478973" y="8248076"/>
            <a:ext cx="1463040" cy="365760"/>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PivotTable!BB11:BB14">
        <xdr:nvSpPr>
          <xdr:cNvPr id="144" name="TextBox 143">
            <a:extLst>
              <a:ext uri="{FF2B5EF4-FFF2-40B4-BE49-F238E27FC236}">
                <a16:creationId xmlns:a16="http://schemas.microsoft.com/office/drawing/2014/main" id="{C9E6D92A-312E-4FEB-9576-BF8468AAF8F2}"/>
              </a:ext>
            </a:extLst>
          </xdr:cNvPr>
          <xdr:cNvSpPr txBox="1"/>
        </xdr:nvSpPr>
        <xdr:spPr>
          <a:xfrm>
            <a:off x="8446654" y="8273472"/>
            <a:ext cx="822960"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220A6D-CF9D-4788-A5A4-C66D27BF619A}" type="TxLink">
              <a:rPr lang="en-US" sz="1200" b="1" i="0" u="none" strike="noStrike">
                <a:solidFill>
                  <a:srgbClr val="000000"/>
                </a:solidFill>
                <a:latin typeface="Arial"/>
                <a:cs typeface="Arial"/>
              </a:rPr>
              <a:pPr/>
              <a:t>$13.657</a:t>
            </a:fld>
            <a:endParaRPr lang="id-ID" sz="1100"/>
          </a:p>
        </xdr:txBody>
      </xdr:sp>
      <xdr:sp macro="" textlink="">
        <xdr:nvSpPr>
          <xdr:cNvPr id="133" name="TextBox 132">
            <a:extLst>
              <a:ext uri="{FF2B5EF4-FFF2-40B4-BE49-F238E27FC236}">
                <a16:creationId xmlns:a16="http://schemas.microsoft.com/office/drawing/2014/main" id="{25402CDD-6429-4B95-996A-939873CDBA3E}"/>
              </a:ext>
            </a:extLst>
          </xdr:cNvPr>
          <xdr:cNvSpPr txBox="1"/>
        </xdr:nvSpPr>
        <xdr:spPr>
          <a:xfrm>
            <a:off x="9000829" y="8296567"/>
            <a:ext cx="1005840" cy="24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latin typeface="Arial" panose="020B0604020202020204" pitchFamily="34" charset="0"/>
                <a:cs typeface="Arial" panose="020B0604020202020204" pitchFamily="34" charset="0"/>
              </a:rPr>
              <a:t>ERE Stage</a:t>
            </a:r>
            <a:endParaRPr lang="id-ID" sz="1100" b="0">
              <a:latin typeface="Arial" panose="020B0604020202020204" pitchFamily="34" charset="0"/>
              <a:cs typeface="Arial" panose="020B0604020202020204" pitchFamily="34" charset="0"/>
            </a:endParaRPr>
          </a:p>
        </xdr:txBody>
      </xdr:sp>
    </xdr:grpSp>
    <xdr:clientData/>
  </xdr:twoCellAnchor>
  <xdr:twoCellAnchor>
    <xdr:from>
      <xdr:col>12</xdr:col>
      <xdr:colOff>385619</xdr:colOff>
      <xdr:row>40</xdr:row>
      <xdr:rowOff>69289</xdr:rowOff>
    </xdr:from>
    <xdr:to>
      <xdr:col>16</xdr:col>
      <xdr:colOff>423357</xdr:colOff>
      <xdr:row>42</xdr:row>
      <xdr:rowOff>65595</xdr:rowOff>
    </xdr:to>
    <xdr:grpSp>
      <xdr:nvGrpSpPr>
        <xdr:cNvPr id="151" name="Group 150">
          <a:extLst>
            <a:ext uri="{FF2B5EF4-FFF2-40B4-BE49-F238E27FC236}">
              <a16:creationId xmlns:a16="http://schemas.microsoft.com/office/drawing/2014/main" id="{C3A0D473-8FA4-4907-E1C0-C7BB53E93464}"/>
            </a:ext>
          </a:extLst>
        </xdr:cNvPr>
        <xdr:cNvGrpSpPr/>
      </xdr:nvGrpSpPr>
      <xdr:grpSpPr>
        <a:xfrm>
          <a:off x="7728528" y="7458380"/>
          <a:ext cx="2485374" cy="365760"/>
          <a:chOff x="7693892" y="7458380"/>
          <a:chExt cx="2487351" cy="365760"/>
        </a:xfrm>
      </xdr:grpSpPr>
      <xdr:sp macro="" textlink="">
        <xdr:nvSpPr>
          <xdr:cNvPr id="146" name="Rectangle: Rounded Corners 145">
            <a:extLst>
              <a:ext uri="{FF2B5EF4-FFF2-40B4-BE49-F238E27FC236}">
                <a16:creationId xmlns:a16="http://schemas.microsoft.com/office/drawing/2014/main" id="{CB648723-38EC-8D8C-D385-DA405EC2E3BE}"/>
              </a:ext>
            </a:extLst>
          </xdr:cNvPr>
          <xdr:cNvSpPr/>
        </xdr:nvSpPr>
        <xdr:spPr>
          <a:xfrm>
            <a:off x="7712363" y="7458380"/>
            <a:ext cx="2468880" cy="365760"/>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PivotTable!BA11:BA14">
        <xdr:nvSpPr>
          <xdr:cNvPr id="143" name="TextBox 142">
            <a:extLst>
              <a:ext uri="{FF2B5EF4-FFF2-40B4-BE49-F238E27FC236}">
                <a16:creationId xmlns:a16="http://schemas.microsoft.com/office/drawing/2014/main" id="{2B4AAD84-86B6-4A76-9060-FA0F16AD5CDF}"/>
              </a:ext>
            </a:extLst>
          </xdr:cNvPr>
          <xdr:cNvSpPr txBox="1"/>
        </xdr:nvSpPr>
        <xdr:spPr>
          <a:xfrm>
            <a:off x="7693892" y="7497616"/>
            <a:ext cx="822960"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96AF39-4822-4772-ADB9-2399CAC4303F}" type="TxLink">
              <a:rPr lang="en-US" sz="1200" b="1" i="0" u="none" strike="noStrike">
                <a:solidFill>
                  <a:srgbClr val="000000"/>
                </a:solidFill>
                <a:latin typeface="Arial"/>
                <a:cs typeface="Arial"/>
              </a:rPr>
              <a:pPr/>
              <a:t>$16.067</a:t>
            </a:fld>
            <a:endParaRPr lang="id-ID" sz="1100"/>
          </a:p>
        </xdr:txBody>
      </xdr:sp>
      <xdr:sp macro="" textlink="">
        <xdr:nvSpPr>
          <xdr:cNvPr id="138" name="TextBox 137">
            <a:extLst>
              <a:ext uri="{FF2B5EF4-FFF2-40B4-BE49-F238E27FC236}">
                <a16:creationId xmlns:a16="http://schemas.microsoft.com/office/drawing/2014/main" id="{0AAD1622-D390-4613-ACEA-35CE787FF63A}"/>
              </a:ext>
            </a:extLst>
          </xdr:cNvPr>
          <xdr:cNvSpPr txBox="1"/>
        </xdr:nvSpPr>
        <xdr:spPr>
          <a:xfrm>
            <a:off x="8287320" y="7513785"/>
            <a:ext cx="1800581" cy="24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latin typeface="Arial" panose="020B0604020202020204" pitchFamily="34" charset="0"/>
                <a:cs typeface="Arial" panose="020B0604020202020204" pitchFamily="34" charset="0"/>
              </a:rPr>
              <a:t>Shipment Cost Sub-Items</a:t>
            </a:r>
            <a:endParaRPr lang="id-ID" sz="1100" b="0">
              <a:latin typeface="Arial" panose="020B0604020202020204" pitchFamily="34" charset="0"/>
              <a:cs typeface="Arial" panose="020B0604020202020204" pitchFamily="34" charset="0"/>
            </a:endParaRPr>
          </a:p>
        </xdr:txBody>
      </xdr:sp>
    </xdr:grpSp>
    <xdr:clientData/>
  </xdr:twoCellAnchor>
  <xdr:twoCellAnchor>
    <xdr:from>
      <xdr:col>12</xdr:col>
      <xdr:colOff>381001</xdr:colOff>
      <xdr:row>37</xdr:row>
      <xdr:rowOff>60046</xdr:rowOff>
    </xdr:from>
    <xdr:to>
      <xdr:col>16</xdr:col>
      <xdr:colOff>88201</xdr:colOff>
      <xdr:row>39</xdr:row>
      <xdr:rowOff>56351</xdr:rowOff>
    </xdr:to>
    <xdr:grpSp>
      <xdr:nvGrpSpPr>
        <xdr:cNvPr id="150" name="Group 149">
          <a:extLst>
            <a:ext uri="{FF2B5EF4-FFF2-40B4-BE49-F238E27FC236}">
              <a16:creationId xmlns:a16="http://schemas.microsoft.com/office/drawing/2014/main" id="{4BDA51FB-6BC5-CA56-0F98-7A2627B0A6FC}"/>
            </a:ext>
          </a:extLst>
        </xdr:cNvPr>
        <xdr:cNvGrpSpPr/>
      </xdr:nvGrpSpPr>
      <xdr:grpSpPr>
        <a:xfrm>
          <a:off x="7723910" y="6894955"/>
          <a:ext cx="2154836" cy="365760"/>
          <a:chOff x="7723910" y="6894955"/>
          <a:chExt cx="2154836" cy="365760"/>
        </a:xfrm>
      </xdr:grpSpPr>
      <xdr:sp macro="" textlink="">
        <xdr:nvSpPr>
          <xdr:cNvPr id="147" name="Rectangle: Rounded Corners 146">
            <a:extLst>
              <a:ext uri="{FF2B5EF4-FFF2-40B4-BE49-F238E27FC236}">
                <a16:creationId xmlns:a16="http://schemas.microsoft.com/office/drawing/2014/main" id="{35D78798-2CBB-43A2-92C4-81A2D81C2F47}"/>
              </a:ext>
            </a:extLst>
          </xdr:cNvPr>
          <xdr:cNvSpPr/>
        </xdr:nvSpPr>
        <xdr:spPr>
          <a:xfrm>
            <a:off x="7760854" y="6894955"/>
            <a:ext cx="2103120" cy="365760"/>
          </a:xfrm>
          <a:prstGeom prst="roundRect">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a:p>
        </xdr:txBody>
      </xdr:sp>
      <xdr:sp macro="" textlink="PivotTable!AZ11:AZ14">
        <xdr:nvSpPr>
          <xdr:cNvPr id="141" name="TextBox 140">
            <a:extLst>
              <a:ext uri="{FF2B5EF4-FFF2-40B4-BE49-F238E27FC236}">
                <a16:creationId xmlns:a16="http://schemas.microsoft.com/office/drawing/2014/main" id="{9F184E77-5441-6AEE-851A-5E398CDEDEB0}"/>
              </a:ext>
            </a:extLst>
          </xdr:cNvPr>
          <xdr:cNvSpPr txBox="1"/>
        </xdr:nvSpPr>
        <xdr:spPr>
          <a:xfrm>
            <a:off x="7723910" y="6915726"/>
            <a:ext cx="822960"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3FF569-AA77-45A3-905C-B8798B1F8E59}" type="TxLink">
              <a:rPr lang="en-US" sz="1200" b="1" i="0" u="none" strike="noStrike">
                <a:solidFill>
                  <a:srgbClr val="000000"/>
                </a:solidFill>
                <a:latin typeface="Arial"/>
                <a:cs typeface="Arial"/>
              </a:rPr>
              <a:pPr/>
              <a:t>$10.444</a:t>
            </a:fld>
            <a:endParaRPr lang="id-ID" sz="1100"/>
          </a:p>
        </xdr:txBody>
      </xdr:sp>
      <xdr:sp macro="" textlink="">
        <xdr:nvSpPr>
          <xdr:cNvPr id="139" name="TextBox 138">
            <a:extLst>
              <a:ext uri="{FF2B5EF4-FFF2-40B4-BE49-F238E27FC236}">
                <a16:creationId xmlns:a16="http://schemas.microsoft.com/office/drawing/2014/main" id="{2C0D4970-D8F2-484E-94FD-32E7A66AAD5A}"/>
              </a:ext>
            </a:extLst>
          </xdr:cNvPr>
          <xdr:cNvSpPr txBox="1"/>
        </xdr:nvSpPr>
        <xdr:spPr>
          <a:xfrm>
            <a:off x="8324266" y="6938824"/>
            <a:ext cx="1554480" cy="24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latin typeface="Arial" panose="020B0604020202020204" pitchFamily="34" charset="0"/>
                <a:cs typeface="Arial" panose="020B0604020202020204" pitchFamily="34" charset="0"/>
              </a:rPr>
              <a:t>First Condition Type</a:t>
            </a:r>
            <a:endParaRPr lang="id-ID" sz="1100" b="0">
              <a:latin typeface="Arial" panose="020B0604020202020204" pitchFamily="34" charset="0"/>
              <a:cs typeface="Arial" panose="020B060402020202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64.971707986108" createdVersion="8" refreshedVersion="8" minRefreshableVersion="3" recordCount="61" xr:uid="{CAE48370-D660-41EB-BAAA-E41F0B494BB8}">
  <cacheSource type="worksheet">
    <worksheetSource ref="A1:AC62" sheet="Datatable"/>
  </cacheSource>
  <cacheFields count="30">
    <cacheField name="Month" numFmtId="164">
      <sharedItems count="12">
        <s v="Jan"/>
        <s v="Feb"/>
        <s v="Mar"/>
        <s v="Apr"/>
        <s v="May"/>
        <s v="Jun"/>
        <s v="Jul"/>
        <s v="Aug"/>
        <s v="Sep"/>
        <s v="Oct"/>
        <s v="Nov"/>
        <s v="Dec"/>
      </sharedItems>
    </cacheField>
    <cacheField name="Day" numFmtId="1">
      <sharedItems containsSemiMixedTypes="0" containsString="0" containsNumber="1" containsInteger="1" minValue="1" maxValue="29"/>
    </cacheField>
    <cacheField name="Load" numFmtId="0">
      <sharedItems count="3">
        <s v="Wood"/>
        <s v="Sand"/>
        <s v="Iron"/>
      </sharedItems>
    </cacheField>
    <cacheField name="Tonnage" numFmtId="165">
      <sharedItems containsSemiMixedTypes="0" containsString="0" containsNumber="1" minValue="11" maxValue="23"/>
    </cacheField>
    <cacheField name="Customer Type" numFmtId="0">
      <sharedItems count="2">
        <s v="Retaining Customer"/>
        <s v="New Customer"/>
      </sharedItems>
    </cacheField>
    <cacheField name="Destination" numFmtId="0">
      <sharedItems count="8">
        <s v="Nunavut"/>
        <s v="British Columbia"/>
        <s v="Manitoba"/>
        <s v="New Brunswick"/>
        <s v="Alberta"/>
        <s v="Yukon"/>
        <s v="Nova Scotia"/>
        <s v="Nunavut." u="1"/>
      </sharedItems>
    </cacheField>
    <cacheField name="Rate" numFmtId="166">
      <sharedItems containsSemiMixedTypes="0" containsString="0" containsNumber="1" containsInteger="1" minValue="3456" maxValue="8765"/>
    </cacheField>
    <cacheField name="Truck" numFmtId="0">
      <sharedItems count="4">
        <s v="Freightliner Sprinter"/>
        <s v="Chevrolet Express"/>
        <s v="RAM ProMaster"/>
        <s v="Nissan NV2500"/>
      </sharedItems>
    </cacheField>
    <cacheField name="Insurance" numFmtId="166">
      <sharedItems containsSemiMixedTypes="0" containsString="0" containsNumber="1" containsInteger="1" minValue="132" maxValue="132"/>
    </cacheField>
    <cacheField name="Fuel" numFmtId="166">
      <sharedItems containsSemiMixedTypes="0" containsString="0" containsNumber="1" containsInteger="1" minValue="245" maxValue="453"/>
    </cacheField>
    <cacheField name="Diesel Exhaust Fluid" numFmtId="166">
      <sharedItems containsSemiMixedTypes="0" containsString="0" containsNumber="1" containsInteger="1" minValue="50" maxValue="74"/>
    </cacheField>
    <cacheField name="Advance" numFmtId="166">
      <sharedItems containsSemiMixedTypes="0" containsString="0" containsNumber="1" containsInteger="1" minValue="250" maxValue="250"/>
    </cacheField>
    <cacheField name="Warehouse" numFmtId="166">
      <sharedItems containsSemiMixedTypes="0" containsString="0" containsNumber="1" containsInteger="1" minValue="120" maxValue="134"/>
    </cacheField>
    <cacheField name="Repairs" numFmtId="166">
      <sharedItems containsString="0" containsBlank="1" containsNumber="1" containsInteger="1" minValue="32" maxValue="65"/>
    </cacheField>
    <cacheField name="Tolls" numFmtId="166">
      <sharedItems containsSemiMixedTypes="0" containsString="0" containsNumber="1" containsInteger="1" minValue="51" maxValue="134"/>
    </cacheField>
    <cacheField name="Fundings" numFmtId="166">
      <sharedItems containsSemiMixedTypes="0" containsString="0" containsNumber="1" containsInteger="1" minValue="6" maxValue="66"/>
    </cacheField>
    <cacheField name="Driver Name" numFmtId="167">
      <sharedItems count="4">
        <s v="Alessandro Smith"/>
        <s v="Beauregard Mike"/>
        <s v="Jean Bartholomew"/>
        <s v="Jaison Augustine"/>
      </sharedItems>
    </cacheField>
    <cacheField name="Odometer" numFmtId="1">
      <sharedItems containsSemiMixedTypes="0" containsString="0" containsNumber="1" minValue="295.41000000000003" maxValue="333"/>
    </cacheField>
    <cacheField name="Miles" numFmtId="0">
      <sharedItems containsSemiMixedTypes="0" containsString="0" containsNumber="1" containsInteger="1" minValue="234" maxValue="399"/>
    </cacheField>
    <cacheField name="Rate Per Miles" numFmtId="166">
      <sharedItems containsSemiMixedTypes="0" containsString="0" containsNumber="1" minValue="163.79999999999998" maxValue="279.29999999999995"/>
    </cacheField>
    <cacheField name="Extra Stops" numFmtId="166">
      <sharedItems containsSemiMixedTypes="0" containsString="0" containsNumber="1" containsInteger="1" minValue="100" maxValue="100"/>
    </cacheField>
    <cacheField name="Extra Pay" numFmtId="166">
      <sharedItems containsSemiMixedTypes="0" containsString="0" containsNumber="1" containsInteger="1" minValue="22" maxValue="29"/>
    </cacheField>
    <cacheField name="Costs Driver Paid" numFmtId="166">
      <sharedItems containsSemiMixedTypes="0" containsString="0" containsNumber="1" containsInteger="1" minValue="54" maxValue="61"/>
    </cacheField>
    <cacheField name="Total Expenses" numFmtId="166">
      <sharedItems containsSemiMixedTypes="0" containsString="0" containsNumber="1" minValue="1409.1" maxValue="1622.9"/>
    </cacheField>
    <cacheField name="First condition type" numFmtId="166">
      <sharedItems containsSemiMixedTypes="0" containsString="0" containsNumber="1" minValue="449.28000000000003" maxValue="1139.45"/>
    </cacheField>
    <cacheField name="Shipment cost sub-items" numFmtId="166">
      <sharedItems containsSemiMixedTypes="0" containsString="0" containsNumber="1" minValue="691.2" maxValue="1753"/>
    </cacheField>
    <cacheField name="ERE Stage" numFmtId="166">
      <sharedItems containsSemiMixedTypes="0" containsString="0" containsNumber="1" minValue="587.5200000000001" maxValue="1490.0500000000002"/>
    </cacheField>
    <cacheField name="Basic freight" numFmtId="166">
      <sharedItems containsSemiMixedTypes="0" containsString="0" containsNumber="1" minValue="864" maxValue="2191.25"/>
    </cacheField>
    <cacheField name="Final Amount" numFmtId="166">
      <sharedItems containsSemiMixedTypes="0" containsString="0" containsNumber="1" minValue="1036.8" maxValue="2629.5"/>
    </cacheField>
    <cacheField name="Balance" numFmtId="0" formula="Rate-'Total Expenses'" databaseField="0"/>
  </cacheFields>
  <extLst>
    <ext xmlns:x14="http://schemas.microsoft.com/office/spreadsheetml/2009/9/main" uri="{725AE2AE-9491-48be-B2B4-4EB974FC3084}">
      <x14:pivotCacheDefinition pivotCacheId="868690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n v="1"/>
    <x v="0"/>
    <n v="11"/>
    <x v="0"/>
    <x v="0"/>
    <n v="5556"/>
    <x v="0"/>
    <n v="132"/>
    <n v="400"/>
    <n v="50"/>
    <n v="250"/>
    <n v="120"/>
    <n v="65"/>
    <n v="134"/>
    <n v="6"/>
    <x v="0"/>
    <n v="295.41000000000003"/>
    <n v="343"/>
    <n v="240.1"/>
    <n v="100"/>
    <n v="22"/>
    <n v="54"/>
    <n v="1573.1"/>
    <n v="722.28"/>
    <n v="1111.2"/>
    <n v="944.5200000000001"/>
    <n v="1389"/>
    <n v="1666.8"/>
  </r>
  <r>
    <x v="0"/>
    <n v="3"/>
    <x v="0"/>
    <n v="21.3"/>
    <x v="0"/>
    <x v="1"/>
    <n v="5556"/>
    <x v="0"/>
    <n v="132"/>
    <n v="400"/>
    <n v="50"/>
    <n v="250"/>
    <n v="120"/>
    <n v="65"/>
    <n v="134"/>
    <n v="6"/>
    <x v="1"/>
    <n v="295.41000000000003"/>
    <n v="343"/>
    <n v="240.1"/>
    <n v="100"/>
    <n v="22"/>
    <n v="54"/>
    <n v="1573.1"/>
    <n v="722.28"/>
    <n v="1111.2"/>
    <n v="944.5200000000001"/>
    <n v="1389"/>
    <n v="1666.8"/>
  </r>
  <r>
    <x v="0"/>
    <n v="13"/>
    <x v="0"/>
    <n v="22"/>
    <x v="0"/>
    <x v="2"/>
    <n v="5556"/>
    <x v="0"/>
    <n v="132"/>
    <n v="400"/>
    <n v="50"/>
    <n v="250"/>
    <n v="120"/>
    <n v="65"/>
    <n v="134"/>
    <n v="6"/>
    <x v="2"/>
    <n v="295.41000000000003"/>
    <n v="343"/>
    <n v="240.1"/>
    <n v="100"/>
    <n v="22"/>
    <n v="54"/>
    <n v="1573.1"/>
    <n v="722.28"/>
    <n v="1111.2"/>
    <n v="944.5200000000001"/>
    <n v="1389"/>
    <n v="1666.8"/>
  </r>
  <r>
    <x v="1"/>
    <n v="4"/>
    <x v="1"/>
    <n v="14.5"/>
    <x v="0"/>
    <x v="1"/>
    <n v="4567"/>
    <x v="0"/>
    <n v="132"/>
    <n v="333"/>
    <n v="51"/>
    <n v="250"/>
    <n v="134"/>
    <n v="65"/>
    <n v="134"/>
    <n v="6"/>
    <x v="0"/>
    <n v="295.41000000000003"/>
    <n v="354"/>
    <n v="247.79999999999998"/>
    <n v="100"/>
    <n v="23"/>
    <n v="55"/>
    <n v="1530.8"/>
    <n v="593.71"/>
    <n v="913.40000000000009"/>
    <n v="776.3900000000001"/>
    <n v="1141.75"/>
    <n v="1370.1"/>
  </r>
  <r>
    <x v="1"/>
    <n v="5"/>
    <x v="1"/>
    <n v="18"/>
    <x v="0"/>
    <x v="2"/>
    <n v="4567"/>
    <x v="0"/>
    <n v="132"/>
    <n v="333"/>
    <n v="52"/>
    <n v="250"/>
    <n v="134"/>
    <n v="65"/>
    <n v="134"/>
    <n v="6"/>
    <x v="1"/>
    <n v="295.41000000000003"/>
    <n v="354"/>
    <n v="247.79999999999998"/>
    <n v="100"/>
    <n v="23"/>
    <n v="55"/>
    <n v="1531.8"/>
    <n v="593.71"/>
    <n v="913.40000000000009"/>
    <n v="776.3900000000001"/>
    <n v="1141.75"/>
    <n v="1370.1"/>
  </r>
  <r>
    <x v="1"/>
    <n v="6"/>
    <x v="1"/>
    <n v="19"/>
    <x v="0"/>
    <x v="3"/>
    <n v="4567"/>
    <x v="0"/>
    <n v="132"/>
    <n v="333"/>
    <n v="53"/>
    <n v="250"/>
    <n v="134"/>
    <n v="65"/>
    <n v="134"/>
    <n v="6"/>
    <x v="2"/>
    <n v="295.41000000000003"/>
    <n v="354"/>
    <n v="247.79999999999998"/>
    <n v="100"/>
    <n v="23"/>
    <n v="55"/>
    <n v="1532.8"/>
    <n v="593.71"/>
    <n v="913.40000000000009"/>
    <n v="776.3900000000001"/>
    <n v="1141.75"/>
    <n v="1370.1"/>
  </r>
  <r>
    <x v="1"/>
    <n v="14"/>
    <x v="1"/>
    <n v="20"/>
    <x v="0"/>
    <x v="0"/>
    <n v="4567"/>
    <x v="0"/>
    <n v="132"/>
    <n v="333"/>
    <n v="54"/>
    <n v="250"/>
    <n v="134"/>
    <n v="65"/>
    <n v="134"/>
    <n v="6"/>
    <x v="3"/>
    <n v="295.41000000000003"/>
    <n v="354"/>
    <n v="247.79999999999998"/>
    <n v="100"/>
    <n v="23"/>
    <n v="55"/>
    <n v="1533.8"/>
    <n v="593.71"/>
    <n v="913.40000000000009"/>
    <n v="776.3900000000001"/>
    <n v="1141.75"/>
    <n v="1370.1"/>
  </r>
  <r>
    <x v="2"/>
    <n v="2"/>
    <x v="2"/>
    <n v="21"/>
    <x v="0"/>
    <x v="2"/>
    <n v="3458"/>
    <x v="0"/>
    <n v="132"/>
    <n v="453"/>
    <n v="55"/>
    <n v="250"/>
    <n v="121"/>
    <n v="32"/>
    <n v="56"/>
    <n v="56"/>
    <x v="0"/>
    <n v="295.41000000000003"/>
    <n v="333"/>
    <n v="233.1"/>
    <n v="100"/>
    <n v="24"/>
    <n v="56"/>
    <n v="1568.1"/>
    <n v="449.54"/>
    <n v="691.6"/>
    <n v="587.86"/>
    <n v="864.5"/>
    <n v="1037.3999999999999"/>
  </r>
  <r>
    <x v="2"/>
    <n v="3"/>
    <x v="2"/>
    <n v="22"/>
    <x v="1"/>
    <x v="1"/>
    <n v="3458"/>
    <x v="0"/>
    <n v="132"/>
    <n v="453"/>
    <n v="56"/>
    <n v="250"/>
    <n v="121"/>
    <n v="32"/>
    <n v="56"/>
    <n v="56"/>
    <x v="1"/>
    <n v="295.41000000000003"/>
    <n v="333"/>
    <n v="233.1"/>
    <n v="100"/>
    <n v="24"/>
    <n v="56"/>
    <n v="1569.1"/>
    <n v="449.54"/>
    <n v="691.6"/>
    <n v="587.86"/>
    <n v="864.5"/>
    <n v="1037.3999999999999"/>
  </r>
  <r>
    <x v="2"/>
    <n v="7"/>
    <x v="1"/>
    <n v="22.7"/>
    <x v="1"/>
    <x v="2"/>
    <n v="3458"/>
    <x v="0"/>
    <n v="132"/>
    <n v="453"/>
    <n v="57"/>
    <n v="250"/>
    <n v="121"/>
    <n v="32"/>
    <n v="56"/>
    <n v="56"/>
    <x v="3"/>
    <n v="295.41000000000003"/>
    <n v="333"/>
    <n v="233.1"/>
    <n v="100"/>
    <n v="24"/>
    <n v="56"/>
    <n v="1570.1"/>
    <n v="449.54"/>
    <n v="691.6"/>
    <n v="587.86"/>
    <n v="864.5"/>
    <n v="1037.3999999999999"/>
  </r>
  <r>
    <x v="2"/>
    <n v="8"/>
    <x v="2"/>
    <n v="12"/>
    <x v="0"/>
    <x v="3"/>
    <n v="3458"/>
    <x v="0"/>
    <n v="132"/>
    <n v="453"/>
    <n v="58"/>
    <n v="250"/>
    <n v="121"/>
    <n v="32"/>
    <n v="56"/>
    <n v="56"/>
    <x v="3"/>
    <n v="295.41000000000003"/>
    <n v="333"/>
    <n v="233.1"/>
    <n v="100"/>
    <n v="24"/>
    <n v="56"/>
    <n v="1571.1"/>
    <n v="449.54"/>
    <n v="691.6"/>
    <n v="587.86"/>
    <n v="864.5"/>
    <n v="1037.3999999999999"/>
  </r>
  <r>
    <x v="2"/>
    <n v="9"/>
    <x v="0"/>
    <n v="13"/>
    <x v="1"/>
    <x v="4"/>
    <n v="3458"/>
    <x v="0"/>
    <n v="132"/>
    <n v="453"/>
    <n v="59"/>
    <n v="250"/>
    <n v="121"/>
    <m/>
    <n v="56"/>
    <n v="56"/>
    <x v="0"/>
    <n v="295.41000000000003"/>
    <n v="333"/>
    <n v="233.1"/>
    <n v="100"/>
    <n v="24"/>
    <n v="56"/>
    <n v="1540.1"/>
    <n v="449.54"/>
    <n v="691.6"/>
    <n v="587.86"/>
    <n v="864.5"/>
    <n v="1037.3999999999999"/>
  </r>
  <r>
    <x v="3"/>
    <n v="12"/>
    <x v="0"/>
    <n v="16"/>
    <x v="0"/>
    <x v="5"/>
    <n v="6433"/>
    <x v="1"/>
    <n v="132"/>
    <n v="399"/>
    <n v="72"/>
    <n v="250"/>
    <n v="134"/>
    <m/>
    <n v="134"/>
    <n v="6"/>
    <x v="1"/>
    <n v="295.41000000000003"/>
    <n v="343"/>
    <n v="240.1"/>
    <n v="100"/>
    <n v="25"/>
    <n v="57"/>
    <n v="1549.1"/>
    <n v="836.29000000000008"/>
    <n v="1286.6000000000001"/>
    <n v="1093.6100000000001"/>
    <n v="1608.25"/>
    <n v="1929.8999999999999"/>
  </r>
  <r>
    <x v="3"/>
    <n v="16"/>
    <x v="1"/>
    <n v="17"/>
    <x v="1"/>
    <x v="6"/>
    <n v="6433"/>
    <x v="1"/>
    <n v="132"/>
    <n v="399"/>
    <n v="73"/>
    <n v="250"/>
    <n v="134"/>
    <n v="65"/>
    <n v="134"/>
    <n v="6"/>
    <x v="2"/>
    <n v="295.41000000000003"/>
    <n v="343"/>
    <n v="240.1"/>
    <n v="100"/>
    <n v="25"/>
    <n v="57"/>
    <n v="1615.1"/>
    <n v="836.29000000000008"/>
    <n v="1286.6000000000001"/>
    <n v="1093.6100000000001"/>
    <n v="1608.25"/>
    <n v="1929.8999999999999"/>
  </r>
  <r>
    <x v="3"/>
    <n v="22"/>
    <x v="0"/>
    <n v="18"/>
    <x v="1"/>
    <x v="2"/>
    <n v="6433"/>
    <x v="1"/>
    <n v="132"/>
    <n v="399"/>
    <n v="74"/>
    <n v="250"/>
    <n v="134"/>
    <n v="65"/>
    <n v="134"/>
    <n v="6"/>
    <x v="3"/>
    <n v="295.41000000000003"/>
    <n v="343"/>
    <n v="240.1"/>
    <n v="100"/>
    <n v="25"/>
    <n v="57"/>
    <n v="1616.1"/>
    <n v="836.29000000000008"/>
    <n v="1286.6000000000001"/>
    <n v="1093.6100000000001"/>
    <n v="1608.25"/>
    <n v="1929.8999999999999"/>
  </r>
  <r>
    <x v="4"/>
    <n v="5"/>
    <x v="1"/>
    <n v="11"/>
    <x v="0"/>
    <x v="0"/>
    <n v="8765"/>
    <x v="1"/>
    <n v="132"/>
    <n v="387"/>
    <n v="50"/>
    <n v="250"/>
    <n v="128"/>
    <n v="34"/>
    <n v="128"/>
    <n v="46"/>
    <x v="0"/>
    <n v="333"/>
    <n v="343"/>
    <n v="240.1"/>
    <n v="100"/>
    <n v="26"/>
    <n v="58"/>
    <n v="1579.1"/>
    <n v="1139.45"/>
    <n v="1753"/>
    <n v="1490.0500000000002"/>
    <n v="2191.25"/>
    <n v="2629.5"/>
  </r>
  <r>
    <x v="4"/>
    <n v="13"/>
    <x v="1"/>
    <n v="21"/>
    <x v="0"/>
    <x v="6"/>
    <n v="8765"/>
    <x v="1"/>
    <n v="132"/>
    <n v="387"/>
    <n v="50"/>
    <n v="250"/>
    <n v="128"/>
    <n v="34"/>
    <n v="128"/>
    <n v="46"/>
    <x v="1"/>
    <n v="333"/>
    <n v="343"/>
    <n v="240.1"/>
    <n v="100"/>
    <n v="26"/>
    <n v="58"/>
    <n v="1579.1"/>
    <n v="1139.45"/>
    <n v="1753"/>
    <n v="1490.0500000000002"/>
    <n v="2191.25"/>
    <n v="2629.5"/>
  </r>
  <r>
    <x v="4"/>
    <n v="14"/>
    <x v="1"/>
    <n v="22"/>
    <x v="0"/>
    <x v="3"/>
    <n v="8765"/>
    <x v="1"/>
    <n v="132"/>
    <n v="387"/>
    <n v="50"/>
    <n v="250"/>
    <n v="128"/>
    <n v="34"/>
    <n v="128"/>
    <n v="46"/>
    <x v="2"/>
    <n v="333"/>
    <n v="343"/>
    <n v="240.1"/>
    <n v="100"/>
    <n v="26"/>
    <n v="58"/>
    <n v="1579.1"/>
    <n v="1139.45"/>
    <n v="1753"/>
    <n v="1490.0500000000002"/>
    <n v="2191.25"/>
    <n v="2629.5"/>
  </r>
  <r>
    <x v="4"/>
    <n v="15"/>
    <x v="2"/>
    <n v="23"/>
    <x v="1"/>
    <x v="0"/>
    <n v="8765"/>
    <x v="1"/>
    <n v="132"/>
    <n v="387"/>
    <n v="50"/>
    <n v="250"/>
    <n v="128"/>
    <n v="34"/>
    <n v="128"/>
    <n v="46"/>
    <x v="3"/>
    <n v="333"/>
    <n v="343"/>
    <n v="240.1"/>
    <n v="100"/>
    <n v="26"/>
    <n v="58"/>
    <n v="1579.1"/>
    <n v="1139.45"/>
    <n v="1753"/>
    <n v="1490.0500000000002"/>
    <n v="2191.25"/>
    <n v="2629.5"/>
  </r>
  <r>
    <x v="5"/>
    <n v="17"/>
    <x v="2"/>
    <n v="12.9"/>
    <x v="0"/>
    <x v="2"/>
    <n v="5432"/>
    <x v="1"/>
    <n v="132"/>
    <n v="245"/>
    <n v="50"/>
    <n v="250"/>
    <n v="120"/>
    <m/>
    <n v="120"/>
    <n v="66"/>
    <x v="0"/>
    <n v="295.41000000000003"/>
    <n v="343"/>
    <n v="240.1"/>
    <n v="100"/>
    <n v="27"/>
    <n v="59"/>
    <n v="1409.1"/>
    <n v="706.16"/>
    <n v="1086.4000000000001"/>
    <n v="923.44"/>
    <n v="1358"/>
    <n v="1629.6"/>
  </r>
  <r>
    <x v="5"/>
    <n v="18"/>
    <x v="2"/>
    <n v="12.9"/>
    <x v="0"/>
    <x v="3"/>
    <n v="5432"/>
    <x v="1"/>
    <n v="132"/>
    <n v="245"/>
    <n v="50"/>
    <n v="250"/>
    <n v="120"/>
    <m/>
    <n v="120"/>
    <n v="66"/>
    <x v="1"/>
    <n v="295.41000000000003"/>
    <n v="343"/>
    <n v="240.1"/>
    <n v="100"/>
    <n v="27"/>
    <n v="59"/>
    <n v="1409.1"/>
    <n v="706.16"/>
    <n v="1086.4000000000001"/>
    <n v="923.44"/>
    <n v="1358"/>
    <n v="1629.6"/>
  </r>
  <r>
    <x v="5"/>
    <n v="18"/>
    <x v="2"/>
    <n v="21"/>
    <x v="0"/>
    <x v="6"/>
    <n v="5432"/>
    <x v="1"/>
    <n v="132"/>
    <n v="245"/>
    <n v="50"/>
    <n v="250"/>
    <n v="120"/>
    <m/>
    <n v="120"/>
    <n v="66"/>
    <x v="2"/>
    <n v="295.41000000000003"/>
    <n v="343"/>
    <n v="240.1"/>
    <n v="100"/>
    <n v="27"/>
    <n v="59"/>
    <n v="1409.1"/>
    <n v="706.16"/>
    <n v="1086.4000000000001"/>
    <n v="923.44"/>
    <n v="1358"/>
    <n v="1629.6"/>
  </r>
  <r>
    <x v="5"/>
    <n v="24"/>
    <x v="2"/>
    <n v="22"/>
    <x v="1"/>
    <x v="6"/>
    <n v="5432"/>
    <x v="1"/>
    <n v="132"/>
    <n v="245"/>
    <n v="50"/>
    <n v="250"/>
    <n v="120"/>
    <m/>
    <n v="120"/>
    <n v="66"/>
    <x v="3"/>
    <n v="295.41000000000003"/>
    <n v="343"/>
    <n v="240.1"/>
    <n v="100"/>
    <n v="27"/>
    <n v="59"/>
    <n v="1409.1"/>
    <n v="706.16"/>
    <n v="1086.4000000000001"/>
    <n v="923.44"/>
    <n v="1358"/>
    <n v="1629.6"/>
  </r>
  <r>
    <x v="6"/>
    <n v="7"/>
    <x v="0"/>
    <n v="23"/>
    <x v="1"/>
    <x v="1"/>
    <n v="6778"/>
    <x v="2"/>
    <n v="132"/>
    <n v="400"/>
    <n v="50"/>
    <n v="250"/>
    <n v="134"/>
    <m/>
    <n v="134"/>
    <n v="6"/>
    <x v="0"/>
    <n v="295.41000000000003"/>
    <n v="377"/>
    <n v="263.89999999999998"/>
    <n v="100"/>
    <n v="28"/>
    <n v="60"/>
    <n v="1557.9"/>
    <n v="881.14"/>
    <n v="1355.6000000000001"/>
    <n v="1152.26"/>
    <n v="1694.5"/>
    <n v="2033.3999999999999"/>
  </r>
  <r>
    <x v="6"/>
    <n v="19"/>
    <x v="0"/>
    <n v="12"/>
    <x v="1"/>
    <x v="2"/>
    <n v="6778"/>
    <x v="2"/>
    <n v="132"/>
    <n v="400"/>
    <n v="50"/>
    <n v="250"/>
    <n v="134"/>
    <n v="65"/>
    <n v="134"/>
    <n v="6"/>
    <x v="1"/>
    <n v="295.41000000000003"/>
    <n v="377"/>
    <n v="263.89999999999998"/>
    <n v="100"/>
    <n v="28"/>
    <n v="60"/>
    <n v="1622.9"/>
    <n v="881.14"/>
    <n v="1355.6000000000001"/>
    <n v="1152.26"/>
    <n v="1694.5"/>
    <n v="2033.3999999999999"/>
  </r>
  <r>
    <x v="6"/>
    <n v="19"/>
    <x v="0"/>
    <n v="13"/>
    <x v="0"/>
    <x v="3"/>
    <n v="6778"/>
    <x v="2"/>
    <n v="132"/>
    <n v="400"/>
    <n v="50"/>
    <n v="250"/>
    <n v="134"/>
    <n v="65"/>
    <n v="134"/>
    <n v="6"/>
    <x v="2"/>
    <n v="295.41000000000003"/>
    <n v="377"/>
    <n v="263.89999999999998"/>
    <n v="100"/>
    <n v="28"/>
    <n v="60"/>
    <n v="1622.9"/>
    <n v="881.14"/>
    <n v="1355.6000000000001"/>
    <n v="1152.26"/>
    <n v="1694.5"/>
    <n v="2033.3999999999999"/>
  </r>
  <r>
    <x v="6"/>
    <n v="20"/>
    <x v="0"/>
    <n v="14"/>
    <x v="0"/>
    <x v="0"/>
    <n v="6778"/>
    <x v="2"/>
    <n v="132"/>
    <n v="400"/>
    <n v="50"/>
    <n v="250"/>
    <n v="134"/>
    <n v="65"/>
    <n v="134"/>
    <n v="6"/>
    <x v="3"/>
    <n v="295.41000000000003"/>
    <n v="377"/>
    <n v="263.89999999999998"/>
    <n v="100"/>
    <n v="28"/>
    <n v="60"/>
    <n v="1622.9"/>
    <n v="881.14"/>
    <n v="1355.6000000000001"/>
    <n v="1152.26"/>
    <n v="1694.5"/>
    <n v="2033.3999999999999"/>
  </r>
  <r>
    <x v="6"/>
    <n v="21"/>
    <x v="0"/>
    <n v="15"/>
    <x v="0"/>
    <x v="4"/>
    <n v="6778"/>
    <x v="2"/>
    <n v="132"/>
    <n v="400"/>
    <n v="50"/>
    <n v="250"/>
    <n v="134"/>
    <n v="65"/>
    <n v="134"/>
    <n v="6"/>
    <x v="0"/>
    <n v="295.41000000000003"/>
    <n v="377"/>
    <n v="263.89999999999998"/>
    <n v="100"/>
    <n v="28"/>
    <n v="60"/>
    <n v="1622.9"/>
    <n v="881.14"/>
    <n v="1355.6000000000001"/>
    <n v="1152.26"/>
    <n v="1694.5"/>
    <n v="2033.3999999999999"/>
  </r>
  <r>
    <x v="6"/>
    <n v="25"/>
    <x v="0"/>
    <n v="16"/>
    <x v="0"/>
    <x v="0"/>
    <n v="6778"/>
    <x v="2"/>
    <n v="132"/>
    <n v="400"/>
    <n v="50"/>
    <n v="250"/>
    <n v="134"/>
    <n v="65"/>
    <n v="134"/>
    <n v="6"/>
    <x v="1"/>
    <n v="295.41000000000003"/>
    <n v="377"/>
    <n v="263.89999999999998"/>
    <n v="100"/>
    <n v="28"/>
    <n v="60"/>
    <n v="1622.9"/>
    <n v="881.14"/>
    <n v="1355.6000000000001"/>
    <n v="1152.26"/>
    <n v="1694.5"/>
    <n v="2033.3999999999999"/>
  </r>
  <r>
    <x v="6"/>
    <n v="7"/>
    <x v="0"/>
    <n v="23"/>
    <x v="1"/>
    <x v="1"/>
    <n v="6778"/>
    <x v="2"/>
    <n v="132"/>
    <n v="400"/>
    <n v="50"/>
    <n v="250"/>
    <n v="134"/>
    <m/>
    <n v="134"/>
    <n v="6"/>
    <x v="2"/>
    <n v="295.41000000000003"/>
    <n v="377"/>
    <n v="263.89999999999998"/>
    <n v="100"/>
    <n v="28"/>
    <n v="60"/>
    <n v="1557.9"/>
    <n v="881.14"/>
    <n v="1355.6000000000001"/>
    <n v="1152.26"/>
    <n v="1694.5"/>
    <n v="2033.3999999999999"/>
  </r>
  <r>
    <x v="6"/>
    <n v="19"/>
    <x v="0"/>
    <n v="12"/>
    <x v="1"/>
    <x v="2"/>
    <n v="6778"/>
    <x v="2"/>
    <n v="132"/>
    <n v="400"/>
    <n v="50"/>
    <n v="250"/>
    <n v="134"/>
    <n v="65"/>
    <n v="134"/>
    <n v="6"/>
    <x v="3"/>
    <n v="295.41000000000003"/>
    <n v="377"/>
    <n v="263.89999999999998"/>
    <n v="100"/>
    <n v="28"/>
    <n v="60"/>
    <n v="1622.9"/>
    <n v="881.14"/>
    <n v="1355.6000000000001"/>
    <n v="1152.26"/>
    <n v="1694.5"/>
    <n v="2033.3999999999999"/>
  </r>
  <r>
    <x v="6"/>
    <n v="19"/>
    <x v="0"/>
    <n v="13"/>
    <x v="0"/>
    <x v="3"/>
    <n v="6778"/>
    <x v="2"/>
    <n v="132"/>
    <n v="400"/>
    <n v="50"/>
    <n v="250"/>
    <n v="134"/>
    <n v="65"/>
    <n v="134"/>
    <n v="6"/>
    <x v="0"/>
    <n v="295.41000000000003"/>
    <n v="377"/>
    <n v="263.89999999999998"/>
    <n v="100"/>
    <n v="28"/>
    <n v="60"/>
    <n v="1622.9"/>
    <n v="881.14"/>
    <n v="1355.6000000000001"/>
    <n v="1152.26"/>
    <n v="1694.5"/>
    <n v="2033.3999999999999"/>
  </r>
  <r>
    <x v="6"/>
    <n v="20"/>
    <x v="0"/>
    <n v="14"/>
    <x v="0"/>
    <x v="0"/>
    <n v="6778"/>
    <x v="2"/>
    <n v="132"/>
    <n v="400"/>
    <n v="50"/>
    <n v="250"/>
    <n v="134"/>
    <n v="65"/>
    <n v="134"/>
    <n v="6"/>
    <x v="1"/>
    <n v="295.41000000000003"/>
    <n v="377"/>
    <n v="263.89999999999998"/>
    <n v="100"/>
    <n v="28"/>
    <n v="60"/>
    <n v="1622.9"/>
    <n v="881.14"/>
    <n v="1355.6000000000001"/>
    <n v="1152.26"/>
    <n v="1694.5"/>
    <n v="2033.3999999999999"/>
  </r>
  <r>
    <x v="6"/>
    <n v="21"/>
    <x v="0"/>
    <n v="15"/>
    <x v="0"/>
    <x v="4"/>
    <n v="6778"/>
    <x v="2"/>
    <n v="132"/>
    <n v="400"/>
    <n v="50"/>
    <n v="250"/>
    <n v="134"/>
    <n v="65"/>
    <n v="134"/>
    <n v="6"/>
    <x v="2"/>
    <n v="295.41000000000003"/>
    <n v="377"/>
    <n v="263.89999999999998"/>
    <n v="100"/>
    <n v="28"/>
    <n v="60"/>
    <n v="1622.9"/>
    <n v="881.14"/>
    <n v="1355.6000000000001"/>
    <n v="1152.26"/>
    <n v="1694.5"/>
    <n v="2033.3999999999999"/>
  </r>
  <r>
    <x v="6"/>
    <n v="25"/>
    <x v="0"/>
    <n v="16"/>
    <x v="0"/>
    <x v="0"/>
    <n v="6778"/>
    <x v="2"/>
    <n v="132"/>
    <n v="400"/>
    <n v="50"/>
    <n v="250"/>
    <n v="134"/>
    <n v="65"/>
    <n v="134"/>
    <n v="6"/>
    <x v="3"/>
    <n v="295.41000000000003"/>
    <n v="377"/>
    <n v="263.89999999999998"/>
    <n v="100"/>
    <n v="28"/>
    <n v="60"/>
    <n v="1622.9"/>
    <n v="881.14"/>
    <n v="1355.6000000000001"/>
    <n v="1152.26"/>
    <n v="1694.5"/>
    <n v="2033.3999999999999"/>
  </r>
  <r>
    <x v="7"/>
    <n v="8"/>
    <x v="1"/>
    <n v="17"/>
    <x v="0"/>
    <x v="6"/>
    <n v="6543"/>
    <x v="2"/>
    <n v="132"/>
    <n v="400"/>
    <n v="50"/>
    <n v="250"/>
    <n v="121"/>
    <m/>
    <n v="51"/>
    <n v="51"/>
    <x v="0"/>
    <n v="295.41000000000003"/>
    <n v="389"/>
    <n v="272.29999999999995"/>
    <n v="100"/>
    <n v="29"/>
    <n v="61"/>
    <n v="1517.3"/>
    <n v="850.59"/>
    <n v="1308.6000000000001"/>
    <n v="1112.3100000000002"/>
    <n v="1635.75"/>
    <n v="1962.8999999999999"/>
  </r>
  <r>
    <x v="7"/>
    <n v="20"/>
    <x v="1"/>
    <n v="18"/>
    <x v="0"/>
    <x v="4"/>
    <n v="6543"/>
    <x v="2"/>
    <n v="132"/>
    <n v="400"/>
    <n v="50"/>
    <n v="250"/>
    <n v="121"/>
    <m/>
    <n v="51"/>
    <n v="51"/>
    <x v="1"/>
    <n v="295.41000000000003"/>
    <n v="389"/>
    <n v="272.29999999999995"/>
    <n v="100"/>
    <n v="29"/>
    <n v="61"/>
    <n v="1517.3"/>
    <n v="850.59"/>
    <n v="1308.6000000000001"/>
    <n v="1112.3100000000002"/>
    <n v="1635.75"/>
    <n v="1962.8999999999999"/>
  </r>
  <r>
    <x v="7"/>
    <n v="22"/>
    <x v="1"/>
    <n v="12.9"/>
    <x v="0"/>
    <x v="1"/>
    <n v="6543"/>
    <x v="2"/>
    <n v="132"/>
    <n v="400"/>
    <n v="50"/>
    <n v="250"/>
    <n v="121"/>
    <n v="33"/>
    <n v="51"/>
    <n v="51"/>
    <x v="2"/>
    <n v="295.41000000000003"/>
    <n v="389"/>
    <n v="272.29999999999995"/>
    <n v="100"/>
    <n v="29"/>
    <n v="61"/>
    <n v="1550.3"/>
    <n v="850.59"/>
    <n v="1308.6000000000001"/>
    <n v="1112.3100000000002"/>
    <n v="1635.75"/>
    <n v="1962.8999999999999"/>
  </r>
  <r>
    <x v="7"/>
    <n v="23"/>
    <x v="1"/>
    <n v="12.9"/>
    <x v="0"/>
    <x v="2"/>
    <n v="6543"/>
    <x v="2"/>
    <n v="132"/>
    <n v="400"/>
    <n v="50"/>
    <n v="250"/>
    <n v="121"/>
    <n v="33"/>
    <n v="51"/>
    <n v="51"/>
    <x v="3"/>
    <n v="295.41000000000003"/>
    <n v="389"/>
    <n v="272.29999999999995"/>
    <n v="100"/>
    <n v="29"/>
    <n v="61"/>
    <n v="1550.3"/>
    <n v="850.59"/>
    <n v="1308.6000000000001"/>
    <n v="1112.3100000000002"/>
    <n v="1635.75"/>
    <n v="1962.8999999999999"/>
  </r>
  <r>
    <x v="8"/>
    <n v="25"/>
    <x v="0"/>
    <n v="12.9"/>
    <x v="0"/>
    <x v="2"/>
    <n v="8633"/>
    <x v="2"/>
    <n v="132"/>
    <n v="400"/>
    <n v="50"/>
    <n v="250"/>
    <n v="134"/>
    <m/>
    <n v="134"/>
    <n v="6"/>
    <x v="2"/>
    <n v="295.41000000000003"/>
    <n v="234"/>
    <n v="163.79999999999998"/>
    <n v="100"/>
    <n v="23"/>
    <n v="55"/>
    <n v="1447.8"/>
    <n v="1122.29"/>
    <n v="1726.6000000000001"/>
    <n v="1467.6100000000001"/>
    <n v="2158.25"/>
    <n v="2589.9"/>
  </r>
  <r>
    <x v="8"/>
    <n v="26"/>
    <x v="0"/>
    <n v="18"/>
    <x v="0"/>
    <x v="3"/>
    <n v="8633"/>
    <x v="2"/>
    <n v="132"/>
    <n v="400"/>
    <n v="50"/>
    <n v="250"/>
    <n v="134"/>
    <m/>
    <n v="134"/>
    <n v="6"/>
    <x v="2"/>
    <n v="295.41000000000003"/>
    <n v="234"/>
    <n v="163.79999999999998"/>
    <n v="100"/>
    <n v="23"/>
    <n v="55"/>
    <n v="1447.8"/>
    <n v="1122.29"/>
    <n v="1726.6000000000001"/>
    <n v="1467.6100000000001"/>
    <n v="2158.25"/>
    <n v="2589.9"/>
  </r>
  <r>
    <x v="8"/>
    <n v="27"/>
    <x v="0"/>
    <n v="19"/>
    <x v="0"/>
    <x v="0"/>
    <n v="8633"/>
    <x v="2"/>
    <n v="132"/>
    <n v="400"/>
    <n v="50"/>
    <n v="250"/>
    <n v="134"/>
    <m/>
    <n v="134"/>
    <n v="6"/>
    <x v="2"/>
    <n v="295.41000000000003"/>
    <n v="234"/>
    <n v="163.79999999999998"/>
    <n v="100"/>
    <n v="23"/>
    <n v="55"/>
    <n v="1447.8"/>
    <n v="1122.29"/>
    <n v="1726.6000000000001"/>
    <n v="1467.6100000000001"/>
    <n v="2158.25"/>
    <n v="2589.9"/>
  </r>
  <r>
    <x v="8"/>
    <n v="27"/>
    <x v="0"/>
    <n v="20"/>
    <x v="0"/>
    <x v="0"/>
    <n v="8633"/>
    <x v="2"/>
    <n v="132"/>
    <n v="400"/>
    <n v="50"/>
    <n v="250"/>
    <n v="134"/>
    <m/>
    <n v="134"/>
    <n v="6"/>
    <x v="2"/>
    <n v="295.41000000000003"/>
    <n v="234"/>
    <n v="163.79999999999998"/>
    <n v="100"/>
    <n v="23"/>
    <n v="55"/>
    <n v="1447.8"/>
    <n v="1122.29"/>
    <n v="1726.6000000000001"/>
    <n v="1467.6100000000001"/>
    <n v="2158.25"/>
    <n v="2589.9"/>
  </r>
  <r>
    <x v="9"/>
    <n v="1"/>
    <x v="0"/>
    <n v="21"/>
    <x v="0"/>
    <x v="0"/>
    <n v="5556"/>
    <x v="0"/>
    <n v="132"/>
    <n v="400"/>
    <n v="50"/>
    <n v="250"/>
    <n v="120"/>
    <n v="65"/>
    <n v="134"/>
    <n v="6"/>
    <x v="0"/>
    <n v="295.41000000000003"/>
    <n v="343"/>
    <n v="240.1"/>
    <n v="100"/>
    <n v="22"/>
    <n v="54"/>
    <n v="1573.1"/>
    <n v="722.28"/>
    <n v="1111.2"/>
    <n v="944.5200000000001"/>
    <n v="1389"/>
    <n v="1666.8"/>
  </r>
  <r>
    <x v="9"/>
    <n v="2"/>
    <x v="0"/>
    <n v="22"/>
    <x v="0"/>
    <x v="0"/>
    <n v="5556"/>
    <x v="0"/>
    <n v="132"/>
    <n v="400"/>
    <n v="50"/>
    <n v="250"/>
    <n v="120"/>
    <n v="65"/>
    <n v="134"/>
    <n v="6"/>
    <x v="0"/>
    <n v="295.41000000000003"/>
    <n v="343"/>
    <n v="240.1"/>
    <n v="100"/>
    <n v="22"/>
    <n v="54"/>
    <n v="1573.1"/>
    <n v="722.28"/>
    <n v="1111.2"/>
    <n v="944.5200000000001"/>
    <n v="1389"/>
    <n v="1666.8"/>
  </r>
  <r>
    <x v="9"/>
    <n v="10"/>
    <x v="0"/>
    <n v="23"/>
    <x v="0"/>
    <x v="0"/>
    <n v="6433"/>
    <x v="1"/>
    <n v="132"/>
    <n v="399"/>
    <n v="50"/>
    <n v="250"/>
    <n v="134"/>
    <m/>
    <n v="134"/>
    <n v="6"/>
    <x v="1"/>
    <n v="295.41000000000003"/>
    <n v="343"/>
    <n v="240.1"/>
    <n v="100"/>
    <n v="25"/>
    <n v="57"/>
    <n v="1527.1"/>
    <n v="836.29000000000008"/>
    <n v="1286.6000000000001"/>
    <n v="1093.6100000000001"/>
    <n v="1608.25"/>
    <n v="1929.8999999999999"/>
  </r>
  <r>
    <x v="9"/>
    <n v="10"/>
    <x v="1"/>
    <n v="12.9"/>
    <x v="0"/>
    <x v="0"/>
    <n v="3456"/>
    <x v="3"/>
    <n v="132"/>
    <n v="400"/>
    <n v="50"/>
    <n v="250"/>
    <n v="128"/>
    <n v="65"/>
    <n v="134"/>
    <n v="6"/>
    <x v="3"/>
    <n v="295.41000000000003"/>
    <n v="343"/>
    <n v="240.1"/>
    <n v="100"/>
    <n v="24"/>
    <n v="56"/>
    <n v="1585.1"/>
    <n v="449.28000000000003"/>
    <n v="691.2"/>
    <n v="587.5200000000001"/>
    <n v="864"/>
    <n v="1036.8"/>
  </r>
  <r>
    <x v="9"/>
    <n v="11"/>
    <x v="0"/>
    <n v="13"/>
    <x v="0"/>
    <x v="0"/>
    <n v="6433"/>
    <x v="1"/>
    <n v="132"/>
    <n v="399"/>
    <n v="50"/>
    <n v="250"/>
    <n v="134"/>
    <m/>
    <n v="134"/>
    <n v="6"/>
    <x v="1"/>
    <n v="295.41000000000003"/>
    <n v="343"/>
    <n v="240.1"/>
    <n v="100"/>
    <n v="25"/>
    <n v="57"/>
    <n v="1527.1"/>
    <n v="836.29000000000008"/>
    <n v="1286.6000000000001"/>
    <n v="1093.6100000000001"/>
    <n v="1608.25"/>
    <n v="1929.8999999999999"/>
  </r>
  <r>
    <x v="9"/>
    <n v="28"/>
    <x v="1"/>
    <n v="14"/>
    <x v="0"/>
    <x v="0"/>
    <n v="3456"/>
    <x v="3"/>
    <n v="132"/>
    <n v="400"/>
    <n v="50"/>
    <n v="250"/>
    <n v="128"/>
    <m/>
    <n v="134"/>
    <n v="6"/>
    <x v="3"/>
    <n v="295.41000000000003"/>
    <n v="343"/>
    <n v="240.1"/>
    <n v="100"/>
    <n v="24"/>
    <n v="56"/>
    <n v="1520.1"/>
    <n v="449.28000000000003"/>
    <n v="691.2"/>
    <n v="587.5200000000001"/>
    <n v="864"/>
    <n v="1036.8"/>
  </r>
  <r>
    <x v="9"/>
    <n v="28"/>
    <x v="1"/>
    <n v="15"/>
    <x v="0"/>
    <x v="0"/>
    <n v="3456"/>
    <x v="3"/>
    <n v="132"/>
    <n v="400"/>
    <n v="50"/>
    <n v="250"/>
    <n v="128"/>
    <m/>
    <n v="134"/>
    <n v="6"/>
    <x v="3"/>
    <n v="295.41000000000003"/>
    <n v="343"/>
    <n v="240.1"/>
    <n v="100"/>
    <n v="24"/>
    <n v="56"/>
    <n v="1520.1"/>
    <n v="449.28000000000003"/>
    <n v="691.2"/>
    <n v="587.5200000000001"/>
    <n v="864"/>
    <n v="1036.8"/>
  </r>
  <r>
    <x v="9"/>
    <n v="29"/>
    <x v="1"/>
    <n v="16"/>
    <x v="0"/>
    <x v="0"/>
    <n v="3456"/>
    <x v="3"/>
    <n v="132"/>
    <n v="400"/>
    <n v="50"/>
    <n v="250"/>
    <n v="128"/>
    <m/>
    <n v="134"/>
    <n v="6"/>
    <x v="3"/>
    <n v="295.41000000000003"/>
    <n v="343"/>
    <n v="240.1"/>
    <n v="100"/>
    <n v="24"/>
    <n v="56"/>
    <n v="1520.1"/>
    <n v="449.28000000000003"/>
    <n v="691.2"/>
    <n v="587.5200000000001"/>
    <n v="864"/>
    <n v="1036.8"/>
  </r>
  <r>
    <x v="9"/>
    <n v="1"/>
    <x v="0"/>
    <n v="21"/>
    <x v="0"/>
    <x v="0"/>
    <n v="5556"/>
    <x v="0"/>
    <n v="132"/>
    <n v="400"/>
    <n v="50"/>
    <n v="250"/>
    <n v="120"/>
    <n v="65"/>
    <n v="134"/>
    <n v="6"/>
    <x v="0"/>
    <n v="295.41000000000003"/>
    <n v="343"/>
    <n v="240.1"/>
    <n v="100"/>
    <n v="22"/>
    <n v="54"/>
    <n v="1573.1"/>
    <n v="722.28"/>
    <n v="1111.2"/>
    <n v="944.5200000000001"/>
    <n v="1389"/>
    <n v="1666.8"/>
  </r>
  <r>
    <x v="9"/>
    <n v="2"/>
    <x v="0"/>
    <n v="22"/>
    <x v="0"/>
    <x v="0"/>
    <n v="5556"/>
    <x v="0"/>
    <n v="132"/>
    <n v="400"/>
    <n v="50"/>
    <n v="250"/>
    <n v="120"/>
    <n v="65"/>
    <n v="134"/>
    <n v="6"/>
    <x v="0"/>
    <n v="295.41000000000003"/>
    <n v="343"/>
    <n v="240.1"/>
    <n v="100"/>
    <n v="22"/>
    <n v="54"/>
    <n v="1573.1"/>
    <n v="722.28"/>
    <n v="1111.2"/>
    <n v="944.5200000000001"/>
    <n v="1389"/>
    <n v="1666.8"/>
  </r>
  <r>
    <x v="10"/>
    <n v="29"/>
    <x v="2"/>
    <n v="18"/>
    <x v="0"/>
    <x v="0"/>
    <n v="4782"/>
    <x v="3"/>
    <n v="132"/>
    <n v="400"/>
    <n v="50"/>
    <n v="250"/>
    <n v="120"/>
    <n v="65"/>
    <n v="134"/>
    <n v="6"/>
    <x v="3"/>
    <n v="295.41000000000003"/>
    <n v="399"/>
    <n v="279.29999999999995"/>
    <n v="100"/>
    <n v="25"/>
    <n v="57"/>
    <n v="1618.3"/>
    <n v="621.66"/>
    <n v="956.40000000000009"/>
    <n v="812.94"/>
    <n v="1195.5"/>
    <n v="1434.6"/>
  </r>
  <r>
    <x v="10"/>
    <n v="11"/>
    <x v="2"/>
    <n v="17"/>
    <x v="0"/>
    <x v="0"/>
    <n v="4782"/>
    <x v="3"/>
    <n v="132"/>
    <n v="400"/>
    <n v="50"/>
    <n v="250"/>
    <n v="120"/>
    <n v="65"/>
    <n v="134"/>
    <n v="6"/>
    <x v="3"/>
    <n v="295.41000000000003"/>
    <n v="399"/>
    <n v="279.29999999999995"/>
    <n v="100"/>
    <n v="25"/>
    <n v="57"/>
    <n v="1618.3"/>
    <n v="621.66"/>
    <n v="956.40000000000009"/>
    <n v="812.94"/>
    <n v="1195.5"/>
    <n v="1434.6"/>
  </r>
  <r>
    <x v="10"/>
    <n v="23"/>
    <x v="2"/>
    <n v="18"/>
    <x v="0"/>
    <x v="0"/>
    <n v="4782"/>
    <x v="3"/>
    <n v="132"/>
    <n v="400"/>
    <n v="50"/>
    <n v="250"/>
    <n v="120"/>
    <n v="65"/>
    <n v="134"/>
    <n v="6"/>
    <x v="3"/>
    <n v="295.41000000000003"/>
    <n v="399"/>
    <n v="279.29999999999995"/>
    <n v="100"/>
    <n v="25"/>
    <n v="57"/>
    <n v="1618.3"/>
    <n v="621.66"/>
    <n v="956.40000000000009"/>
    <n v="812.94"/>
    <n v="1195.5"/>
    <n v="1434.6"/>
  </r>
  <r>
    <x v="10"/>
    <n v="23"/>
    <x v="2"/>
    <n v="18"/>
    <x v="0"/>
    <x v="0"/>
    <n v="4782"/>
    <x v="3"/>
    <n v="132"/>
    <n v="400"/>
    <n v="50"/>
    <n v="250"/>
    <n v="120"/>
    <n v="65"/>
    <n v="134"/>
    <n v="6"/>
    <x v="3"/>
    <n v="295.41000000000003"/>
    <n v="399"/>
    <n v="279.29999999999995"/>
    <n v="100"/>
    <n v="25"/>
    <n v="57"/>
    <n v="1618.3"/>
    <n v="621.66"/>
    <n v="956.40000000000009"/>
    <n v="812.94"/>
    <n v="1195.5"/>
    <n v="1434.6"/>
  </r>
  <r>
    <x v="10"/>
    <n v="29"/>
    <x v="2"/>
    <n v="18"/>
    <x v="0"/>
    <x v="0"/>
    <n v="4782"/>
    <x v="3"/>
    <n v="132"/>
    <n v="400"/>
    <n v="50"/>
    <n v="250"/>
    <n v="120"/>
    <n v="65"/>
    <n v="134"/>
    <n v="6"/>
    <x v="3"/>
    <n v="295.41000000000003"/>
    <n v="399"/>
    <n v="279.29999999999995"/>
    <n v="100"/>
    <n v="25"/>
    <n v="57"/>
    <n v="1618.3"/>
    <n v="621.66"/>
    <n v="956.40000000000009"/>
    <n v="812.94"/>
    <n v="1195.5"/>
    <n v="1434.6"/>
  </r>
  <r>
    <x v="11"/>
    <n v="12"/>
    <x v="0"/>
    <n v="12.9"/>
    <x v="0"/>
    <x v="0"/>
    <n v="5287"/>
    <x v="3"/>
    <n v="132"/>
    <n v="400"/>
    <n v="50"/>
    <n v="250"/>
    <n v="134"/>
    <m/>
    <n v="134"/>
    <n v="6"/>
    <x v="3"/>
    <n v="295.41000000000003"/>
    <n v="343"/>
    <n v="240.1"/>
    <n v="100"/>
    <n v="26"/>
    <n v="58"/>
    <n v="1530.1"/>
    <n v="687.31000000000006"/>
    <n v="1057.4000000000001"/>
    <n v="898.79000000000008"/>
    <n v="1321.75"/>
    <n v="1586.1"/>
  </r>
  <r>
    <x v="11"/>
    <n v="24"/>
    <x v="0"/>
    <n v="18"/>
    <x v="0"/>
    <x v="0"/>
    <n v="5287"/>
    <x v="3"/>
    <n v="132"/>
    <n v="400"/>
    <n v="50"/>
    <n v="250"/>
    <n v="134"/>
    <m/>
    <n v="134"/>
    <n v="6"/>
    <x v="3"/>
    <n v="295.41000000000003"/>
    <n v="343"/>
    <n v="240.1"/>
    <n v="100"/>
    <n v="26"/>
    <n v="58"/>
    <n v="1530.1"/>
    <n v="687.31000000000006"/>
    <n v="1057.4000000000001"/>
    <n v="898.79000000000008"/>
    <n v="1321.75"/>
    <n v="1586.1"/>
  </r>
  <r>
    <x v="11"/>
    <n v="25"/>
    <x v="0"/>
    <n v="18"/>
    <x v="0"/>
    <x v="0"/>
    <n v="5287"/>
    <x v="3"/>
    <n v="132"/>
    <n v="400"/>
    <n v="50"/>
    <n v="250"/>
    <n v="134"/>
    <m/>
    <n v="134"/>
    <n v="6"/>
    <x v="3"/>
    <n v="295.41000000000003"/>
    <n v="343"/>
    <n v="240.1"/>
    <n v="100"/>
    <n v="26"/>
    <n v="58"/>
    <n v="1530.1"/>
    <n v="687.31000000000006"/>
    <n v="1057.4000000000001"/>
    <n v="898.79000000000008"/>
    <n v="1321.75"/>
    <n v="158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8811EF-86ED-4D50-B8AE-2AA1960110B8}" name="Destination" cacheId="0" applyNumberFormats="0" applyBorderFormats="0" applyFontFormats="0" applyPatternFormats="0" applyAlignmentFormats="0" applyWidthHeightFormats="1" dataCaption="Values" errorCaption="-" showError="1" missingCaption="-" updatedVersion="8" minRefreshableVersion="3" useAutoFormatting="1" colGrandTotals="0" itemPrintTitles="1" createdVersion="8" indent="0" outline="1" outlineData="1" multipleFieldFilters="0" chartFormat="8" customListSort="0">
  <location ref="AU10:AV18" firstHeaderRow="1" firstDataRow="1" firstDataCol="1"/>
  <pivotFields count="30">
    <pivotField showAll="0">
      <items count="13">
        <item x="3"/>
        <item x="7"/>
        <item x="11"/>
        <item x="1"/>
        <item x="0"/>
        <item x="6"/>
        <item x="5"/>
        <item x="2"/>
        <item x="4"/>
        <item x="10"/>
        <item x="9"/>
        <item x="8"/>
        <item t="default"/>
      </items>
    </pivotField>
    <pivotField numFmtId="1" showAll="0"/>
    <pivotField showAll="0"/>
    <pivotField numFmtId="165" showAll="0"/>
    <pivotField showAll="0"/>
    <pivotField axis="axisRow" dataField="1" showAll="0" sortType="descending">
      <items count="9">
        <item x="5"/>
        <item m="1" x="7"/>
        <item x="0"/>
        <item x="6"/>
        <item x="3"/>
        <item x="2"/>
        <item x="1"/>
        <item x="4"/>
        <item t="default"/>
      </items>
    </pivotField>
    <pivotField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5"/>
  </rowFields>
  <rowItems count="8">
    <i>
      <x/>
    </i>
    <i>
      <x v="2"/>
    </i>
    <i>
      <x v="3"/>
    </i>
    <i>
      <x v="4"/>
    </i>
    <i>
      <x v="5"/>
    </i>
    <i>
      <x v="6"/>
    </i>
    <i>
      <x v="7"/>
    </i>
    <i t="grand">
      <x/>
    </i>
  </rowItems>
  <colItems count="1">
    <i/>
  </colItems>
  <dataFields count="1">
    <dataField name="Count of Destination" fld="5" subtotal="count" baseField="0" baseItem="0"/>
  </dataFields>
  <formats count="7">
    <format dxfId="30">
      <pivotArea outline="0" collapsedLevelsAreSubtotals="1" fieldPosition="0"/>
    </format>
    <format dxfId="29">
      <pivotArea type="all" dataOnly="0" outline="0" fieldPosition="0"/>
    </format>
    <format dxfId="28">
      <pivotArea outline="0" collapsedLevelsAreSubtotals="1" fieldPosition="0"/>
    </format>
    <format dxfId="27">
      <pivotArea type="all" dataOnly="0" outline="0" fieldPosition="0"/>
    </format>
    <format dxfId="26">
      <pivotArea outline="0" collapsedLevelsAreSubtotals="1" fieldPosition="0"/>
    </format>
    <format dxfId="25">
      <pivotArea type="all" dataOnly="0" outline="0" fieldPosition="0"/>
    </format>
    <format dxfId="24">
      <pivotArea outline="0" collapsedLevelsAreSubtotals="1" fieldPosition="0"/>
    </format>
  </formats>
  <chartFormats count="2">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6D65BD-4515-45DD-9867-F7537D2C2D8C}" name="Customer 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10:L13" firstHeaderRow="1" firstDataRow="1" firstDataCol="1"/>
  <pivotFields count="30">
    <pivotField showAll="0">
      <items count="13">
        <item x="0"/>
        <item x="1"/>
        <item x="2"/>
        <item x="3"/>
        <item x="4"/>
        <item x="5"/>
        <item x="6"/>
        <item x="7"/>
        <item x="8"/>
        <item x="9"/>
        <item x="10"/>
        <item x="11"/>
        <item t="default"/>
      </items>
    </pivotField>
    <pivotField numFmtId="1" showAll="0"/>
    <pivotField showAll="0"/>
    <pivotField numFmtId="165" showAll="0"/>
    <pivotField axis="axisRow" dataField="1" showAll="0">
      <items count="3">
        <item x="1"/>
        <item x="0"/>
        <item t="default"/>
      </items>
    </pivotField>
    <pivotField showAll="0"/>
    <pivotField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4"/>
  </rowFields>
  <rowItems count="3">
    <i>
      <x/>
    </i>
    <i>
      <x v="1"/>
    </i>
    <i t="grand">
      <x/>
    </i>
  </rowItems>
  <colItems count="1">
    <i/>
  </colItems>
  <dataFields count="1">
    <dataField name="Count of Customer Type" fld="4" subtotal="count" baseField="0" baseItem="0"/>
  </dataFields>
  <formats count="25">
    <format dxfId="55">
      <pivotArea outline="0" collapsedLevelsAreSubtotals="1" fieldPosition="0"/>
    </format>
    <format dxfId="54">
      <pivotArea field="4" type="button" dataOnly="0" labelOnly="1" outline="0" axis="axisRow" fieldPosition="0"/>
    </format>
    <format dxfId="53">
      <pivotArea dataOnly="0" labelOnly="1" outline="0" axis="axisValues" fieldPosition="0"/>
    </format>
    <format dxfId="52">
      <pivotArea field="4" type="button" dataOnly="0" labelOnly="1" outline="0" axis="axisRow" fieldPosition="0"/>
    </format>
    <format dxfId="51">
      <pivotArea dataOnly="0" labelOnly="1" outline="0" axis="axisValues" fieldPosition="0"/>
    </format>
    <format dxfId="50">
      <pivotArea field="4" type="button" dataOnly="0" labelOnly="1" outline="0" axis="axisRow"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4" type="button" dataOnly="0" labelOnly="1" outline="0" axis="axisRow" fieldPosition="0"/>
    </format>
    <format dxfId="45">
      <pivotArea dataOnly="0" labelOnly="1" fieldPosition="0">
        <references count="1">
          <reference field="4" count="0"/>
        </references>
      </pivotArea>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4" type="button" dataOnly="0" labelOnly="1" outline="0" axis="axisRow" fieldPosition="0"/>
    </format>
    <format dxfId="39">
      <pivotArea dataOnly="0" labelOnly="1" fieldPosition="0">
        <references count="1">
          <reference field="4" count="0"/>
        </references>
      </pivotArea>
    </format>
    <format dxfId="38">
      <pivotArea dataOnly="0" labelOnly="1" grandRow="1" outline="0" fieldPosition="0"/>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field="4" type="button" dataOnly="0" labelOnly="1" outline="0" axis="axisRow" fieldPosition="0"/>
    </format>
    <format dxfId="33">
      <pivotArea dataOnly="0" labelOnly="1" fieldPosition="0">
        <references count="1">
          <reference field="4" count="0"/>
        </references>
      </pivotArea>
    </format>
    <format dxfId="32">
      <pivotArea dataOnly="0" labelOnly="1" grandRow="1" outline="0" fieldPosition="0"/>
    </format>
    <format dxfId="31">
      <pivotArea dataOnly="0" labelOnly="1" outline="0" axis="axisValues"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18AE5A-1609-489D-A326-CA5F48588358}" name="Income and Expens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A10:AC23" firstHeaderRow="0" firstDataRow="1" firstDataCol="1"/>
  <pivotFields count="30">
    <pivotField axis="axisRow"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dataField="1" numFmtId="166" showAll="0"/>
    <pivotField numFmtId="166" showAll="0"/>
    <pivotField numFmtId="166" showAll="0"/>
    <pivotField numFmtId="166" showAll="0"/>
    <pivotField numFmtId="166" showAll="0"/>
    <pivotField dataField="1" numFmtId="166" showAll="0"/>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Expenses" fld="23" baseField="0" baseItem="0"/>
    <dataField name="Sum of Final Amount" fld="28" baseField="0" baseItem="0"/>
  </dataFields>
  <formats count="11">
    <format dxfId="66">
      <pivotArea outline="0" collapsedLevelsAreSubtotals="1" fieldPosition="0"/>
    </format>
    <format dxfId="65">
      <pivotArea type="all" dataOnly="0" outline="0" fieldPosition="0"/>
    </format>
    <format dxfId="64">
      <pivotArea outline="0" collapsedLevelsAreSubtotals="1" fieldPosition="0"/>
    </format>
    <format dxfId="63">
      <pivotArea type="all" dataOnly="0" outline="0" fieldPosition="0"/>
    </format>
    <format dxfId="62">
      <pivotArea outline="0" collapsedLevelsAreSubtotals="1" fieldPosition="0"/>
    </format>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outline="0" fieldPosition="0">
        <references count="1">
          <reference field="4294967294" count="2">
            <x v="0"/>
            <x v="1"/>
          </reference>
        </references>
      </pivotArea>
    </format>
    <format dxfId="57">
      <pivotArea field="0" type="button" dataOnly="0" labelOnly="1" outline="0" axis="axisRow" fieldPosition="0"/>
    </format>
    <format dxfId="56">
      <pivotArea dataOnly="0" labelOnly="1" outline="0" fieldPosition="0">
        <references count="1">
          <reference field="4294967294" count="2">
            <x v="0"/>
            <x v="1"/>
          </reference>
        </references>
      </pivotArea>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EB0A2E-8E50-43C7-82C5-2CD7A21487C0}" name="Loa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O10:AP14" firstHeaderRow="1" firstDataRow="1" firstDataCol="1"/>
  <pivotFields count="30">
    <pivotField showAll="0"/>
    <pivotField numFmtId="1" showAll="0"/>
    <pivotField axis="axisRow" showAll="0">
      <items count="4">
        <item x="2"/>
        <item x="1"/>
        <item x="0"/>
        <item t="default"/>
      </items>
    </pivotField>
    <pivotField dataField="1" numFmtId="165" showAll="0"/>
    <pivotField showAll="0"/>
    <pivotField showAll="0"/>
    <pivotField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2"/>
  </rowFields>
  <rowItems count="4">
    <i>
      <x/>
    </i>
    <i>
      <x v="1"/>
    </i>
    <i>
      <x v="2"/>
    </i>
    <i t="grand">
      <x/>
    </i>
  </rowItems>
  <colItems count="1">
    <i/>
  </colItems>
  <dataFields count="1">
    <dataField name="Sum of Tonnage" fld="3" baseField="0" baseItem="0"/>
  </dataFields>
  <formats count="7">
    <format dxfId="73">
      <pivotArea outline="0" collapsedLevelsAreSubtotals="1" fieldPosition="0"/>
    </format>
    <format dxfId="72">
      <pivotArea type="all" dataOnly="0" outline="0" fieldPosition="0"/>
    </format>
    <format dxfId="71">
      <pivotArea outline="0" collapsedLevelsAreSubtotals="1" fieldPosition="0"/>
    </format>
    <format dxfId="70">
      <pivotArea type="all" dataOnly="0" outline="0" fieldPosition="0"/>
    </format>
    <format dxfId="69">
      <pivotArea outline="0" collapsedLevelsAreSubtotals="1" fieldPosition="0"/>
    </format>
    <format dxfId="68">
      <pivotArea type="all" dataOnly="0" outline="0" fieldPosition="0"/>
    </format>
    <format dxfId="67">
      <pivotArea outline="0" collapsedLevelsAreSubtotals="1" fieldPosition="0"/>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2BA924-C829-4426-AB4C-B2B8609C548E}" name="Monthly R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D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dataField="1"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dataField="1" numFmtId="166" showAll="0"/>
    <pivotField numFmtId="166" showAll="0"/>
    <pivotField numFmtId="166" showAll="0"/>
    <pivotField numFmtId="166" showAll="0"/>
    <pivotField numFmtId="166" showAll="0"/>
    <pivotField numFmtId="166" showAll="0"/>
    <pivotField dataField="1" dragToRow="0" dragToCol="0" dragToPage="0" showAll="0" defaultSubtotal="0"/>
  </pivotFields>
  <rowItems count="1">
    <i/>
  </rowItems>
  <colFields count="1">
    <field x="-2"/>
  </colFields>
  <colItems count="3">
    <i>
      <x/>
    </i>
    <i i="1">
      <x v="1"/>
    </i>
    <i i="2">
      <x v="2"/>
    </i>
  </colItems>
  <dataFields count="3">
    <dataField name="Sum of Rate" fld="6" baseField="0" baseItem="0"/>
    <dataField name="Sum of Total Expenses" fld="23" baseField="0" baseItem="0"/>
    <dataField name="Sum of Balance" fld="29" baseField="0" baseItem="0" numFmtId="166"/>
  </dataFields>
  <formats count="13">
    <format dxfId="86">
      <pivotArea outline="0" collapsedLevelsAreSubtotals="1" fieldPosition="0"/>
    </format>
    <format dxfId="85">
      <pivotArea dataOnly="0" labelOnly="1" outline="0" fieldPosition="0">
        <references count="1">
          <reference field="4294967294" count="3">
            <x v="0"/>
            <x v="1"/>
            <x v="2"/>
          </reference>
        </references>
      </pivotArea>
    </format>
    <format dxfId="84">
      <pivotArea dataOnly="0" labelOnly="1" outline="0" fieldPosition="0">
        <references count="1">
          <reference field="4294967294" count="3">
            <x v="0"/>
            <x v="1"/>
            <x v="2"/>
          </reference>
        </references>
      </pivotArea>
    </format>
    <format dxfId="83">
      <pivotArea dataOnly="0" labelOnly="1" outline="0" fieldPosition="0">
        <references count="1">
          <reference field="4294967294" count="3">
            <x v="0"/>
            <x v="1"/>
            <x v="2"/>
          </reference>
        </references>
      </pivotArea>
    </format>
    <format dxfId="82">
      <pivotArea type="all" dataOnly="0" outline="0" fieldPosition="0"/>
    </format>
    <format dxfId="81">
      <pivotArea outline="0" collapsedLevelsAreSubtotals="1" fieldPosition="0"/>
    </format>
    <format dxfId="80">
      <pivotArea dataOnly="0" labelOnly="1" outline="0" fieldPosition="0">
        <references count="1">
          <reference field="4294967294" count="3">
            <x v="0"/>
            <x v="1"/>
            <x v="2"/>
          </reference>
        </references>
      </pivotArea>
    </format>
    <format dxfId="79">
      <pivotArea type="all" dataOnly="0" outline="0" fieldPosition="0"/>
    </format>
    <format dxfId="78">
      <pivotArea outline="0" collapsedLevelsAreSubtotals="1" fieldPosition="0"/>
    </format>
    <format dxfId="77">
      <pivotArea dataOnly="0" labelOnly="1" outline="0" fieldPosition="0">
        <references count="1">
          <reference field="4294967294" count="3">
            <x v="0"/>
            <x v="1"/>
            <x v="2"/>
          </reference>
        </references>
      </pivotArea>
    </format>
    <format dxfId="76">
      <pivotArea type="all" dataOnly="0" outline="0" fieldPosition="0"/>
    </format>
    <format dxfId="75">
      <pivotArea outline="0" collapsedLevelsAreSubtotals="1" fieldPosition="0"/>
    </format>
    <format dxfId="74">
      <pivotArea dataOnly="0" labelOnly="1" outline="0" fieldPosition="0">
        <references count="1">
          <reference field="4294967294" count="3">
            <x v="0"/>
            <x v="1"/>
            <x v="2"/>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BC4ED3-6154-45F4-9EFC-7EEEB5EAAA14}" name="Truck Expens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O10:R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numFmtId="166" showAll="0"/>
    <pivotField showAll="0"/>
    <pivotField dataField="1" numFmtId="166" showAll="0"/>
    <pivotField dataField="1" numFmtId="166" showAll="0"/>
    <pivotField dataField="1" numFmtId="166" showAll="0"/>
    <pivotField dataField="1"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Items count="1">
    <i/>
  </rowItems>
  <colFields count="1">
    <field x="-2"/>
  </colFields>
  <colItems count="4">
    <i>
      <x/>
    </i>
    <i i="1">
      <x v="1"/>
    </i>
    <i i="2">
      <x v="2"/>
    </i>
    <i i="3">
      <x v="3"/>
    </i>
  </colItems>
  <dataFields count="4">
    <dataField name="Sum of Insurance" fld="8" baseField="0" baseItem="0"/>
    <dataField name="Sum of Fuel" fld="9" baseField="0" baseItem="0"/>
    <dataField name="Sum of Diesel Exhaust Fluid" fld="10" baseField="0" baseItem="0"/>
    <dataField name="Sum of Advance" fld="11" baseField="0" baseItem="0"/>
  </dataFields>
  <formats count="13">
    <format dxfId="99">
      <pivotArea outline="0" collapsedLevelsAreSubtotals="1" fieldPosition="0"/>
    </format>
    <format dxfId="98">
      <pivotArea dataOnly="0" labelOnly="1" outline="0" fieldPosition="0">
        <references count="1">
          <reference field="4294967294" count="4">
            <x v="0"/>
            <x v="1"/>
            <x v="2"/>
            <x v="3"/>
          </reference>
        </references>
      </pivotArea>
    </format>
    <format dxfId="97">
      <pivotArea dataOnly="0" labelOnly="1" outline="0" fieldPosition="0">
        <references count="1">
          <reference field="4294967294" count="4">
            <x v="0"/>
            <x v="1"/>
            <x v="2"/>
            <x v="3"/>
          </reference>
        </references>
      </pivotArea>
    </format>
    <format dxfId="96">
      <pivotArea dataOnly="0" labelOnly="1" outline="0" fieldPosition="0">
        <references count="1">
          <reference field="4294967294" count="4">
            <x v="0"/>
            <x v="1"/>
            <x v="2"/>
            <x v="3"/>
          </reference>
        </references>
      </pivotArea>
    </format>
    <format dxfId="95">
      <pivotArea type="all" dataOnly="0" outline="0" fieldPosition="0"/>
    </format>
    <format dxfId="94">
      <pivotArea outline="0" collapsedLevelsAreSubtotals="1" fieldPosition="0"/>
    </format>
    <format dxfId="93">
      <pivotArea dataOnly="0" labelOnly="1" outline="0" fieldPosition="0">
        <references count="1">
          <reference field="4294967294" count="4">
            <x v="0"/>
            <x v="1"/>
            <x v="2"/>
            <x v="3"/>
          </reference>
        </references>
      </pivotArea>
    </format>
    <format dxfId="92">
      <pivotArea type="all" dataOnly="0" outline="0" fieldPosition="0"/>
    </format>
    <format dxfId="91">
      <pivotArea outline="0" collapsedLevelsAreSubtotals="1" fieldPosition="0"/>
    </format>
    <format dxfId="90">
      <pivotArea dataOnly="0" labelOnly="1" outline="0" fieldPosition="0">
        <references count="1">
          <reference field="4294967294" count="4">
            <x v="0"/>
            <x v="1"/>
            <x v="2"/>
            <x v="3"/>
          </reference>
        </references>
      </pivotArea>
    </format>
    <format dxfId="89">
      <pivotArea type="all" dataOnly="0" outline="0" fieldPosition="0"/>
    </format>
    <format dxfId="88">
      <pivotArea outline="0" collapsedLevelsAreSubtotals="1" fieldPosition="0"/>
    </format>
    <format dxfId="87">
      <pivotArea dataOnly="0" labelOnly="1" outline="0" fieldPosition="0">
        <references count="1">
          <reference field="4294967294" count="4">
            <x v="0"/>
            <x v="1"/>
            <x v="2"/>
            <x v="3"/>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98D6A2-3A15-4145-9E83-8C26C2552AD8}" name="Driv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G10:AL11" firstHeaderRow="0" firstDataRow="1" firstDataCol="0"/>
  <pivotFields count="30">
    <pivotField showAll="0">
      <items count="13">
        <item h="1" x="0"/>
        <item h="1" x="1"/>
        <item h="1" x="2"/>
        <item h="1" x="3"/>
        <item h="1" x="4"/>
        <item h="1" x="5"/>
        <item h="1" x="6"/>
        <item h="1" x="7"/>
        <item h="1" x="8"/>
        <item h="1" x="9"/>
        <item h="1" x="10"/>
        <item x="11"/>
        <item t="default"/>
      </items>
    </pivotField>
    <pivotField numFmtId="1" showAll="0"/>
    <pivotField showAll="0"/>
    <pivotField numFmtId="165" showAll="0"/>
    <pivotField showAll="0"/>
    <pivotField showAll="0"/>
    <pivotField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dataField="1" numFmtId="1" showAll="0"/>
    <pivotField dataField="1" showAll="0"/>
    <pivotField dataField="1" numFmtId="166" showAll="0"/>
    <pivotField dataField="1" numFmtId="166" showAll="0"/>
    <pivotField dataField="1" numFmtId="166" showAll="0"/>
    <pivotField dataField="1"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Items count="1">
    <i/>
  </rowItems>
  <colFields count="1">
    <field x="-2"/>
  </colFields>
  <colItems count="6">
    <i>
      <x/>
    </i>
    <i i="1">
      <x v="1"/>
    </i>
    <i i="2">
      <x v="2"/>
    </i>
    <i i="3">
      <x v="3"/>
    </i>
    <i i="4">
      <x v="4"/>
    </i>
    <i i="5">
      <x v="5"/>
    </i>
  </colItems>
  <dataFields count="6">
    <dataField name="Sum of Odometer" fld="17" baseField="0" baseItem="0"/>
    <dataField name="Sum of Miles" fld="18" baseField="0" baseItem="0"/>
    <dataField name="Sum of Rate Per Miles" fld="19" baseField="0" baseItem="0" numFmtId="166"/>
    <dataField name="Sum of Extra Stops" fld="20" baseField="0" baseItem="0" numFmtId="166"/>
    <dataField name="Sum of Extra Pay" fld="21" baseField="0" baseItem="0" numFmtId="166"/>
    <dataField name="Sum of Costs Driver Paid" fld="22" baseField="0" baseItem="0" numFmtId="166"/>
  </dataFields>
  <formats count="10">
    <format dxfId="109">
      <pivotArea outline="0" collapsedLevelsAreSubtotals="1" fieldPosition="0"/>
    </format>
    <format dxfId="108">
      <pivotArea type="all" dataOnly="0" outline="0" fieldPosition="0"/>
    </format>
    <format dxfId="107">
      <pivotArea outline="0" collapsedLevelsAreSubtotals="1" fieldPosition="0"/>
    </format>
    <format dxfId="106">
      <pivotArea type="all" dataOnly="0" outline="0"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outline="0" collapsedLevelsAreSubtotals="1" fieldPosition="0">
        <references count="1">
          <reference field="4294967294" count="4" selected="0">
            <x v="2"/>
            <x v="3"/>
            <x v="4"/>
            <x v="5"/>
          </reference>
        </references>
      </pivotArea>
    </format>
    <format dxfId="101">
      <pivotArea dataOnly="0" labelOnly="1" outline="0" fieldPosition="0">
        <references count="1">
          <reference field="4294967294" count="6">
            <x v="0"/>
            <x v="1"/>
            <x v="2"/>
            <x v="3"/>
            <x v="4"/>
            <x v="5"/>
          </reference>
        </references>
      </pivotArea>
    </format>
    <format dxfId="100">
      <pivotArea dataOnly="0" labelOnly="1" outline="0" fieldPosition="0">
        <references count="1">
          <reference field="4294967294" count="6">
            <x v="0"/>
            <x v="1"/>
            <x v="2"/>
            <x v="3"/>
            <x v="4"/>
            <x v="5"/>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B39372-1358-458A-91F1-801E7B479BF5}" name="Freight Expens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U10:X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numFmtId="166" showAll="0"/>
    <pivotField showAll="0"/>
    <pivotField numFmtId="166" showAll="0"/>
    <pivotField numFmtId="166" showAll="0"/>
    <pivotField numFmtId="166" showAll="0"/>
    <pivotField numFmtId="166" showAll="0"/>
    <pivotField dataField="1" numFmtId="166" showAll="0"/>
    <pivotField dataField="1" showAll="0"/>
    <pivotField dataField="1" numFmtId="166" showAll="0"/>
    <pivotField dataField="1"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Items count="1">
    <i/>
  </rowItems>
  <colFields count="1">
    <field x="-2"/>
  </colFields>
  <colItems count="4">
    <i>
      <x/>
    </i>
    <i i="1">
      <x v="1"/>
    </i>
    <i i="2">
      <x v="2"/>
    </i>
    <i i="3">
      <x v="3"/>
    </i>
  </colItems>
  <dataFields count="4">
    <dataField name="Sum of Warehouse" fld="12" baseField="0" baseItem="0"/>
    <dataField name="Sum of Repairs" fld="13" baseField="0" baseItem="0"/>
    <dataField name="Sum of Tolls" fld="14" baseField="0" baseItem="0"/>
    <dataField name="Sum of Fundings" fld="15" baseField="0" baseItem="0"/>
  </dataFields>
  <formats count="13">
    <format dxfId="122">
      <pivotArea outline="0" collapsedLevelsAreSubtotals="1" fieldPosition="0"/>
    </format>
    <format dxfId="121">
      <pivotArea dataOnly="0" labelOnly="1" outline="0" fieldPosition="0">
        <references count="1">
          <reference field="4294967294" count="4">
            <x v="0"/>
            <x v="1"/>
            <x v="2"/>
            <x v="3"/>
          </reference>
        </references>
      </pivotArea>
    </format>
    <format dxfId="120">
      <pivotArea dataOnly="0" labelOnly="1" outline="0" fieldPosition="0">
        <references count="1">
          <reference field="4294967294" count="4">
            <x v="0"/>
            <x v="1"/>
            <x v="2"/>
            <x v="3"/>
          </reference>
        </references>
      </pivotArea>
    </format>
    <format dxfId="119">
      <pivotArea dataOnly="0" labelOnly="1" outline="0" fieldPosition="0">
        <references count="1">
          <reference field="4294967294" count="4">
            <x v="0"/>
            <x v="1"/>
            <x v="2"/>
            <x v="3"/>
          </reference>
        </references>
      </pivotArea>
    </format>
    <format dxfId="118">
      <pivotArea type="all" dataOnly="0" outline="0" fieldPosition="0"/>
    </format>
    <format dxfId="117">
      <pivotArea outline="0" collapsedLevelsAreSubtotals="1" fieldPosition="0"/>
    </format>
    <format dxfId="116">
      <pivotArea dataOnly="0" labelOnly="1" outline="0" fieldPosition="0">
        <references count="1">
          <reference field="4294967294" count="4">
            <x v="0"/>
            <x v="1"/>
            <x v="2"/>
            <x v="3"/>
          </reference>
        </references>
      </pivotArea>
    </format>
    <format dxfId="115">
      <pivotArea type="all" dataOnly="0" outline="0" fieldPosition="0"/>
    </format>
    <format dxfId="114">
      <pivotArea outline="0" collapsedLevelsAreSubtotals="1" fieldPosition="0"/>
    </format>
    <format dxfId="113">
      <pivotArea dataOnly="0" labelOnly="1" outline="0" fieldPosition="0">
        <references count="1">
          <reference field="4294967294" count="4">
            <x v="0"/>
            <x v="1"/>
            <x v="2"/>
            <x v="3"/>
          </reference>
        </references>
      </pivotArea>
    </format>
    <format dxfId="112">
      <pivotArea type="all" dataOnly="0" outline="0" fieldPosition="0"/>
    </format>
    <format dxfId="111">
      <pivotArea outline="0" collapsedLevelsAreSubtotals="1" fieldPosition="0"/>
    </format>
    <format dxfId="110">
      <pivotArea dataOnly="0" labelOnly="1" outline="0" fieldPosition="0">
        <references count="1">
          <reference field="4294967294" count="4">
            <x v="0"/>
            <x v="1"/>
            <x v="2"/>
            <x v="3"/>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CDE865-2E35-44D9-B243-524EEA3B8C9F}" name="Monthly Balanc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G10:H23" firstHeaderRow="1" firstDataRow="1" firstDataCol="1"/>
  <pivotFields count="30">
    <pivotField axis="axisRow"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numFmtId="166" showAll="0"/>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ataField="1" dragToRow="0" dragToCol="0" dragToPage="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Balance" fld="29" baseField="0" baseItem="0" numFmtId="166"/>
  </dataFields>
  <formats count="25">
    <format dxfId="147">
      <pivotArea outline="0" collapsedLevelsAreSubtotals="1" fieldPosition="0"/>
    </format>
    <format dxfId="146">
      <pivotArea field="0" type="button" dataOnly="0" labelOnly="1" outline="0" axis="axisRow" fieldPosition="0"/>
    </format>
    <format dxfId="145">
      <pivotArea dataOnly="0" labelOnly="1" outline="0" axis="axisValues" fieldPosition="0"/>
    </format>
    <format dxfId="144">
      <pivotArea field="0" type="button" dataOnly="0" labelOnly="1" outline="0" axis="axisRow" fieldPosition="0"/>
    </format>
    <format dxfId="143">
      <pivotArea dataOnly="0" labelOnly="1" outline="0" axis="axisValues" fieldPosition="0"/>
    </format>
    <format dxfId="142">
      <pivotArea field="0" type="button" dataOnly="0" labelOnly="1" outline="0" axis="axisRow" fieldPosition="0"/>
    </format>
    <format dxfId="141">
      <pivotArea dataOnly="0" labelOnly="1" outline="0" axis="axisValues" fieldPosition="0"/>
    </format>
    <format dxfId="140">
      <pivotArea type="all" dataOnly="0" outline="0" fieldPosition="0"/>
    </format>
    <format dxfId="139">
      <pivotArea outline="0" collapsedLevelsAreSubtotals="1" fieldPosition="0"/>
    </format>
    <format dxfId="138">
      <pivotArea field="0" type="button" dataOnly="0" labelOnly="1" outline="0" axis="axisRow" fieldPosition="0"/>
    </format>
    <format dxfId="137">
      <pivotArea dataOnly="0" labelOnly="1" fieldPosition="0">
        <references count="1">
          <reference field="0" count="0"/>
        </references>
      </pivotArea>
    </format>
    <format dxfId="136">
      <pivotArea dataOnly="0" labelOnly="1" grandRow="1" outline="0" fieldPosition="0"/>
    </format>
    <format dxfId="135">
      <pivotArea dataOnly="0" labelOnly="1" outline="0" axis="axisValues" fieldPosition="0"/>
    </format>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grandRow="1" outline="0" fieldPosition="0"/>
    </format>
    <format dxfId="129">
      <pivotArea dataOnly="0" labelOnly="1" outline="0" axis="axisValues" fieldPosition="0"/>
    </format>
    <format dxfId="128">
      <pivotArea type="all" dataOnly="0" outline="0" fieldPosition="0"/>
    </format>
    <format dxfId="127">
      <pivotArea outline="0" collapsedLevelsAreSubtotals="1" fieldPosition="0"/>
    </format>
    <format dxfId="126">
      <pivotArea field="0" type="button" dataOnly="0" labelOnly="1" outline="0" axis="axisRow" fieldPosition="0"/>
    </format>
    <format dxfId="125">
      <pivotArea dataOnly="0" labelOnly="1" fieldPosition="0">
        <references count="1">
          <reference field="0" count="0"/>
        </references>
      </pivotArea>
    </format>
    <format dxfId="124">
      <pivotArea dataOnly="0" labelOnly="1" grandRow="1" outline="0" fieldPosition="0"/>
    </format>
    <format dxfId="123">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81EB792-60FF-4FFD-ADAC-26415A13118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Y10:BD15" firstHeaderRow="0" firstDataRow="1" firstDataCol="1"/>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numFmtId="166" showAll="0"/>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axis="axisRow"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dataField="1" numFmtId="166" showAll="0"/>
    <pivotField dataField="1" numFmtId="166" showAll="0"/>
    <pivotField dataField="1" numFmtId="166" showAll="0"/>
    <pivotField dataField="1" numFmtId="166" showAll="0"/>
    <pivotField dataField="1" numFmtId="166" showAll="0"/>
    <pivotField dragToRow="0" dragToCol="0" dragToPage="0" showAll="0" defaultSubtotal="0"/>
  </pivotFields>
  <rowFields count="1">
    <field x="16"/>
  </rowFields>
  <rowItems count="5">
    <i>
      <x/>
    </i>
    <i>
      <x v="1"/>
    </i>
    <i>
      <x v="2"/>
    </i>
    <i>
      <x v="3"/>
    </i>
    <i t="grand">
      <x/>
    </i>
  </rowItems>
  <colFields count="1">
    <field x="-2"/>
  </colFields>
  <colItems count="5">
    <i>
      <x/>
    </i>
    <i i="1">
      <x v="1"/>
    </i>
    <i i="2">
      <x v="2"/>
    </i>
    <i i="3">
      <x v="3"/>
    </i>
    <i i="4">
      <x v="4"/>
    </i>
  </colItems>
  <dataFields count="5">
    <dataField name="Sum of First condition type" fld="24" baseField="0" baseItem="0"/>
    <dataField name="Sum of Shipment cost sub-items" fld="25" baseField="0" baseItem="0"/>
    <dataField name="Sum of ERE Stage" fld="26" baseField="0" baseItem="0"/>
    <dataField name="Sum of Basic freight" fld="27" baseField="0" baseItem="0"/>
    <dataField name="Sum of Final Amount" fld="28" baseField="0" baseItem="0"/>
  </dataFields>
  <formats count="12">
    <format dxfId="159">
      <pivotArea outline="0" collapsedLevelsAreSubtotals="1" fieldPosition="0"/>
    </format>
    <format dxfId="158">
      <pivotArea type="all" dataOnly="0" outline="0" fieldPosition="0"/>
    </format>
    <format dxfId="157">
      <pivotArea outline="0" collapsedLevelsAreSubtotals="1" fieldPosition="0"/>
    </format>
    <format dxfId="156">
      <pivotArea type="all" dataOnly="0" outline="0" fieldPosition="0"/>
    </format>
    <format dxfId="155">
      <pivotArea outline="0" collapsedLevelsAreSubtotals="1" fieldPosition="0"/>
    </format>
    <format dxfId="154">
      <pivotArea type="all" dataOnly="0" outline="0" fieldPosition="0"/>
    </format>
    <format dxfId="153">
      <pivotArea outline="0" collapsedLevelsAreSubtotals="1" fieldPosition="0"/>
    </format>
    <format dxfId="152">
      <pivotArea type="all" dataOnly="0" outline="0" fieldPosition="0"/>
    </format>
    <format dxfId="151">
      <pivotArea outline="0" collapsedLevelsAreSubtotals="1" fieldPosition="0"/>
    </format>
    <format dxfId="150">
      <pivotArea field="7" type="button" dataOnly="0" labelOnly="1" outline="0"/>
    </format>
    <format dxfId="149">
      <pivotArea dataOnly="0" labelOnly="1" grandRow="1" outline="0" fieldPosition="0"/>
    </format>
    <format dxfId="148">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_Name" xr10:uid="{2A26FDEC-39DF-4083-8699-CFEC1C1258F9}" sourceName="Driver Name">
  <pivotTables>
    <pivotTable tabId="2" name="Monthly Rate"/>
    <pivotTable tabId="2" name="Monthly Balance"/>
    <pivotTable tabId="2" name="Customer Type"/>
    <pivotTable tabId="2" name="Driver"/>
    <pivotTable tabId="2" name="Destination"/>
    <pivotTable tabId="2" name="Freight Expenses"/>
    <pivotTable tabId="2" name="Income and Expenses"/>
    <pivotTable tabId="2" name="PivotTable10"/>
    <pivotTable tabId="2" name="Load"/>
  </pivotTables>
  <data>
    <tabular pivotCacheId="86869062">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6B9B911-6D20-47BD-9746-5D2C105F2DAC}" sourceName="Month">
  <pivotTables>
    <pivotTable tabId="2" name="Truck Expenses"/>
    <pivotTable tabId="2" name="Freight Expenses"/>
    <pivotTable tabId="2" name="Monthly Rate"/>
    <pivotTable tabId="2" name="Customer Type"/>
    <pivotTable tabId="2" name="PivotTable10"/>
  </pivotTables>
  <data>
    <tabular pivotCacheId="86869062">
      <items count="12">
        <i x="0" s="1"/>
        <i x="1" s="1"/>
        <i x="2" s="1"/>
        <i x="3" s="1"/>
        <i x="4" s="1"/>
        <i x="5" s="1"/>
        <i x="6" s="1"/>
        <i x="7" s="1"/>
        <i x="8" s="1"/>
        <i x="9" s="1"/>
        <i x="10" s="1"/>
        <i x="1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river Name" xr10:uid="{25B48F69-E6FD-490C-B6D8-C56481D71B42}" cache="Slicer_Driver_Name" caption="Driver Name" showCaption="0" style="Drivers" rowHeight="448056"/>
  <slicer name="Month" xr10:uid="{CFF4D778-3C62-4A6E-BB73-9F42FE98FBED}" cache="Slicer_Month" caption="Month" columnCount="12" showCaption="0" style="Month" rowHeight="374904"/>
</slicers>
</file>

<file path=xl/theme/theme1.xml><?xml version="1.0" encoding="utf-8"?>
<a:theme xmlns:a="http://schemas.openxmlformats.org/drawingml/2006/main" name="Sheets">
  <a:themeElements>
    <a:clrScheme name="Custom 2">
      <a:dk1>
        <a:srgbClr val="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D3BBC0"/>
  </sheetPr>
  <dimension ref="A1:AC1000"/>
  <sheetViews>
    <sheetView showGridLines="0" topLeftCell="M1" zoomScale="55" zoomScaleNormal="55" workbookViewId="0">
      <selection activeCell="AC8" sqref="AC8"/>
    </sheetView>
  </sheetViews>
  <sheetFormatPr defaultColWidth="14.453125" defaultRowHeight="15" customHeight="1" x14ac:dyDescent="0.35"/>
  <cols>
    <col min="1" max="1" width="14" bestFit="1" customWidth="1"/>
    <col min="2" max="2" width="11.81640625" bestFit="1" customWidth="1"/>
    <col min="3" max="3" width="14" bestFit="1" customWidth="1"/>
    <col min="4" max="4" width="16.26953125" bestFit="1" customWidth="1"/>
    <col min="5" max="5" width="23.7265625" bestFit="1" customWidth="1"/>
    <col min="6" max="6" width="19.90625" bestFit="1" customWidth="1"/>
    <col min="7" max="7" width="13.6328125" bestFit="1" customWidth="1"/>
    <col min="8" max="8" width="20.6328125" bestFit="1" customWidth="1"/>
    <col min="9" max="9" width="17.6328125" bestFit="1" customWidth="1"/>
    <col min="10" max="10" width="13.1796875" bestFit="1" customWidth="1"/>
    <col min="11" max="11" width="16.90625" bestFit="1" customWidth="1"/>
    <col min="12" max="12" width="17.453125" bestFit="1" customWidth="1"/>
    <col min="13" max="13" width="20.26953125" bestFit="1" customWidth="1"/>
    <col min="14" max="14" width="16.6328125" bestFit="1" customWidth="1"/>
    <col min="15" max="15" width="13.81640625" bestFit="1" customWidth="1"/>
    <col min="16" max="16" width="17.81640625" bestFit="1" customWidth="1"/>
    <col min="17" max="17" width="19.26953125" bestFit="1" customWidth="1"/>
    <col min="18" max="18" width="17.90625" bestFit="1" customWidth="1"/>
    <col min="19" max="19" width="14.26953125" bestFit="1" customWidth="1"/>
    <col min="20" max="20" width="17.453125" bestFit="1" customWidth="1"/>
    <col min="21" max="21" width="14.81640625" bestFit="1" customWidth="1"/>
    <col min="22" max="22" width="18.26953125" bestFit="1" customWidth="1"/>
    <col min="23" max="23" width="15" bestFit="1" customWidth="1"/>
    <col min="24" max="24" width="17.453125" bestFit="1" customWidth="1"/>
    <col min="25" max="25" width="17.90625" bestFit="1" customWidth="1"/>
    <col min="26" max="26" width="18.26953125" bestFit="1" customWidth="1"/>
    <col min="27" max="27" width="14.81640625" bestFit="1" customWidth="1"/>
    <col min="28" max="28" width="15.453125" bestFit="1" customWidth="1"/>
    <col min="29" max="29" width="16.6328125" bestFit="1" customWidth="1"/>
  </cols>
  <sheetData>
    <row r="1" spans="1:29" ht="4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5.75" hidden="1" customHeight="1" x14ac:dyDescent="0.35">
      <c r="A2" s="2" t="s">
        <v>29</v>
      </c>
      <c r="B2" s="3">
        <v>1</v>
      </c>
      <c r="C2" s="4" t="s">
        <v>30</v>
      </c>
      <c r="D2" s="5">
        <v>11</v>
      </c>
      <c r="E2" s="4" t="s">
        <v>31</v>
      </c>
      <c r="F2" s="4" t="s">
        <v>41</v>
      </c>
      <c r="G2" s="6">
        <v>5556</v>
      </c>
      <c r="H2" s="7" t="s">
        <v>32</v>
      </c>
      <c r="I2" s="8">
        <v>132</v>
      </c>
      <c r="J2" s="8">
        <v>400</v>
      </c>
      <c r="K2" s="8">
        <v>50</v>
      </c>
      <c r="L2" s="8">
        <v>250</v>
      </c>
      <c r="M2" s="9">
        <v>120</v>
      </c>
      <c r="N2" s="8">
        <v>65</v>
      </c>
      <c r="O2" s="8">
        <v>134</v>
      </c>
      <c r="P2" s="8">
        <v>6</v>
      </c>
      <c r="Q2" s="10" t="s">
        <v>33</v>
      </c>
      <c r="R2" s="3">
        <v>295.41000000000003</v>
      </c>
      <c r="S2" s="4">
        <v>343</v>
      </c>
      <c r="T2" s="8">
        <v>240.1</v>
      </c>
      <c r="U2" s="8">
        <v>100</v>
      </c>
      <c r="V2" s="8">
        <v>22</v>
      </c>
      <c r="W2" s="8">
        <v>54</v>
      </c>
      <c r="X2" s="11">
        <v>1573.1</v>
      </c>
      <c r="Y2" s="8">
        <v>722.28</v>
      </c>
      <c r="Z2" s="8">
        <v>1111.2</v>
      </c>
      <c r="AA2" s="8">
        <v>944.5200000000001</v>
      </c>
      <c r="AB2" s="8">
        <v>1389</v>
      </c>
      <c r="AC2" s="8">
        <v>1666.8</v>
      </c>
    </row>
    <row r="3" spans="1:29" ht="15.75" hidden="1" customHeight="1" x14ac:dyDescent="0.35">
      <c r="A3" s="2" t="s">
        <v>29</v>
      </c>
      <c r="B3" s="3">
        <v>3</v>
      </c>
      <c r="C3" s="12" t="s">
        <v>30</v>
      </c>
      <c r="D3" s="5">
        <v>21.3</v>
      </c>
      <c r="E3" s="4" t="s">
        <v>31</v>
      </c>
      <c r="F3" s="4" t="s">
        <v>34</v>
      </c>
      <c r="G3" s="6">
        <v>5556</v>
      </c>
      <c r="H3" s="7" t="s">
        <v>32</v>
      </c>
      <c r="I3" s="8">
        <v>132</v>
      </c>
      <c r="J3" s="8">
        <v>400</v>
      </c>
      <c r="K3" s="8">
        <v>50</v>
      </c>
      <c r="L3" s="8">
        <v>250</v>
      </c>
      <c r="M3" s="9">
        <v>120</v>
      </c>
      <c r="N3" s="8">
        <v>65</v>
      </c>
      <c r="O3" s="8">
        <v>134</v>
      </c>
      <c r="P3" s="8">
        <v>6</v>
      </c>
      <c r="Q3" s="10" t="s">
        <v>35</v>
      </c>
      <c r="R3" s="3">
        <v>295.41000000000003</v>
      </c>
      <c r="S3" s="4">
        <v>343</v>
      </c>
      <c r="T3" s="8">
        <v>240.1</v>
      </c>
      <c r="U3" s="8">
        <v>100</v>
      </c>
      <c r="V3" s="8">
        <v>22</v>
      </c>
      <c r="W3" s="8">
        <v>54</v>
      </c>
      <c r="X3" s="11">
        <v>1573.1</v>
      </c>
      <c r="Y3" s="8">
        <v>722.28</v>
      </c>
      <c r="Z3" s="8">
        <v>1111.2</v>
      </c>
      <c r="AA3" s="8">
        <v>944.5200000000001</v>
      </c>
      <c r="AB3" s="8">
        <v>1389</v>
      </c>
      <c r="AC3" s="8">
        <v>1666.8</v>
      </c>
    </row>
    <row r="4" spans="1:29" ht="15.75" hidden="1" customHeight="1" x14ac:dyDescent="0.35">
      <c r="A4" s="2" t="s">
        <v>29</v>
      </c>
      <c r="B4" s="3">
        <v>13</v>
      </c>
      <c r="C4" s="12" t="s">
        <v>30</v>
      </c>
      <c r="D4" s="5">
        <v>22</v>
      </c>
      <c r="E4" s="4" t="s">
        <v>31</v>
      </c>
      <c r="F4" s="4" t="s">
        <v>36</v>
      </c>
      <c r="G4" s="6">
        <v>5556</v>
      </c>
      <c r="H4" s="7" t="s">
        <v>32</v>
      </c>
      <c r="I4" s="8">
        <v>132</v>
      </c>
      <c r="J4" s="8">
        <v>400</v>
      </c>
      <c r="K4" s="8">
        <v>50</v>
      </c>
      <c r="L4" s="8">
        <v>250</v>
      </c>
      <c r="M4" s="9">
        <v>120</v>
      </c>
      <c r="N4" s="8">
        <v>65</v>
      </c>
      <c r="O4" s="8">
        <v>134</v>
      </c>
      <c r="P4" s="8">
        <v>6</v>
      </c>
      <c r="Q4" s="10" t="s">
        <v>37</v>
      </c>
      <c r="R4" s="3">
        <v>295.41000000000003</v>
      </c>
      <c r="S4" s="4">
        <v>343</v>
      </c>
      <c r="T4" s="8">
        <v>240.1</v>
      </c>
      <c r="U4" s="8">
        <v>100</v>
      </c>
      <c r="V4" s="8">
        <v>22</v>
      </c>
      <c r="W4" s="8">
        <v>54</v>
      </c>
      <c r="X4" s="11">
        <v>1573.1</v>
      </c>
      <c r="Y4" s="8">
        <v>722.28</v>
      </c>
      <c r="Z4" s="8">
        <v>1111.2</v>
      </c>
      <c r="AA4" s="8">
        <v>944.5200000000001</v>
      </c>
      <c r="AB4" s="8">
        <v>1389</v>
      </c>
      <c r="AC4" s="8">
        <v>1666.8</v>
      </c>
    </row>
    <row r="5" spans="1:29" ht="15.75" hidden="1" customHeight="1" x14ac:dyDescent="0.35">
      <c r="A5" s="2" t="s">
        <v>38</v>
      </c>
      <c r="B5" s="3">
        <v>4</v>
      </c>
      <c r="C5" s="12" t="s">
        <v>39</v>
      </c>
      <c r="D5" s="5">
        <v>14.5</v>
      </c>
      <c r="E5" s="4" t="s">
        <v>31</v>
      </c>
      <c r="F5" s="4" t="s">
        <v>34</v>
      </c>
      <c r="G5" s="6">
        <v>4567</v>
      </c>
      <c r="H5" s="7" t="s">
        <v>32</v>
      </c>
      <c r="I5" s="8">
        <v>132</v>
      </c>
      <c r="J5" s="8">
        <v>333</v>
      </c>
      <c r="K5" s="8">
        <v>51</v>
      </c>
      <c r="L5" s="8">
        <v>250</v>
      </c>
      <c r="M5" s="9">
        <v>134</v>
      </c>
      <c r="N5" s="8">
        <v>65</v>
      </c>
      <c r="O5" s="8">
        <v>134</v>
      </c>
      <c r="P5" s="8">
        <v>6</v>
      </c>
      <c r="Q5" s="10" t="s">
        <v>33</v>
      </c>
      <c r="R5" s="3">
        <v>295.41000000000003</v>
      </c>
      <c r="S5" s="4">
        <v>354</v>
      </c>
      <c r="T5" s="8">
        <v>247.79999999999998</v>
      </c>
      <c r="U5" s="8">
        <v>100</v>
      </c>
      <c r="V5" s="8">
        <v>23</v>
      </c>
      <c r="W5" s="8">
        <v>55</v>
      </c>
      <c r="X5" s="11">
        <v>1530.8</v>
      </c>
      <c r="Y5" s="8">
        <v>593.71</v>
      </c>
      <c r="Z5" s="8">
        <v>913.40000000000009</v>
      </c>
      <c r="AA5" s="8">
        <v>776.3900000000001</v>
      </c>
      <c r="AB5" s="8">
        <v>1141.75</v>
      </c>
      <c r="AC5" s="8">
        <v>1370.1</v>
      </c>
    </row>
    <row r="6" spans="1:29" ht="15.75" hidden="1" customHeight="1" x14ac:dyDescent="0.35">
      <c r="A6" s="2" t="s">
        <v>38</v>
      </c>
      <c r="B6" s="3">
        <v>5</v>
      </c>
      <c r="C6" s="12" t="s">
        <v>39</v>
      </c>
      <c r="D6" s="5">
        <v>18</v>
      </c>
      <c r="E6" s="4" t="s">
        <v>31</v>
      </c>
      <c r="F6" s="4" t="s">
        <v>36</v>
      </c>
      <c r="G6" s="6">
        <v>4567</v>
      </c>
      <c r="H6" s="7" t="s">
        <v>32</v>
      </c>
      <c r="I6" s="8">
        <v>132</v>
      </c>
      <c r="J6" s="8">
        <v>333</v>
      </c>
      <c r="K6" s="8">
        <v>52</v>
      </c>
      <c r="L6" s="8">
        <v>250</v>
      </c>
      <c r="M6" s="9">
        <v>134</v>
      </c>
      <c r="N6" s="8">
        <v>65</v>
      </c>
      <c r="O6" s="8">
        <v>134</v>
      </c>
      <c r="P6" s="8">
        <v>6</v>
      </c>
      <c r="Q6" s="10" t="s">
        <v>35</v>
      </c>
      <c r="R6" s="3">
        <v>295.41000000000003</v>
      </c>
      <c r="S6" s="4">
        <v>354</v>
      </c>
      <c r="T6" s="8">
        <v>247.79999999999998</v>
      </c>
      <c r="U6" s="8">
        <v>100</v>
      </c>
      <c r="V6" s="8">
        <v>23</v>
      </c>
      <c r="W6" s="8">
        <v>55</v>
      </c>
      <c r="X6" s="11">
        <v>1531.8</v>
      </c>
      <c r="Y6" s="8">
        <v>593.71</v>
      </c>
      <c r="Z6" s="8">
        <v>913.40000000000009</v>
      </c>
      <c r="AA6" s="8">
        <v>776.3900000000001</v>
      </c>
      <c r="AB6" s="8">
        <v>1141.75</v>
      </c>
      <c r="AC6" s="8">
        <v>1370.1</v>
      </c>
    </row>
    <row r="7" spans="1:29" ht="15.75" hidden="1" customHeight="1" x14ac:dyDescent="0.35">
      <c r="A7" s="2" t="s">
        <v>38</v>
      </c>
      <c r="B7" s="3">
        <v>6</v>
      </c>
      <c r="C7" s="12" t="s">
        <v>39</v>
      </c>
      <c r="D7" s="5">
        <v>19</v>
      </c>
      <c r="E7" s="4" t="s">
        <v>31</v>
      </c>
      <c r="F7" s="4" t="s">
        <v>40</v>
      </c>
      <c r="G7" s="6">
        <v>4567</v>
      </c>
      <c r="H7" s="7" t="s">
        <v>32</v>
      </c>
      <c r="I7" s="8">
        <v>132</v>
      </c>
      <c r="J7" s="8">
        <v>333</v>
      </c>
      <c r="K7" s="8">
        <v>53</v>
      </c>
      <c r="L7" s="8">
        <v>250</v>
      </c>
      <c r="M7" s="9">
        <v>134</v>
      </c>
      <c r="N7" s="8">
        <v>65</v>
      </c>
      <c r="O7" s="8">
        <v>134</v>
      </c>
      <c r="P7" s="8">
        <v>6</v>
      </c>
      <c r="Q7" s="10" t="s">
        <v>37</v>
      </c>
      <c r="R7" s="3">
        <v>295.41000000000003</v>
      </c>
      <c r="S7" s="4">
        <v>354</v>
      </c>
      <c r="T7" s="8">
        <v>247.79999999999998</v>
      </c>
      <c r="U7" s="8">
        <v>100</v>
      </c>
      <c r="V7" s="8">
        <v>23</v>
      </c>
      <c r="W7" s="8">
        <v>55</v>
      </c>
      <c r="X7" s="11">
        <v>1532.8</v>
      </c>
      <c r="Y7" s="8">
        <v>593.71</v>
      </c>
      <c r="Z7" s="8">
        <v>913.40000000000009</v>
      </c>
      <c r="AA7" s="8">
        <v>776.3900000000001</v>
      </c>
      <c r="AB7" s="8">
        <v>1141.75</v>
      </c>
      <c r="AC7" s="8">
        <v>1370.1</v>
      </c>
    </row>
    <row r="8" spans="1:29" ht="15.75" customHeight="1" x14ac:dyDescent="0.35">
      <c r="A8" s="2" t="s">
        <v>38</v>
      </c>
      <c r="B8" s="3">
        <v>14</v>
      </c>
      <c r="C8" s="12" t="s">
        <v>39</v>
      </c>
      <c r="D8" s="5">
        <v>20</v>
      </c>
      <c r="E8" s="4" t="s">
        <v>31</v>
      </c>
      <c r="F8" s="4" t="s">
        <v>41</v>
      </c>
      <c r="G8" s="6">
        <v>4567</v>
      </c>
      <c r="H8" s="7" t="s">
        <v>32</v>
      </c>
      <c r="I8" s="8">
        <v>132</v>
      </c>
      <c r="J8" s="8">
        <v>333</v>
      </c>
      <c r="K8" s="8">
        <v>54</v>
      </c>
      <c r="L8" s="8">
        <v>250</v>
      </c>
      <c r="M8" s="9">
        <v>134</v>
      </c>
      <c r="N8" s="8">
        <v>65</v>
      </c>
      <c r="O8" s="8">
        <v>134</v>
      </c>
      <c r="P8" s="8">
        <v>6</v>
      </c>
      <c r="Q8" s="10" t="s">
        <v>42</v>
      </c>
      <c r="R8" s="3">
        <v>295.41000000000003</v>
      </c>
      <c r="S8" s="4">
        <v>354</v>
      </c>
      <c r="T8" s="8">
        <v>247.79999999999998</v>
      </c>
      <c r="U8" s="8">
        <v>100</v>
      </c>
      <c r="V8" s="8">
        <v>23</v>
      </c>
      <c r="W8" s="8">
        <v>55</v>
      </c>
      <c r="X8" s="11">
        <v>1533.8</v>
      </c>
      <c r="Y8" s="8">
        <v>593.71</v>
      </c>
      <c r="Z8" s="8">
        <v>913.40000000000009</v>
      </c>
      <c r="AA8" s="8">
        <v>776.3900000000001</v>
      </c>
      <c r="AB8" s="8">
        <v>1141.75</v>
      </c>
      <c r="AC8" s="8">
        <v>1370.1</v>
      </c>
    </row>
    <row r="9" spans="1:29" ht="15.75" hidden="1" customHeight="1" x14ac:dyDescent="0.35">
      <c r="A9" s="2" t="s">
        <v>43</v>
      </c>
      <c r="B9" s="3">
        <v>2</v>
      </c>
      <c r="C9" s="12" t="s">
        <v>44</v>
      </c>
      <c r="D9" s="5">
        <v>21</v>
      </c>
      <c r="E9" s="4" t="s">
        <v>31</v>
      </c>
      <c r="F9" s="4" t="s">
        <v>36</v>
      </c>
      <c r="G9" s="6">
        <v>3458</v>
      </c>
      <c r="H9" s="7" t="s">
        <v>32</v>
      </c>
      <c r="I9" s="8">
        <v>132</v>
      </c>
      <c r="J9" s="8">
        <v>453</v>
      </c>
      <c r="K9" s="8">
        <v>55</v>
      </c>
      <c r="L9" s="8">
        <v>250</v>
      </c>
      <c r="M9" s="9">
        <v>121</v>
      </c>
      <c r="N9" s="8">
        <v>32</v>
      </c>
      <c r="O9" s="8">
        <v>56</v>
      </c>
      <c r="P9" s="8">
        <v>56</v>
      </c>
      <c r="Q9" s="10" t="s">
        <v>33</v>
      </c>
      <c r="R9" s="3">
        <v>295.41000000000003</v>
      </c>
      <c r="S9" s="4">
        <v>333</v>
      </c>
      <c r="T9" s="8">
        <v>233.1</v>
      </c>
      <c r="U9" s="8">
        <v>100</v>
      </c>
      <c r="V9" s="8">
        <v>24</v>
      </c>
      <c r="W9" s="8">
        <v>56</v>
      </c>
      <c r="X9" s="11">
        <v>1568.1</v>
      </c>
      <c r="Y9" s="8">
        <v>449.54</v>
      </c>
      <c r="Z9" s="8">
        <v>691.6</v>
      </c>
      <c r="AA9" s="8">
        <v>587.86</v>
      </c>
      <c r="AB9" s="8">
        <v>864.5</v>
      </c>
      <c r="AC9" s="8">
        <v>1037.3999999999999</v>
      </c>
    </row>
    <row r="10" spans="1:29" ht="15.75" hidden="1" customHeight="1" x14ac:dyDescent="0.35">
      <c r="A10" s="2" t="s">
        <v>43</v>
      </c>
      <c r="B10" s="3">
        <v>3</v>
      </c>
      <c r="C10" s="4" t="s">
        <v>44</v>
      </c>
      <c r="D10" s="5">
        <v>22</v>
      </c>
      <c r="E10" s="4" t="s">
        <v>45</v>
      </c>
      <c r="F10" s="4" t="s">
        <v>34</v>
      </c>
      <c r="G10" s="6">
        <v>3458</v>
      </c>
      <c r="H10" s="7" t="s">
        <v>32</v>
      </c>
      <c r="I10" s="8">
        <v>132</v>
      </c>
      <c r="J10" s="8">
        <v>453</v>
      </c>
      <c r="K10" s="8">
        <v>56</v>
      </c>
      <c r="L10" s="8">
        <v>250</v>
      </c>
      <c r="M10" s="9">
        <v>121</v>
      </c>
      <c r="N10" s="8">
        <v>32</v>
      </c>
      <c r="O10" s="8">
        <v>56</v>
      </c>
      <c r="P10" s="8">
        <v>56</v>
      </c>
      <c r="Q10" s="10" t="s">
        <v>35</v>
      </c>
      <c r="R10" s="3">
        <v>295.41000000000003</v>
      </c>
      <c r="S10" s="4">
        <v>333</v>
      </c>
      <c r="T10" s="8">
        <v>233.1</v>
      </c>
      <c r="U10" s="8">
        <v>100</v>
      </c>
      <c r="V10" s="8">
        <v>24</v>
      </c>
      <c r="W10" s="8">
        <v>56</v>
      </c>
      <c r="X10" s="11">
        <v>1569.1</v>
      </c>
      <c r="Y10" s="8">
        <v>449.54</v>
      </c>
      <c r="Z10" s="8">
        <v>691.6</v>
      </c>
      <c r="AA10" s="8">
        <v>587.86</v>
      </c>
      <c r="AB10" s="8">
        <v>864.5</v>
      </c>
      <c r="AC10" s="8">
        <v>1037.3999999999999</v>
      </c>
    </row>
    <row r="11" spans="1:29" ht="15.75" customHeight="1" x14ac:dyDescent="0.35">
      <c r="A11" s="2" t="s">
        <v>43</v>
      </c>
      <c r="B11" s="3">
        <v>7</v>
      </c>
      <c r="C11" s="12" t="s">
        <v>39</v>
      </c>
      <c r="D11" s="5">
        <v>22.7</v>
      </c>
      <c r="E11" s="4" t="s">
        <v>45</v>
      </c>
      <c r="F11" s="4" t="s">
        <v>36</v>
      </c>
      <c r="G11" s="6">
        <v>3458</v>
      </c>
      <c r="H11" s="7" t="s">
        <v>32</v>
      </c>
      <c r="I11" s="8">
        <v>132</v>
      </c>
      <c r="J11" s="8">
        <v>453</v>
      </c>
      <c r="K11" s="8">
        <v>57</v>
      </c>
      <c r="L11" s="8">
        <v>250</v>
      </c>
      <c r="M11" s="9">
        <v>121</v>
      </c>
      <c r="N11" s="8">
        <v>32</v>
      </c>
      <c r="O11" s="8">
        <v>56</v>
      </c>
      <c r="P11" s="8">
        <v>56</v>
      </c>
      <c r="Q11" s="10" t="s">
        <v>42</v>
      </c>
      <c r="R11" s="3">
        <v>295.41000000000003</v>
      </c>
      <c r="S11" s="4">
        <v>333</v>
      </c>
      <c r="T11" s="8">
        <v>233.1</v>
      </c>
      <c r="U11" s="8">
        <v>100</v>
      </c>
      <c r="V11" s="8">
        <v>24</v>
      </c>
      <c r="W11" s="8">
        <v>56</v>
      </c>
      <c r="X11" s="11">
        <v>1570.1</v>
      </c>
      <c r="Y11" s="8">
        <v>449.54</v>
      </c>
      <c r="Z11" s="8">
        <v>691.6</v>
      </c>
      <c r="AA11" s="8">
        <v>587.86</v>
      </c>
      <c r="AB11" s="8">
        <v>864.5</v>
      </c>
      <c r="AC11" s="8">
        <v>1037.3999999999999</v>
      </c>
    </row>
    <row r="12" spans="1:29" ht="15.75" customHeight="1" x14ac:dyDescent="0.35">
      <c r="A12" s="2" t="s">
        <v>43</v>
      </c>
      <c r="B12" s="3">
        <v>8</v>
      </c>
      <c r="C12" s="12" t="s">
        <v>44</v>
      </c>
      <c r="D12" s="5">
        <v>12</v>
      </c>
      <c r="E12" s="4" t="s">
        <v>31</v>
      </c>
      <c r="F12" s="4" t="s">
        <v>40</v>
      </c>
      <c r="G12" s="6">
        <v>3458</v>
      </c>
      <c r="H12" s="7" t="s">
        <v>32</v>
      </c>
      <c r="I12" s="8">
        <v>132</v>
      </c>
      <c r="J12" s="8">
        <v>453</v>
      </c>
      <c r="K12" s="8">
        <v>58</v>
      </c>
      <c r="L12" s="8">
        <v>250</v>
      </c>
      <c r="M12" s="9">
        <v>121</v>
      </c>
      <c r="N12" s="8">
        <v>32</v>
      </c>
      <c r="O12" s="8">
        <v>56</v>
      </c>
      <c r="P12" s="8">
        <v>56</v>
      </c>
      <c r="Q12" s="10" t="s">
        <v>42</v>
      </c>
      <c r="R12" s="3">
        <v>295.41000000000003</v>
      </c>
      <c r="S12" s="4">
        <v>333</v>
      </c>
      <c r="T12" s="8">
        <v>233.1</v>
      </c>
      <c r="U12" s="8">
        <v>100</v>
      </c>
      <c r="V12" s="8">
        <v>24</v>
      </c>
      <c r="W12" s="8">
        <v>56</v>
      </c>
      <c r="X12" s="11">
        <v>1571.1</v>
      </c>
      <c r="Y12" s="8">
        <v>449.54</v>
      </c>
      <c r="Z12" s="8">
        <v>691.6</v>
      </c>
      <c r="AA12" s="8">
        <v>587.86</v>
      </c>
      <c r="AB12" s="8">
        <v>864.5</v>
      </c>
      <c r="AC12" s="8">
        <v>1037.3999999999999</v>
      </c>
    </row>
    <row r="13" spans="1:29" ht="15.75" hidden="1" customHeight="1" x14ac:dyDescent="0.35">
      <c r="A13" s="2" t="s">
        <v>43</v>
      </c>
      <c r="B13" s="3">
        <v>9</v>
      </c>
      <c r="C13" s="4" t="s">
        <v>30</v>
      </c>
      <c r="D13" s="5">
        <v>13</v>
      </c>
      <c r="E13" s="4" t="s">
        <v>45</v>
      </c>
      <c r="F13" s="4" t="s">
        <v>46</v>
      </c>
      <c r="G13" s="6">
        <v>3458</v>
      </c>
      <c r="H13" s="7" t="s">
        <v>32</v>
      </c>
      <c r="I13" s="8">
        <v>132</v>
      </c>
      <c r="J13" s="8">
        <v>453</v>
      </c>
      <c r="K13" s="8">
        <v>59</v>
      </c>
      <c r="L13" s="8">
        <v>250</v>
      </c>
      <c r="M13" s="9">
        <v>121</v>
      </c>
      <c r="N13" s="8"/>
      <c r="O13" s="8">
        <v>56</v>
      </c>
      <c r="P13" s="8">
        <v>56</v>
      </c>
      <c r="Q13" s="10" t="s">
        <v>33</v>
      </c>
      <c r="R13" s="3">
        <v>295.41000000000003</v>
      </c>
      <c r="S13" s="4">
        <v>333</v>
      </c>
      <c r="T13" s="8">
        <v>233.1</v>
      </c>
      <c r="U13" s="8">
        <v>100</v>
      </c>
      <c r="V13" s="8">
        <v>24</v>
      </c>
      <c r="W13" s="8">
        <v>56</v>
      </c>
      <c r="X13" s="11">
        <v>1540.1</v>
      </c>
      <c r="Y13" s="8">
        <v>449.54</v>
      </c>
      <c r="Z13" s="8">
        <v>691.6</v>
      </c>
      <c r="AA13" s="8">
        <v>587.86</v>
      </c>
      <c r="AB13" s="8">
        <v>864.5</v>
      </c>
      <c r="AC13" s="8">
        <v>1037.3999999999999</v>
      </c>
    </row>
    <row r="14" spans="1:29" ht="15.75" hidden="1" customHeight="1" x14ac:dyDescent="0.35">
      <c r="A14" s="2" t="s">
        <v>47</v>
      </c>
      <c r="B14" s="3">
        <v>12</v>
      </c>
      <c r="C14" s="12" t="s">
        <v>30</v>
      </c>
      <c r="D14" s="5">
        <v>16</v>
      </c>
      <c r="E14" s="4" t="s">
        <v>31</v>
      </c>
      <c r="F14" s="4" t="s">
        <v>48</v>
      </c>
      <c r="G14" s="6">
        <v>6433</v>
      </c>
      <c r="H14" s="7" t="s">
        <v>49</v>
      </c>
      <c r="I14" s="8">
        <v>132</v>
      </c>
      <c r="J14" s="8">
        <v>399</v>
      </c>
      <c r="K14" s="8">
        <v>72</v>
      </c>
      <c r="L14" s="8">
        <v>250</v>
      </c>
      <c r="M14" s="9">
        <v>134</v>
      </c>
      <c r="N14" s="8"/>
      <c r="O14" s="8">
        <v>134</v>
      </c>
      <c r="P14" s="8">
        <v>6</v>
      </c>
      <c r="Q14" s="10" t="s">
        <v>35</v>
      </c>
      <c r="R14" s="3">
        <v>295.41000000000003</v>
      </c>
      <c r="S14" s="4">
        <v>343</v>
      </c>
      <c r="T14" s="8">
        <v>240.1</v>
      </c>
      <c r="U14" s="8">
        <v>100</v>
      </c>
      <c r="V14" s="8">
        <v>25</v>
      </c>
      <c r="W14" s="8">
        <v>57</v>
      </c>
      <c r="X14" s="11">
        <v>1549.1</v>
      </c>
      <c r="Y14" s="8">
        <v>836.29000000000008</v>
      </c>
      <c r="Z14" s="8">
        <v>1286.6000000000001</v>
      </c>
      <c r="AA14" s="8">
        <v>1093.6100000000001</v>
      </c>
      <c r="AB14" s="8">
        <v>1608.25</v>
      </c>
      <c r="AC14" s="8">
        <v>1929.8999999999999</v>
      </c>
    </row>
    <row r="15" spans="1:29" ht="15.75" hidden="1" customHeight="1" x14ac:dyDescent="0.35">
      <c r="A15" s="2" t="s">
        <v>47</v>
      </c>
      <c r="B15" s="3">
        <v>16</v>
      </c>
      <c r="C15" s="12" t="s">
        <v>39</v>
      </c>
      <c r="D15" s="5">
        <v>17</v>
      </c>
      <c r="E15" s="4" t="s">
        <v>45</v>
      </c>
      <c r="F15" s="4" t="s">
        <v>50</v>
      </c>
      <c r="G15" s="6">
        <v>6433</v>
      </c>
      <c r="H15" s="7" t="s">
        <v>49</v>
      </c>
      <c r="I15" s="8">
        <v>132</v>
      </c>
      <c r="J15" s="8">
        <v>399</v>
      </c>
      <c r="K15" s="8">
        <v>73</v>
      </c>
      <c r="L15" s="8">
        <v>250</v>
      </c>
      <c r="M15" s="9">
        <v>134</v>
      </c>
      <c r="N15" s="8">
        <v>65</v>
      </c>
      <c r="O15" s="8">
        <v>134</v>
      </c>
      <c r="P15" s="8">
        <v>6</v>
      </c>
      <c r="Q15" s="10" t="s">
        <v>37</v>
      </c>
      <c r="R15" s="3">
        <v>295.41000000000003</v>
      </c>
      <c r="S15" s="4">
        <v>343</v>
      </c>
      <c r="T15" s="8">
        <v>240.1</v>
      </c>
      <c r="U15" s="8">
        <v>100</v>
      </c>
      <c r="V15" s="8">
        <v>25</v>
      </c>
      <c r="W15" s="8">
        <v>57</v>
      </c>
      <c r="X15" s="11">
        <v>1615.1</v>
      </c>
      <c r="Y15" s="8">
        <v>836.29000000000008</v>
      </c>
      <c r="Z15" s="8">
        <v>1286.6000000000001</v>
      </c>
      <c r="AA15" s="8">
        <v>1093.6100000000001</v>
      </c>
      <c r="AB15" s="8">
        <v>1608.25</v>
      </c>
      <c r="AC15" s="8">
        <v>1929.8999999999999</v>
      </c>
    </row>
    <row r="16" spans="1:29" ht="15.75" customHeight="1" x14ac:dyDescent="0.35">
      <c r="A16" s="2" t="s">
        <v>47</v>
      </c>
      <c r="B16" s="3">
        <v>22</v>
      </c>
      <c r="C16" s="12" t="s">
        <v>30</v>
      </c>
      <c r="D16" s="5">
        <v>18</v>
      </c>
      <c r="E16" s="4" t="s">
        <v>45</v>
      </c>
      <c r="F16" s="4" t="s">
        <v>36</v>
      </c>
      <c r="G16" s="6">
        <v>6433</v>
      </c>
      <c r="H16" s="7" t="s">
        <v>49</v>
      </c>
      <c r="I16" s="8">
        <v>132</v>
      </c>
      <c r="J16" s="8">
        <v>399</v>
      </c>
      <c r="K16" s="8">
        <v>74</v>
      </c>
      <c r="L16" s="8">
        <v>250</v>
      </c>
      <c r="M16" s="9">
        <v>134</v>
      </c>
      <c r="N16" s="8">
        <v>65</v>
      </c>
      <c r="O16" s="8">
        <v>134</v>
      </c>
      <c r="P16" s="8">
        <v>6</v>
      </c>
      <c r="Q16" s="10" t="s">
        <v>42</v>
      </c>
      <c r="R16" s="3">
        <v>295.41000000000003</v>
      </c>
      <c r="S16" s="4">
        <v>343</v>
      </c>
      <c r="T16" s="8">
        <v>240.1</v>
      </c>
      <c r="U16" s="8">
        <v>100</v>
      </c>
      <c r="V16" s="8">
        <v>25</v>
      </c>
      <c r="W16" s="8">
        <v>57</v>
      </c>
      <c r="X16" s="11">
        <v>1616.1</v>
      </c>
      <c r="Y16" s="8">
        <v>836.29000000000008</v>
      </c>
      <c r="Z16" s="8">
        <v>1286.6000000000001</v>
      </c>
      <c r="AA16" s="8">
        <v>1093.6100000000001</v>
      </c>
      <c r="AB16" s="8">
        <v>1608.25</v>
      </c>
      <c r="AC16" s="8">
        <v>1929.8999999999999</v>
      </c>
    </row>
    <row r="17" spans="1:29" ht="15.75" hidden="1" customHeight="1" x14ac:dyDescent="0.35">
      <c r="A17" s="2" t="s">
        <v>51</v>
      </c>
      <c r="B17" s="3">
        <v>5</v>
      </c>
      <c r="C17" s="4" t="s">
        <v>39</v>
      </c>
      <c r="D17" s="5">
        <v>11</v>
      </c>
      <c r="E17" s="4" t="s">
        <v>31</v>
      </c>
      <c r="F17" s="4" t="s">
        <v>41</v>
      </c>
      <c r="G17" s="6">
        <v>8765</v>
      </c>
      <c r="H17" s="7" t="s">
        <v>49</v>
      </c>
      <c r="I17" s="8">
        <v>132</v>
      </c>
      <c r="J17" s="8">
        <v>387</v>
      </c>
      <c r="K17" s="8">
        <v>50</v>
      </c>
      <c r="L17" s="8">
        <v>250</v>
      </c>
      <c r="M17" s="9">
        <v>128</v>
      </c>
      <c r="N17" s="8">
        <v>34</v>
      </c>
      <c r="O17" s="8">
        <v>128</v>
      </c>
      <c r="P17" s="8">
        <v>46</v>
      </c>
      <c r="Q17" s="10" t="s">
        <v>33</v>
      </c>
      <c r="R17" s="3">
        <v>333</v>
      </c>
      <c r="S17" s="4">
        <v>343</v>
      </c>
      <c r="T17" s="8">
        <v>240.1</v>
      </c>
      <c r="U17" s="8">
        <v>100</v>
      </c>
      <c r="V17" s="8">
        <v>26</v>
      </c>
      <c r="W17" s="8">
        <v>58</v>
      </c>
      <c r="X17" s="11">
        <v>1579.1</v>
      </c>
      <c r="Y17" s="8">
        <v>1139.45</v>
      </c>
      <c r="Z17" s="8">
        <v>1753</v>
      </c>
      <c r="AA17" s="8">
        <v>1490.0500000000002</v>
      </c>
      <c r="AB17" s="8">
        <v>2191.25</v>
      </c>
      <c r="AC17" s="8">
        <v>2629.5</v>
      </c>
    </row>
    <row r="18" spans="1:29" ht="15.75" hidden="1" customHeight="1" x14ac:dyDescent="0.35">
      <c r="A18" s="2" t="s">
        <v>51</v>
      </c>
      <c r="B18" s="3">
        <v>13</v>
      </c>
      <c r="C18" s="12" t="s">
        <v>39</v>
      </c>
      <c r="D18" s="5">
        <v>21</v>
      </c>
      <c r="E18" s="4" t="s">
        <v>31</v>
      </c>
      <c r="F18" s="4" t="s">
        <v>50</v>
      </c>
      <c r="G18" s="6">
        <v>8765</v>
      </c>
      <c r="H18" s="7" t="s">
        <v>49</v>
      </c>
      <c r="I18" s="8">
        <v>132</v>
      </c>
      <c r="J18" s="8">
        <v>387</v>
      </c>
      <c r="K18" s="8">
        <v>50</v>
      </c>
      <c r="L18" s="8">
        <v>250</v>
      </c>
      <c r="M18" s="9">
        <v>128</v>
      </c>
      <c r="N18" s="8">
        <v>34</v>
      </c>
      <c r="O18" s="8">
        <v>128</v>
      </c>
      <c r="P18" s="8">
        <v>46</v>
      </c>
      <c r="Q18" s="10" t="s">
        <v>35</v>
      </c>
      <c r="R18" s="3">
        <v>333</v>
      </c>
      <c r="S18" s="4">
        <v>343</v>
      </c>
      <c r="T18" s="8">
        <v>240.1</v>
      </c>
      <c r="U18" s="8">
        <v>100</v>
      </c>
      <c r="V18" s="8">
        <v>26</v>
      </c>
      <c r="W18" s="8">
        <v>58</v>
      </c>
      <c r="X18" s="11">
        <v>1579.1</v>
      </c>
      <c r="Y18" s="8">
        <v>1139.45</v>
      </c>
      <c r="Z18" s="8">
        <v>1753</v>
      </c>
      <c r="AA18" s="8">
        <v>1490.0500000000002</v>
      </c>
      <c r="AB18" s="8">
        <v>2191.25</v>
      </c>
      <c r="AC18" s="8">
        <v>2629.5</v>
      </c>
    </row>
    <row r="19" spans="1:29" ht="15.75" hidden="1" customHeight="1" x14ac:dyDescent="0.35">
      <c r="A19" s="2" t="s">
        <v>51</v>
      </c>
      <c r="B19" s="3">
        <v>14</v>
      </c>
      <c r="C19" s="12" t="s">
        <v>39</v>
      </c>
      <c r="D19" s="5">
        <v>22</v>
      </c>
      <c r="E19" s="4" t="s">
        <v>31</v>
      </c>
      <c r="F19" s="4" t="s">
        <v>40</v>
      </c>
      <c r="G19" s="6">
        <v>8765</v>
      </c>
      <c r="H19" s="7" t="s">
        <v>49</v>
      </c>
      <c r="I19" s="8">
        <v>132</v>
      </c>
      <c r="J19" s="8">
        <v>387</v>
      </c>
      <c r="K19" s="8">
        <v>50</v>
      </c>
      <c r="L19" s="8">
        <v>250</v>
      </c>
      <c r="M19" s="9">
        <v>128</v>
      </c>
      <c r="N19" s="8">
        <v>34</v>
      </c>
      <c r="O19" s="8">
        <v>128</v>
      </c>
      <c r="P19" s="8">
        <v>46</v>
      </c>
      <c r="Q19" s="10" t="s">
        <v>37</v>
      </c>
      <c r="R19" s="3">
        <v>333</v>
      </c>
      <c r="S19" s="4">
        <v>343</v>
      </c>
      <c r="T19" s="8">
        <v>240.1</v>
      </c>
      <c r="U19" s="8">
        <v>100</v>
      </c>
      <c r="V19" s="8">
        <v>26</v>
      </c>
      <c r="W19" s="8">
        <v>58</v>
      </c>
      <c r="X19" s="11">
        <v>1579.1</v>
      </c>
      <c r="Y19" s="8">
        <v>1139.45</v>
      </c>
      <c r="Z19" s="8">
        <v>1753</v>
      </c>
      <c r="AA19" s="8">
        <v>1490.0500000000002</v>
      </c>
      <c r="AB19" s="8">
        <v>2191.25</v>
      </c>
      <c r="AC19" s="8">
        <v>2629.5</v>
      </c>
    </row>
    <row r="20" spans="1:29" ht="15.75" customHeight="1" x14ac:dyDescent="0.35">
      <c r="A20" s="2" t="s">
        <v>51</v>
      </c>
      <c r="B20" s="3">
        <v>15</v>
      </c>
      <c r="C20" s="12" t="s">
        <v>44</v>
      </c>
      <c r="D20" s="5">
        <v>23</v>
      </c>
      <c r="E20" s="4" t="s">
        <v>45</v>
      </c>
      <c r="F20" s="4" t="s">
        <v>41</v>
      </c>
      <c r="G20" s="6">
        <v>8765</v>
      </c>
      <c r="H20" s="7" t="s">
        <v>49</v>
      </c>
      <c r="I20" s="8">
        <v>132</v>
      </c>
      <c r="J20" s="8">
        <v>387</v>
      </c>
      <c r="K20" s="8">
        <v>50</v>
      </c>
      <c r="L20" s="8">
        <v>250</v>
      </c>
      <c r="M20" s="9">
        <v>128</v>
      </c>
      <c r="N20" s="8">
        <v>34</v>
      </c>
      <c r="O20" s="8">
        <v>128</v>
      </c>
      <c r="P20" s="8">
        <v>46</v>
      </c>
      <c r="Q20" s="10" t="s">
        <v>42</v>
      </c>
      <c r="R20" s="3">
        <v>333</v>
      </c>
      <c r="S20" s="4">
        <v>343</v>
      </c>
      <c r="T20" s="8">
        <v>240.1</v>
      </c>
      <c r="U20" s="8">
        <v>100</v>
      </c>
      <c r="V20" s="8">
        <v>26</v>
      </c>
      <c r="W20" s="8">
        <v>58</v>
      </c>
      <c r="X20" s="11">
        <v>1579.1</v>
      </c>
      <c r="Y20" s="8">
        <v>1139.45</v>
      </c>
      <c r="Z20" s="8">
        <v>1753</v>
      </c>
      <c r="AA20" s="8">
        <v>1490.0500000000002</v>
      </c>
      <c r="AB20" s="8">
        <v>2191.25</v>
      </c>
      <c r="AC20" s="8">
        <v>2629.5</v>
      </c>
    </row>
    <row r="21" spans="1:29" ht="15.75" hidden="1" customHeight="1" x14ac:dyDescent="0.35">
      <c r="A21" s="2" t="s">
        <v>52</v>
      </c>
      <c r="B21" s="3">
        <v>17</v>
      </c>
      <c r="C21" s="12" t="s">
        <v>44</v>
      </c>
      <c r="D21" s="5">
        <v>12.9</v>
      </c>
      <c r="E21" s="4" t="s">
        <v>31</v>
      </c>
      <c r="F21" s="4" t="s">
        <v>36</v>
      </c>
      <c r="G21" s="6">
        <v>5432</v>
      </c>
      <c r="H21" s="7" t="s">
        <v>49</v>
      </c>
      <c r="I21" s="8">
        <v>132</v>
      </c>
      <c r="J21" s="8">
        <v>245</v>
      </c>
      <c r="K21" s="8">
        <v>50</v>
      </c>
      <c r="L21" s="8">
        <v>250</v>
      </c>
      <c r="M21" s="9">
        <v>120</v>
      </c>
      <c r="N21" s="8"/>
      <c r="O21" s="8">
        <v>120</v>
      </c>
      <c r="P21" s="8">
        <v>66</v>
      </c>
      <c r="Q21" s="10" t="s">
        <v>33</v>
      </c>
      <c r="R21" s="3">
        <v>295.41000000000003</v>
      </c>
      <c r="S21" s="4">
        <v>343</v>
      </c>
      <c r="T21" s="8">
        <v>240.1</v>
      </c>
      <c r="U21" s="8">
        <v>100</v>
      </c>
      <c r="V21" s="8">
        <v>27</v>
      </c>
      <c r="W21" s="8">
        <v>59</v>
      </c>
      <c r="X21" s="11">
        <v>1409.1</v>
      </c>
      <c r="Y21" s="8">
        <v>706.16</v>
      </c>
      <c r="Z21" s="8">
        <v>1086.4000000000001</v>
      </c>
      <c r="AA21" s="8">
        <v>923.44</v>
      </c>
      <c r="AB21" s="8">
        <v>1358</v>
      </c>
      <c r="AC21" s="8">
        <v>1629.6</v>
      </c>
    </row>
    <row r="22" spans="1:29" ht="15.75" hidden="1" customHeight="1" x14ac:dyDescent="0.35">
      <c r="A22" s="2" t="s">
        <v>52</v>
      </c>
      <c r="B22" s="3">
        <v>18</v>
      </c>
      <c r="C22" s="12" t="s">
        <v>44</v>
      </c>
      <c r="D22" s="5">
        <v>12.9</v>
      </c>
      <c r="E22" s="4" t="s">
        <v>31</v>
      </c>
      <c r="F22" s="4" t="s">
        <v>40</v>
      </c>
      <c r="G22" s="6">
        <v>5432</v>
      </c>
      <c r="H22" s="7" t="s">
        <v>49</v>
      </c>
      <c r="I22" s="8">
        <v>132</v>
      </c>
      <c r="J22" s="8">
        <v>245</v>
      </c>
      <c r="K22" s="8">
        <v>50</v>
      </c>
      <c r="L22" s="8">
        <v>250</v>
      </c>
      <c r="M22" s="9">
        <v>120</v>
      </c>
      <c r="N22" s="8"/>
      <c r="O22" s="8">
        <v>120</v>
      </c>
      <c r="P22" s="8">
        <v>66</v>
      </c>
      <c r="Q22" s="10" t="s">
        <v>35</v>
      </c>
      <c r="R22" s="3">
        <v>295.41000000000003</v>
      </c>
      <c r="S22" s="4">
        <v>343</v>
      </c>
      <c r="T22" s="8">
        <v>240.1</v>
      </c>
      <c r="U22" s="8">
        <v>100</v>
      </c>
      <c r="V22" s="8">
        <v>27</v>
      </c>
      <c r="W22" s="8">
        <v>59</v>
      </c>
      <c r="X22" s="11">
        <v>1409.1</v>
      </c>
      <c r="Y22" s="8">
        <v>706.16</v>
      </c>
      <c r="Z22" s="8">
        <v>1086.4000000000001</v>
      </c>
      <c r="AA22" s="8">
        <v>923.44</v>
      </c>
      <c r="AB22" s="8">
        <v>1358</v>
      </c>
      <c r="AC22" s="8">
        <v>1629.6</v>
      </c>
    </row>
    <row r="23" spans="1:29" ht="15.75" hidden="1" customHeight="1" x14ac:dyDescent="0.35">
      <c r="A23" s="2" t="s">
        <v>52</v>
      </c>
      <c r="B23" s="3">
        <v>18</v>
      </c>
      <c r="C23" s="12" t="s">
        <v>44</v>
      </c>
      <c r="D23" s="5">
        <v>21</v>
      </c>
      <c r="E23" s="4" t="s">
        <v>31</v>
      </c>
      <c r="F23" s="4" t="s">
        <v>50</v>
      </c>
      <c r="G23" s="6">
        <v>5432</v>
      </c>
      <c r="H23" s="7" t="s">
        <v>49</v>
      </c>
      <c r="I23" s="8">
        <v>132</v>
      </c>
      <c r="J23" s="8">
        <v>245</v>
      </c>
      <c r="K23" s="8">
        <v>50</v>
      </c>
      <c r="L23" s="8">
        <v>250</v>
      </c>
      <c r="M23" s="9">
        <v>120</v>
      </c>
      <c r="N23" s="8"/>
      <c r="O23" s="8">
        <v>120</v>
      </c>
      <c r="P23" s="8">
        <v>66</v>
      </c>
      <c r="Q23" s="10" t="s">
        <v>37</v>
      </c>
      <c r="R23" s="3">
        <v>295.41000000000003</v>
      </c>
      <c r="S23" s="4">
        <v>343</v>
      </c>
      <c r="T23" s="8">
        <v>240.1</v>
      </c>
      <c r="U23" s="8">
        <v>100</v>
      </c>
      <c r="V23" s="8">
        <v>27</v>
      </c>
      <c r="W23" s="8">
        <v>59</v>
      </c>
      <c r="X23" s="11">
        <v>1409.1</v>
      </c>
      <c r="Y23" s="8">
        <v>706.16</v>
      </c>
      <c r="Z23" s="8">
        <v>1086.4000000000001</v>
      </c>
      <c r="AA23" s="8">
        <v>923.44</v>
      </c>
      <c r="AB23" s="8">
        <v>1358</v>
      </c>
      <c r="AC23" s="8">
        <v>1629.6</v>
      </c>
    </row>
    <row r="24" spans="1:29" ht="15.75" customHeight="1" x14ac:dyDescent="0.35">
      <c r="A24" s="2" t="s">
        <v>52</v>
      </c>
      <c r="B24" s="3">
        <v>24</v>
      </c>
      <c r="C24" s="12" t="s">
        <v>44</v>
      </c>
      <c r="D24" s="5">
        <v>22</v>
      </c>
      <c r="E24" s="4" t="s">
        <v>45</v>
      </c>
      <c r="F24" s="4" t="s">
        <v>50</v>
      </c>
      <c r="G24" s="6">
        <v>5432</v>
      </c>
      <c r="H24" s="7" t="s">
        <v>49</v>
      </c>
      <c r="I24" s="8">
        <v>132</v>
      </c>
      <c r="J24" s="8">
        <v>245</v>
      </c>
      <c r="K24" s="8">
        <v>50</v>
      </c>
      <c r="L24" s="8">
        <v>250</v>
      </c>
      <c r="M24" s="9">
        <v>120</v>
      </c>
      <c r="N24" s="8"/>
      <c r="O24" s="8">
        <v>120</v>
      </c>
      <c r="P24" s="8">
        <v>66</v>
      </c>
      <c r="Q24" s="10" t="s">
        <v>42</v>
      </c>
      <c r="R24" s="3">
        <v>295.41000000000003</v>
      </c>
      <c r="S24" s="4">
        <v>343</v>
      </c>
      <c r="T24" s="8">
        <v>240.1</v>
      </c>
      <c r="U24" s="8">
        <v>100</v>
      </c>
      <c r="V24" s="8">
        <v>27</v>
      </c>
      <c r="W24" s="8">
        <v>59</v>
      </c>
      <c r="X24" s="11">
        <v>1409.1</v>
      </c>
      <c r="Y24" s="8">
        <v>706.16</v>
      </c>
      <c r="Z24" s="8">
        <v>1086.4000000000001</v>
      </c>
      <c r="AA24" s="8">
        <v>923.44</v>
      </c>
      <c r="AB24" s="8">
        <v>1358</v>
      </c>
      <c r="AC24" s="8">
        <v>1629.6</v>
      </c>
    </row>
    <row r="25" spans="1:29" ht="15.75" hidden="1" customHeight="1" x14ac:dyDescent="0.35">
      <c r="A25" s="2" t="s">
        <v>53</v>
      </c>
      <c r="B25" s="3">
        <v>7</v>
      </c>
      <c r="C25" s="4" t="s">
        <v>30</v>
      </c>
      <c r="D25" s="5">
        <v>23</v>
      </c>
      <c r="E25" s="4" t="s">
        <v>45</v>
      </c>
      <c r="F25" s="4" t="s">
        <v>34</v>
      </c>
      <c r="G25" s="6">
        <v>6778</v>
      </c>
      <c r="H25" s="7" t="s">
        <v>54</v>
      </c>
      <c r="I25" s="8">
        <v>132</v>
      </c>
      <c r="J25" s="8">
        <v>400</v>
      </c>
      <c r="K25" s="8">
        <v>50</v>
      </c>
      <c r="L25" s="8">
        <v>250</v>
      </c>
      <c r="M25" s="9">
        <v>134</v>
      </c>
      <c r="N25" s="8"/>
      <c r="O25" s="8">
        <v>134</v>
      </c>
      <c r="P25" s="8">
        <v>6</v>
      </c>
      <c r="Q25" s="10" t="s">
        <v>33</v>
      </c>
      <c r="R25" s="3">
        <v>295.41000000000003</v>
      </c>
      <c r="S25" s="4">
        <v>377</v>
      </c>
      <c r="T25" s="8">
        <v>263.89999999999998</v>
      </c>
      <c r="U25" s="8">
        <v>100</v>
      </c>
      <c r="V25" s="8">
        <v>28</v>
      </c>
      <c r="W25" s="8">
        <v>60</v>
      </c>
      <c r="X25" s="11">
        <v>1557.9</v>
      </c>
      <c r="Y25" s="8">
        <v>881.14</v>
      </c>
      <c r="Z25" s="8">
        <v>1355.6000000000001</v>
      </c>
      <c r="AA25" s="8">
        <v>1152.26</v>
      </c>
      <c r="AB25" s="8">
        <v>1694.5</v>
      </c>
      <c r="AC25" s="8">
        <v>2033.3999999999999</v>
      </c>
    </row>
    <row r="26" spans="1:29" ht="15.75" hidden="1" customHeight="1" x14ac:dyDescent="0.35">
      <c r="A26" s="2" t="s">
        <v>53</v>
      </c>
      <c r="B26" s="3">
        <v>19</v>
      </c>
      <c r="C26" s="12" t="s">
        <v>30</v>
      </c>
      <c r="D26" s="5">
        <v>12</v>
      </c>
      <c r="E26" s="4" t="s">
        <v>45</v>
      </c>
      <c r="F26" s="4" t="s">
        <v>36</v>
      </c>
      <c r="G26" s="6">
        <v>6778</v>
      </c>
      <c r="H26" s="7" t="s">
        <v>54</v>
      </c>
      <c r="I26" s="8">
        <v>132</v>
      </c>
      <c r="J26" s="8">
        <v>400</v>
      </c>
      <c r="K26" s="8">
        <v>50</v>
      </c>
      <c r="L26" s="8">
        <v>250</v>
      </c>
      <c r="M26" s="9">
        <v>134</v>
      </c>
      <c r="N26" s="8">
        <v>65</v>
      </c>
      <c r="O26" s="8">
        <v>134</v>
      </c>
      <c r="P26" s="8">
        <v>6</v>
      </c>
      <c r="Q26" s="10" t="s">
        <v>35</v>
      </c>
      <c r="R26" s="3">
        <v>295.41000000000003</v>
      </c>
      <c r="S26" s="4">
        <v>377</v>
      </c>
      <c r="T26" s="8">
        <v>263.89999999999998</v>
      </c>
      <c r="U26" s="8">
        <v>100</v>
      </c>
      <c r="V26" s="8">
        <v>28</v>
      </c>
      <c r="W26" s="8">
        <v>60</v>
      </c>
      <c r="X26" s="11">
        <v>1622.9</v>
      </c>
      <c r="Y26" s="8">
        <v>881.14</v>
      </c>
      <c r="Z26" s="8">
        <v>1355.6000000000001</v>
      </c>
      <c r="AA26" s="8">
        <v>1152.26</v>
      </c>
      <c r="AB26" s="8">
        <v>1694.5</v>
      </c>
      <c r="AC26" s="8">
        <v>2033.3999999999999</v>
      </c>
    </row>
    <row r="27" spans="1:29" ht="15.75" hidden="1" customHeight="1" x14ac:dyDescent="0.35">
      <c r="A27" s="2" t="s">
        <v>53</v>
      </c>
      <c r="B27" s="3">
        <v>19</v>
      </c>
      <c r="C27" s="12" t="s">
        <v>30</v>
      </c>
      <c r="D27" s="5">
        <v>13</v>
      </c>
      <c r="E27" s="4" t="s">
        <v>31</v>
      </c>
      <c r="F27" s="4" t="s">
        <v>40</v>
      </c>
      <c r="G27" s="6">
        <v>6778</v>
      </c>
      <c r="H27" s="7" t="s">
        <v>54</v>
      </c>
      <c r="I27" s="8">
        <v>132</v>
      </c>
      <c r="J27" s="8">
        <v>400</v>
      </c>
      <c r="K27" s="8">
        <v>50</v>
      </c>
      <c r="L27" s="8">
        <v>250</v>
      </c>
      <c r="M27" s="9">
        <v>134</v>
      </c>
      <c r="N27" s="8">
        <v>65</v>
      </c>
      <c r="O27" s="8">
        <v>134</v>
      </c>
      <c r="P27" s="8">
        <v>6</v>
      </c>
      <c r="Q27" s="10" t="s">
        <v>37</v>
      </c>
      <c r="R27" s="3">
        <v>295.41000000000003</v>
      </c>
      <c r="S27" s="4">
        <v>377</v>
      </c>
      <c r="T27" s="8">
        <v>263.89999999999998</v>
      </c>
      <c r="U27" s="8">
        <v>100</v>
      </c>
      <c r="V27" s="8">
        <v>28</v>
      </c>
      <c r="W27" s="8">
        <v>60</v>
      </c>
      <c r="X27" s="11">
        <v>1622.9</v>
      </c>
      <c r="Y27" s="8">
        <v>881.14</v>
      </c>
      <c r="Z27" s="8">
        <v>1355.6000000000001</v>
      </c>
      <c r="AA27" s="8">
        <v>1152.26</v>
      </c>
      <c r="AB27" s="8">
        <v>1694.5</v>
      </c>
      <c r="AC27" s="8">
        <v>2033.3999999999999</v>
      </c>
    </row>
    <row r="28" spans="1:29" ht="15.75" customHeight="1" x14ac:dyDescent="0.35">
      <c r="A28" s="2" t="s">
        <v>53</v>
      </c>
      <c r="B28" s="3">
        <v>20</v>
      </c>
      <c r="C28" s="12" t="s">
        <v>30</v>
      </c>
      <c r="D28" s="5">
        <v>14</v>
      </c>
      <c r="E28" s="4" t="s">
        <v>31</v>
      </c>
      <c r="F28" s="4" t="s">
        <v>41</v>
      </c>
      <c r="G28" s="6">
        <v>6778</v>
      </c>
      <c r="H28" s="7" t="s">
        <v>54</v>
      </c>
      <c r="I28" s="8">
        <v>132</v>
      </c>
      <c r="J28" s="8">
        <v>400</v>
      </c>
      <c r="K28" s="8">
        <v>50</v>
      </c>
      <c r="L28" s="8">
        <v>250</v>
      </c>
      <c r="M28" s="9">
        <v>134</v>
      </c>
      <c r="N28" s="8">
        <v>65</v>
      </c>
      <c r="O28" s="8">
        <v>134</v>
      </c>
      <c r="P28" s="8">
        <v>6</v>
      </c>
      <c r="Q28" s="10" t="s">
        <v>42</v>
      </c>
      <c r="R28" s="3">
        <v>295.41000000000003</v>
      </c>
      <c r="S28" s="4">
        <v>377</v>
      </c>
      <c r="T28" s="8">
        <v>263.89999999999998</v>
      </c>
      <c r="U28" s="8">
        <v>100</v>
      </c>
      <c r="V28" s="8">
        <v>28</v>
      </c>
      <c r="W28" s="8">
        <v>60</v>
      </c>
      <c r="X28" s="11">
        <v>1622.9</v>
      </c>
      <c r="Y28" s="8">
        <v>881.14</v>
      </c>
      <c r="Z28" s="8">
        <v>1355.6000000000001</v>
      </c>
      <c r="AA28" s="8">
        <v>1152.26</v>
      </c>
      <c r="AB28" s="8">
        <v>1694.5</v>
      </c>
      <c r="AC28" s="8">
        <v>2033.3999999999999</v>
      </c>
    </row>
    <row r="29" spans="1:29" ht="15.75" hidden="1" customHeight="1" x14ac:dyDescent="0.35">
      <c r="A29" s="2" t="s">
        <v>53</v>
      </c>
      <c r="B29" s="3">
        <v>21</v>
      </c>
      <c r="C29" s="12" t="s">
        <v>30</v>
      </c>
      <c r="D29" s="5">
        <v>15</v>
      </c>
      <c r="E29" s="4" t="s">
        <v>31</v>
      </c>
      <c r="F29" s="4" t="s">
        <v>46</v>
      </c>
      <c r="G29" s="6">
        <v>6778</v>
      </c>
      <c r="H29" s="7" t="s">
        <v>54</v>
      </c>
      <c r="I29" s="8">
        <v>132</v>
      </c>
      <c r="J29" s="8">
        <v>400</v>
      </c>
      <c r="K29" s="8">
        <v>50</v>
      </c>
      <c r="L29" s="8">
        <v>250</v>
      </c>
      <c r="M29" s="9">
        <v>134</v>
      </c>
      <c r="N29" s="8">
        <v>65</v>
      </c>
      <c r="O29" s="8">
        <v>134</v>
      </c>
      <c r="P29" s="8">
        <v>6</v>
      </c>
      <c r="Q29" s="10" t="s">
        <v>33</v>
      </c>
      <c r="R29" s="3">
        <v>295.41000000000003</v>
      </c>
      <c r="S29" s="4">
        <v>377</v>
      </c>
      <c r="T29" s="8">
        <v>263.89999999999998</v>
      </c>
      <c r="U29" s="8">
        <v>100</v>
      </c>
      <c r="V29" s="8">
        <v>28</v>
      </c>
      <c r="W29" s="8">
        <v>60</v>
      </c>
      <c r="X29" s="11">
        <v>1622.9</v>
      </c>
      <c r="Y29" s="8">
        <v>881.14</v>
      </c>
      <c r="Z29" s="8">
        <v>1355.6000000000001</v>
      </c>
      <c r="AA29" s="8">
        <v>1152.26</v>
      </c>
      <c r="AB29" s="8">
        <v>1694.5</v>
      </c>
      <c r="AC29" s="8">
        <v>2033.3999999999999</v>
      </c>
    </row>
    <row r="30" spans="1:29" ht="15.75" hidden="1" customHeight="1" x14ac:dyDescent="0.35">
      <c r="A30" s="2" t="s">
        <v>53</v>
      </c>
      <c r="B30" s="3">
        <v>25</v>
      </c>
      <c r="C30" s="12" t="s">
        <v>30</v>
      </c>
      <c r="D30" s="5">
        <v>16</v>
      </c>
      <c r="E30" s="4" t="s">
        <v>31</v>
      </c>
      <c r="F30" s="4" t="s">
        <v>41</v>
      </c>
      <c r="G30" s="6">
        <v>6778</v>
      </c>
      <c r="H30" s="7" t="s">
        <v>54</v>
      </c>
      <c r="I30" s="8">
        <v>132</v>
      </c>
      <c r="J30" s="8">
        <v>400</v>
      </c>
      <c r="K30" s="8">
        <v>50</v>
      </c>
      <c r="L30" s="8">
        <v>250</v>
      </c>
      <c r="M30" s="9">
        <v>134</v>
      </c>
      <c r="N30" s="8">
        <v>65</v>
      </c>
      <c r="O30" s="8">
        <v>134</v>
      </c>
      <c r="P30" s="8">
        <v>6</v>
      </c>
      <c r="Q30" s="10" t="s">
        <v>35</v>
      </c>
      <c r="R30" s="3">
        <v>295.41000000000003</v>
      </c>
      <c r="S30" s="4">
        <v>377</v>
      </c>
      <c r="T30" s="8">
        <v>263.89999999999998</v>
      </c>
      <c r="U30" s="8">
        <v>100</v>
      </c>
      <c r="V30" s="8">
        <v>28</v>
      </c>
      <c r="W30" s="8">
        <v>60</v>
      </c>
      <c r="X30" s="11">
        <v>1622.9</v>
      </c>
      <c r="Y30" s="8">
        <v>881.14</v>
      </c>
      <c r="Z30" s="8">
        <v>1355.6000000000001</v>
      </c>
      <c r="AA30" s="8">
        <v>1152.26</v>
      </c>
      <c r="AB30" s="8">
        <v>1694.5</v>
      </c>
      <c r="AC30" s="8">
        <v>2033.3999999999999</v>
      </c>
    </row>
    <row r="31" spans="1:29" ht="15.75" hidden="1" customHeight="1" x14ac:dyDescent="0.35">
      <c r="A31" s="2" t="s">
        <v>53</v>
      </c>
      <c r="B31" s="3">
        <v>7</v>
      </c>
      <c r="C31" s="4" t="s">
        <v>30</v>
      </c>
      <c r="D31" s="5">
        <v>23</v>
      </c>
      <c r="E31" s="4" t="s">
        <v>45</v>
      </c>
      <c r="F31" s="4" t="s">
        <v>34</v>
      </c>
      <c r="G31" s="6">
        <v>6778</v>
      </c>
      <c r="H31" s="7" t="s">
        <v>54</v>
      </c>
      <c r="I31" s="8">
        <v>132</v>
      </c>
      <c r="J31" s="8">
        <v>400</v>
      </c>
      <c r="K31" s="8">
        <v>50</v>
      </c>
      <c r="L31" s="8">
        <v>250</v>
      </c>
      <c r="M31" s="9">
        <v>134</v>
      </c>
      <c r="N31" s="8"/>
      <c r="O31" s="8">
        <v>134</v>
      </c>
      <c r="P31" s="8">
        <v>6</v>
      </c>
      <c r="Q31" s="10" t="s">
        <v>37</v>
      </c>
      <c r="R31" s="3">
        <v>295.41000000000003</v>
      </c>
      <c r="S31" s="4">
        <v>377</v>
      </c>
      <c r="T31" s="8">
        <v>263.89999999999998</v>
      </c>
      <c r="U31" s="8">
        <v>100</v>
      </c>
      <c r="V31" s="8">
        <v>28</v>
      </c>
      <c r="W31" s="8">
        <v>60</v>
      </c>
      <c r="X31" s="11">
        <v>1557.9</v>
      </c>
      <c r="Y31" s="8">
        <v>881.14</v>
      </c>
      <c r="Z31" s="8">
        <v>1355.6000000000001</v>
      </c>
      <c r="AA31" s="8">
        <v>1152.26</v>
      </c>
      <c r="AB31" s="8">
        <v>1694.5</v>
      </c>
      <c r="AC31" s="8">
        <v>2033.3999999999999</v>
      </c>
    </row>
    <row r="32" spans="1:29" ht="15.75" customHeight="1" x14ac:dyDescent="0.35">
      <c r="A32" s="2" t="s">
        <v>53</v>
      </c>
      <c r="B32" s="3">
        <v>19</v>
      </c>
      <c r="C32" s="12" t="s">
        <v>30</v>
      </c>
      <c r="D32" s="5">
        <v>12</v>
      </c>
      <c r="E32" s="4" t="s">
        <v>45</v>
      </c>
      <c r="F32" s="4" t="s">
        <v>36</v>
      </c>
      <c r="G32" s="6">
        <v>6778</v>
      </c>
      <c r="H32" s="7" t="s">
        <v>54</v>
      </c>
      <c r="I32" s="8">
        <v>132</v>
      </c>
      <c r="J32" s="8">
        <v>400</v>
      </c>
      <c r="K32" s="8">
        <v>50</v>
      </c>
      <c r="L32" s="8">
        <v>250</v>
      </c>
      <c r="M32" s="9">
        <v>134</v>
      </c>
      <c r="N32" s="8">
        <v>65</v>
      </c>
      <c r="O32" s="8">
        <v>134</v>
      </c>
      <c r="P32" s="8">
        <v>6</v>
      </c>
      <c r="Q32" s="10" t="s">
        <v>42</v>
      </c>
      <c r="R32" s="3">
        <v>295.41000000000003</v>
      </c>
      <c r="S32" s="4">
        <v>377</v>
      </c>
      <c r="T32" s="8">
        <v>263.89999999999998</v>
      </c>
      <c r="U32" s="8">
        <v>100</v>
      </c>
      <c r="V32" s="8">
        <v>28</v>
      </c>
      <c r="W32" s="8">
        <v>60</v>
      </c>
      <c r="X32" s="11">
        <v>1622.9</v>
      </c>
      <c r="Y32" s="8">
        <v>881.14</v>
      </c>
      <c r="Z32" s="8">
        <v>1355.6000000000001</v>
      </c>
      <c r="AA32" s="8">
        <v>1152.26</v>
      </c>
      <c r="AB32" s="8">
        <v>1694.5</v>
      </c>
      <c r="AC32" s="8">
        <v>2033.3999999999999</v>
      </c>
    </row>
    <row r="33" spans="1:29" ht="15.75" hidden="1" customHeight="1" x14ac:dyDescent="0.35">
      <c r="A33" s="2" t="s">
        <v>53</v>
      </c>
      <c r="B33" s="3">
        <v>19</v>
      </c>
      <c r="C33" s="12" t="s">
        <v>30</v>
      </c>
      <c r="D33" s="5">
        <v>13</v>
      </c>
      <c r="E33" s="4" t="s">
        <v>31</v>
      </c>
      <c r="F33" s="4" t="s">
        <v>40</v>
      </c>
      <c r="G33" s="6">
        <v>6778</v>
      </c>
      <c r="H33" s="7" t="s">
        <v>54</v>
      </c>
      <c r="I33" s="8">
        <v>132</v>
      </c>
      <c r="J33" s="8">
        <v>400</v>
      </c>
      <c r="K33" s="8">
        <v>50</v>
      </c>
      <c r="L33" s="8">
        <v>250</v>
      </c>
      <c r="M33" s="9">
        <v>134</v>
      </c>
      <c r="N33" s="8">
        <v>65</v>
      </c>
      <c r="O33" s="8">
        <v>134</v>
      </c>
      <c r="P33" s="8">
        <v>6</v>
      </c>
      <c r="Q33" s="10" t="s">
        <v>33</v>
      </c>
      <c r="R33" s="3">
        <v>295.41000000000003</v>
      </c>
      <c r="S33" s="4">
        <v>377</v>
      </c>
      <c r="T33" s="8">
        <v>263.89999999999998</v>
      </c>
      <c r="U33" s="8">
        <v>100</v>
      </c>
      <c r="V33" s="8">
        <v>28</v>
      </c>
      <c r="W33" s="8">
        <v>60</v>
      </c>
      <c r="X33" s="11">
        <v>1622.9</v>
      </c>
      <c r="Y33" s="8">
        <v>881.14</v>
      </c>
      <c r="Z33" s="8">
        <v>1355.6000000000001</v>
      </c>
      <c r="AA33" s="8">
        <v>1152.26</v>
      </c>
      <c r="AB33" s="8">
        <v>1694.5</v>
      </c>
      <c r="AC33" s="8">
        <v>2033.3999999999999</v>
      </c>
    </row>
    <row r="34" spans="1:29" ht="15.75" hidden="1" customHeight="1" x14ac:dyDescent="0.35">
      <c r="A34" s="2" t="s">
        <v>53</v>
      </c>
      <c r="B34" s="3">
        <v>20</v>
      </c>
      <c r="C34" s="12" t="s">
        <v>30</v>
      </c>
      <c r="D34" s="5">
        <v>14</v>
      </c>
      <c r="E34" s="4" t="s">
        <v>31</v>
      </c>
      <c r="F34" s="4" t="s">
        <v>41</v>
      </c>
      <c r="G34" s="6">
        <v>6778</v>
      </c>
      <c r="H34" s="7" t="s">
        <v>54</v>
      </c>
      <c r="I34" s="8">
        <v>132</v>
      </c>
      <c r="J34" s="8">
        <v>400</v>
      </c>
      <c r="K34" s="8">
        <v>50</v>
      </c>
      <c r="L34" s="8">
        <v>250</v>
      </c>
      <c r="M34" s="9">
        <v>134</v>
      </c>
      <c r="N34" s="8">
        <v>65</v>
      </c>
      <c r="O34" s="8">
        <v>134</v>
      </c>
      <c r="P34" s="8">
        <v>6</v>
      </c>
      <c r="Q34" s="10" t="s">
        <v>35</v>
      </c>
      <c r="R34" s="3">
        <v>295.41000000000003</v>
      </c>
      <c r="S34" s="4">
        <v>377</v>
      </c>
      <c r="T34" s="8">
        <v>263.89999999999998</v>
      </c>
      <c r="U34" s="8">
        <v>100</v>
      </c>
      <c r="V34" s="8">
        <v>28</v>
      </c>
      <c r="W34" s="8">
        <v>60</v>
      </c>
      <c r="X34" s="11">
        <v>1622.9</v>
      </c>
      <c r="Y34" s="8">
        <v>881.14</v>
      </c>
      <c r="Z34" s="8">
        <v>1355.6000000000001</v>
      </c>
      <c r="AA34" s="8">
        <v>1152.26</v>
      </c>
      <c r="AB34" s="8">
        <v>1694.5</v>
      </c>
      <c r="AC34" s="8">
        <v>2033.3999999999999</v>
      </c>
    </row>
    <row r="35" spans="1:29" ht="15.75" hidden="1" customHeight="1" x14ac:dyDescent="0.35">
      <c r="A35" s="2" t="s">
        <v>53</v>
      </c>
      <c r="B35" s="3">
        <v>21</v>
      </c>
      <c r="C35" s="12" t="s">
        <v>30</v>
      </c>
      <c r="D35" s="5">
        <v>15</v>
      </c>
      <c r="E35" s="4" t="s">
        <v>31</v>
      </c>
      <c r="F35" s="4" t="s">
        <v>46</v>
      </c>
      <c r="G35" s="6">
        <v>6778</v>
      </c>
      <c r="H35" s="7" t="s">
        <v>54</v>
      </c>
      <c r="I35" s="8">
        <v>132</v>
      </c>
      <c r="J35" s="8">
        <v>400</v>
      </c>
      <c r="K35" s="8">
        <v>50</v>
      </c>
      <c r="L35" s="8">
        <v>250</v>
      </c>
      <c r="M35" s="9">
        <v>134</v>
      </c>
      <c r="N35" s="8">
        <v>65</v>
      </c>
      <c r="O35" s="8">
        <v>134</v>
      </c>
      <c r="P35" s="8">
        <v>6</v>
      </c>
      <c r="Q35" s="10" t="s">
        <v>37</v>
      </c>
      <c r="R35" s="3">
        <v>295.41000000000003</v>
      </c>
      <c r="S35" s="4">
        <v>377</v>
      </c>
      <c r="T35" s="8">
        <v>263.89999999999998</v>
      </c>
      <c r="U35" s="8">
        <v>100</v>
      </c>
      <c r="V35" s="8">
        <v>28</v>
      </c>
      <c r="W35" s="8">
        <v>60</v>
      </c>
      <c r="X35" s="11">
        <v>1622.9</v>
      </c>
      <c r="Y35" s="8">
        <v>881.14</v>
      </c>
      <c r="Z35" s="8">
        <v>1355.6000000000001</v>
      </c>
      <c r="AA35" s="8">
        <v>1152.26</v>
      </c>
      <c r="AB35" s="8">
        <v>1694.5</v>
      </c>
      <c r="AC35" s="8">
        <v>2033.3999999999999</v>
      </c>
    </row>
    <row r="36" spans="1:29" ht="15.75" customHeight="1" x14ac:dyDescent="0.35">
      <c r="A36" s="2" t="s">
        <v>53</v>
      </c>
      <c r="B36" s="3">
        <v>25</v>
      </c>
      <c r="C36" s="12" t="s">
        <v>30</v>
      </c>
      <c r="D36" s="5">
        <v>16</v>
      </c>
      <c r="E36" s="4" t="s">
        <v>31</v>
      </c>
      <c r="F36" s="4" t="s">
        <v>41</v>
      </c>
      <c r="G36" s="6">
        <v>6778</v>
      </c>
      <c r="H36" s="7" t="s">
        <v>54</v>
      </c>
      <c r="I36" s="8">
        <v>132</v>
      </c>
      <c r="J36" s="8">
        <v>400</v>
      </c>
      <c r="K36" s="8">
        <v>50</v>
      </c>
      <c r="L36" s="8">
        <v>250</v>
      </c>
      <c r="M36" s="9">
        <v>134</v>
      </c>
      <c r="N36" s="8">
        <v>65</v>
      </c>
      <c r="O36" s="8">
        <v>134</v>
      </c>
      <c r="P36" s="8">
        <v>6</v>
      </c>
      <c r="Q36" s="10" t="s">
        <v>42</v>
      </c>
      <c r="R36" s="3">
        <v>295.41000000000003</v>
      </c>
      <c r="S36" s="4">
        <v>377</v>
      </c>
      <c r="T36" s="8">
        <v>263.89999999999998</v>
      </c>
      <c r="U36" s="8">
        <v>100</v>
      </c>
      <c r="V36" s="8">
        <v>28</v>
      </c>
      <c r="W36" s="8">
        <v>60</v>
      </c>
      <c r="X36" s="11">
        <v>1622.9</v>
      </c>
      <c r="Y36" s="8">
        <v>881.14</v>
      </c>
      <c r="Z36" s="8">
        <v>1355.6000000000001</v>
      </c>
      <c r="AA36" s="8">
        <v>1152.26</v>
      </c>
      <c r="AB36" s="8">
        <v>1694.5</v>
      </c>
      <c r="AC36" s="8">
        <v>2033.3999999999999</v>
      </c>
    </row>
    <row r="37" spans="1:29" ht="15.75" hidden="1" customHeight="1" x14ac:dyDescent="0.35">
      <c r="A37" s="2" t="s">
        <v>55</v>
      </c>
      <c r="B37" s="3">
        <v>8</v>
      </c>
      <c r="C37" s="4" t="s">
        <v>39</v>
      </c>
      <c r="D37" s="5">
        <v>17</v>
      </c>
      <c r="E37" s="4" t="s">
        <v>31</v>
      </c>
      <c r="F37" s="4" t="s">
        <v>50</v>
      </c>
      <c r="G37" s="6">
        <v>6543</v>
      </c>
      <c r="H37" s="7" t="s">
        <v>54</v>
      </c>
      <c r="I37" s="8">
        <v>132</v>
      </c>
      <c r="J37" s="8">
        <v>400</v>
      </c>
      <c r="K37" s="8">
        <v>50</v>
      </c>
      <c r="L37" s="8">
        <v>250</v>
      </c>
      <c r="M37" s="9">
        <v>121</v>
      </c>
      <c r="N37" s="8"/>
      <c r="O37" s="8">
        <v>51</v>
      </c>
      <c r="P37" s="8">
        <v>51</v>
      </c>
      <c r="Q37" s="10" t="s">
        <v>33</v>
      </c>
      <c r="R37" s="3">
        <v>295.41000000000003</v>
      </c>
      <c r="S37" s="4">
        <v>389</v>
      </c>
      <c r="T37" s="8">
        <v>272.29999999999995</v>
      </c>
      <c r="U37" s="8">
        <v>100</v>
      </c>
      <c r="V37" s="8">
        <v>29</v>
      </c>
      <c r="W37" s="8">
        <v>61</v>
      </c>
      <c r="X37" s="11">
        <v>1517.3</v>
      </c>
      <c r="Y37" s="8">
        <v>850.59</v>
      </c>
      <c r="Z37" s="8">
        <v>1308.6000000000001</v>
      </c>
      <c r="AA37" s="8">
        <v>1112.3100000000002</v>
      </c>
      <c r="AB37" s="8">
        <v>1635.75</v>
      </c>
      <c r="AC37" s="8">
        <v>1962.8999999999999</v>
      </c>
    </row>
    <row r="38" spans="1:29" ht="15.75" hidden="1" customHeight="1" x14ac:dyDescent="0.35">
      <c r="A38" s="2" t="s">
        <v>55</v>
      </c>
      <c r="B38" s="3">
        <v>20</v>
      </c>
      <c r="C38" s="12" t="s">
        <v>39</v>
      </c>
      <c r="D38" s="5">
        <v>18</v>
      </c>
      <c r="E38" s="4" t="s">
        <v>31</v>
      </c>
      <c r="F38" s="4" t="s">
        <v>46</v>
      </c>
      <c r="G38" s="6">
        <v>6543</v>
      </c>
      <c r="H38" s="7" t="s">
        <v>54</v>
      </c>
      <c r="I38" s="8">
        <v>132</v>
      </c>
      <c r="J38" s="8">
        <v>400</v>
      </c>
      <c r="K38" s="8">
        <v>50</v>
      </c>
      <c r="L38" s="8">
        <v>250</v>
      </c>
      <c r="M38" s="9">
        <v>121</v>
      </c>
      <c r="N38" s="8"/>
      <c r="O38" s="8">
        <v>51</v>
      </c>
      <c r="P38" s="8">
        <v>51</v>
      </c>
      <c r="Q38" s="10" t="s">
        <v>35</v>
      </c>
      <c r="R38" s="3">
        <v>295.41000000000003</v>
      </c>
      <c r="S38" s="4">
        <v>389</v>
      </c>
      <c r="T38" s="8">
        <v>272.29999999999995</v>
      </c>
      <c r="U38" s="8">
        <v>100</v>
      </c>
      <c r="V38" s="8">
        <v>29</v>
      </c>
      <c r="W38" s="8">
        <v>61</v>
      </c>
      <c r="X38" s="11">
        <v>1517.3</v>
      </c>
      <c r="Y38" s="8">
        <v>850.59</v>
      </c>
      <c r="Z38" s="8">
        <v>1308.6000000000001</v>
      </c>
      <c r="AA38" s="8">
        <v>1112.3100000000002</v>
      </c>
      <c r="AB38" s="8">
        <v>1635.75</v>
      </c>
      <c r="AC38" s="8">
        <v>1962.8999999999999</v>
      </c>
    </row>
    <row r="39" spans="1:29" ht="15.75" hidden="1" customHeight="1" x14ac:dyDescent="0.35">
      <c r="A39" s="2" t="s">
        <v>55</v>
      </c>
      <c r="B39" s="3">
        <v>22</v>
      </c>
      <c r="C39" s="12" t="s">
        <v>39</v>
      </c>
      <c r="D39" s="5">
        <v>12.9</v>
      </c>
      <c r="E39" s="4" t="s">
        <v>31</v>
      </c>
      <c r="F39" s="4" t="s">
        <v>34</v>
      </c>
      <c r="G39" s="6">
        <v>6543</v>
      </c>
      <c r="H39" s="7" t="s">
        <v>54</v>
      </c>
      <c r="I39" s="8">
        <v>132</v>
      </c>
      <c r="J39" s="8">
        <v>400</v>
      </c>
      <c r="K39" s="8">
        <v>50</v>
      </c>
      <c r="L39" s="8">
        <v>250</v>
      </c>
      <c r="M39" s="9">
        <v>121</v>
      </c>
      <c r="N39" s="8">
        <v>33</v>
      </c>
      <c r="O39" s="8">
        <v>51</v>
      </c>
      <c r="P39" s="8">
        <v>51</v>
      </c>
      <c r="Q39" s="10" t="s">
        <v>37</v>
      </c>
      <c r="R39" s="3">
        <v>295.41000000000003</v>
      </c>
      <c r="S39" s="4">
        <v>389</v>
      </c>
      <c r="T39" s="8">
        <v>272.29999999999995</v>
      </c>
      <c r="U39" s="8">
        <v>100</v>
      </c>
      <c r="V39" s="8">
        <v>29</v>
      </c>
      <c r="W39" s="8">
        <v>61</v>
      </c>
      <c r="X39" s="11">
        <v>1550.3</v>
      </c>
      <c r="Y39" s="8">
        <v>850.59</v>
      </c>
      <c r="Z39" s="8">
        <v>1308.6000000000001</v>
      </c>
      <c r="AA39" s="8">
        <v>1112.3100000000002</v>
      </c>
      <c r="AB39" s="8">
        <v>1635.75</v>
      </c>
      <c r="AC39" s="8">
        <v>1962.8999999999999</v>
      </c>
    </row>
    <row r="40" spans="1:29" ht="15.75" customHeight="1" x14ac:dyDescent="0.35">
      <c r="A40" s="2" t="s">
        <v>55</v>
      </c>
      <c r="B40" s="3">
        <v>23</v>
      </c>
      <c r="C40" s="12" t="s">
        <v>39</v>
      </c>
      <c r="D40" s="5">
        <v>12.9</v>
      </c>
      <c r="E40" s="4" t="s">
        <v>31</v>
      </c>
      <c r="F40" s="4" t="s">
        <v>36</v>
      </c>
      <c r="G40" s="6">
        <v>6543</v>
      </c>
      <c r="H40" s="7" t="s">
        <v>54</v>
      </c>
      <c r="I40" s="8">
        <v>132</v>
      </c>
      <c r="J40" s="8">
        <v>400</v>
      </c>
      <c r="K40" s="8">
        <v>50</v>
      </c>
      <c r="L40" s="8">
        <v>250</v>
      </c>
      <c r="M40" s="9">
        <v>121</v>
      </c>
      <c r="N40" s="8">
        <v>33</v>
      </c>
      <c r="O40" s="8">
        <v>51</v>
      </c>
      <c r="P40" s="8">
        <v>51</v>
      </c>
      <c r="Q40" s="10" t="s">
        <v>42</v>
      </c>
      <c r="R40" s="3">
        <v>295.41000000000003</v>
      </c>
      <c r="S40" s="4">
        <v>389</v>
      </c>
      <c r="T40" s="8">
        <v>272.29999999999995</v>
      </c>
      <c r="U40" s="8">
        <v>100</v>
      </c>
      <c r="V40" s="8">
        <v>29</v>
      </c>
      <c r="W40" s="8">
        <v>61</v>
      </c>
      <c r="X40" s="11">
        <v>1550.3</v>
      </c>
      <c r="Y40" s="8">
        <v>850.59</v>
      </c>
      <c r="Z40" s="8">
        <v>1308.6000000000001</v>
      </c>
      <c r="AA40" s="8">
        <v>1112.3100000000002</v>
      </c>
      <c r="AB40" s="8">
        <v>1635.75</v>
      </c>
      <c r="AC40" s="8">
        <v>1962.8999999999999</v>
      </c>
    </row>
    <row r="41" spans="1:29" ht="15.75" hidden="1" customHeight="1" x14ac:dyDescent="0.35">
      <c r="A41" s="2" t="s">
        <v>56</v>
      </c>
      <c r="B41" s="3">
        <v>25</v>
      </c>
      <c r="C41" s="12" t="s">
        <v>30</v>
      </c>
      <c r="D41" s="5">
        <v>12.9</v>
      </c>
      <c r="E41" s="4" t="s">
        <v>31</v>
      </c>
      <c r="F41" s="4" t="s">
        <v>36</v>
      </c>
      <c r="G41" s="6">
        <v>8633</v>
      </c>
      <c r="H41" s="7" t="s">
        <v>54</v>
      </c>
      <c r="I41" s="8">
        <v>132</v>
      </c>
      <c r="J41" s="8">
        <v>400</v>
      </c>
      <c r="K41" s="8">
        <v>50</v>
      </c>
      <c r="L41" s="8">
        <v>250</v>
      </c>
      <c r="M41" s="9">
        <v>134</v>
      </c>
      <c r="N41" s="8"/>
      <c r="O41" s="8">
        <v>134</v>
      </c>
      <c r="P41" s="8">
        <v>6</v>
      </c>
      <c r="Q41" s="10" t="s">
        <v>37</v>
      </c>
      <c r="R41" s="3">
        <v>295.41000000000003</v>
      </c>
      <c r="S41" s="4">
        <v>234</v>
      </c>
      <c r="T41" s="8">
        <v>163.79999999999998</v>
      </c>
      <c r="U41" s="8">
        <v>100</v>
      </c>
      <c r="V41" s="8">
        <v>23</v>
      </c>
      <c r="W41" s="8">
        <v>55</v>
      </c>
      <c r="X41" s="11">
        <v>1447.8</v>
      </c>
      <c r="Y41" s="8">
        <v>1122.29</v>
      </c>
      <c r="Z41" s="8">
        <v>1726.6000000000001</v>
      </c>
      <c r="AA41" s="8">
        <v>1467.6100000000001</v>
      </c>
      <c r="AB41" s="8">
        <v>2158.25</v>
      </c>
      <c r="AC41" s="8">
        <v>2589.9</v>
      </c>
    </row>
    <row r="42" spans="1:29" ht="15.75" hidden="1" customHeight="1" x14ac:dyDescent="0.35">
      <c r="A42" s="2" t="s">
        <v>56</v>
      </c>
      <c r="B42" s="3">
        <v>26</v>
      </c>
      <c r="C42" s="12" t="s">
        <v>30</v>
      </c>
      <c r="D42" s="5">
        <v>18</v>
      </c>
      <c r="E42" s="4" t="s">
        <v>31</v>
      </c>
      <c r="F42" s="4" t="s">
        <v>40</v>
      </c>
      <c r="G42" s="6">
        <v>8633</v>
      </c>
      <c r="H42" s="7" t="s">
        <v>54</v>
      </c>
      <c r="I42" s="8">
        <v>132</v>
      </c>
      <c r="J42" s="8">
        <v>400</v>
      </c>
      <c r="K42" s="8">
        <v>50</v>
      </c>
      <c r="L42" s="8">
        <v>250</v>
      </c>
      <c r="M42" s="9">
        <v>134</v>
      </c>
      <c r="N42" s="8"/>
      <c r="O42" s="8">
        <v>134</v>
      </c>
      <c r="P42" s="8">
        <v>6</v>
      </c>
      <c r="Q42" s="10" t="s">
        <v>37</v>
      </c>
      <c r="R42" s="3">
        <v>295.41000000000003</v>
      </c>
      <c r="S42" s="4">
        <v>234</v>
      </c>
      <c r="T42" s="8">
        <v>163.79999999999998</v>
      </c>
      <c r="U42" s="8">
        <v>100</v>
      </c>
      <c r="V42" s="8">
        <v>23</v>
      </c>
      <c r="W42" s="8">
        <v>55</v>
      </c>
      <c r="X42" s="11">
        <v>1447.8</v>
      </c>
      <c r="Y42" s="8">
        <v>1122.29</v>
      </c>
      <c r="Z42" s="8">
        <v>1726.6000000000001</v>
      </c>
      <c r="AA42" s="8">
        <v>1467.6100000000001</v>
      </c>
      <c r="AB42" s="8">
        <v>2158.25</v>
      </c>
      <c r="AC42" s="8">
        <v>2589.9</v>
      </c>
    </row>
    <row r="43" spans="1:29" ht="15.75" hidden="1" customHeight="1" x14ac:dyDescent="0.35">
      <c r="A43" s="2" t="s">
        <v>56</v>
      </c>
      <c r="B43" s="3">
        <v>27</v>
      </c>
      <c r="C43" s="12" t="s">
        <v>30</v>
      </c>
      <c r="D43" s="5">
        <v>19</v>
      </c>
      <c r="E43" s="4" t="s">
        <v>31</v>
      </c>
      <c r="F43" s="4" t="s">
        <v>41</v>
      </c>
      <c r="G43" s="6">
        <v>8633</v>
      </c>
      <c r="H43" s="7" t="s">
        <v>54</v>
      </c>
      <c r="I43" s="8">
        <v>132</v>
      </c>
      <c r="J43" s="8">
        <v>400</v>
      </c>
      <c r="K43" s="8">
        <v>50</v>
      </c>
      <c r="L43" s="8">
        <v>250</v>
      </c>
      <c r="M43" s="9">
        <v>134</v>
      </c>
      <c r="N43" s="8"/>
      <c r="O43" s="8">
        <v>134</v>
      </c>
      <c r="P43" s="8">
        <v>6</v>
      </c>
      <c r="Q43" s="10" t="s">
        <v>37</v>
      </c>
      <c r="R43" s="3">
        <v>295.41000000000003</v>
      </c>
      <c r="S43" s="4">
        <v>234</v>
      </c>
      <c r="T43" s="8">
        <v>163.79999999999998</v>
      </c>
      <c r="U43" s="8">
        <v>100</v>
      </c>
      <c r="V43" s="8">
        <v>23</v>
      </c>
      <c r="W43" s="8">
        <v>55</v>
      </c>
      <c r="X43" s="11">
        <v>1447.8</v>
      </c>
      <c r="Y43" s="8">
        <v>1122.29</v>
      </c>
      <c r="Z43" s="8">
        <v>1726.6000000000001</v>
      </c>
      <c r="AA43" s="8">
        <v>1467.6100000000001</v>
      </c>
      <c r="AB43" s="8">
        <v>2158.25</v>
      </c>
      <c r="AC43" s="8">
        <v>2589.9</v>
      </c>
    </row>
    <row r="44" spans="1:29" ht="15.75" hidden="1" customHeight="1" x14ac:dyDescent="0.35">
      <c r="A44" s="2" t="s">
        <v>56</v>
      </c>
      <c r="B44" s="3">
        <v>27</v>
      </c>
      <c r="C44" s="12" t="s">
        <v>30</v>
      </c>
      <c r="D44" s="5">
        <v>20</v>
      </c>
      <c r="E44" s="4" t="s">
        <v>31</v>
      </c>
      <c r="F44" s="4" t="s">
        <v>41</v>
      </c>
      <c r="G44" s="6">
        <v>8633</v>
      </c>
      <c r="H44" s="7" t="s">
        <v>54</v>
      </c>
      <c r="I44" s="8">
        <v>132</v>
      </c>
      <c r="J44" s="8">
        <v>400</v>
      </c>
      <c r="K44" s="8">
        <v>50</v>
      </c>
      <c r="L44" s="8">
        <v>250</v>
      </c>
      <c r="M44" s="9">
        <v>134</v>
      </c>
      <c r="N44" s="8"/>
      <c r="O44" s="8">
        <v>134</v>
      </c>
      <c r="P44" s="8">
        <v>6</v>
      </c>
      <c r="Q44" s="10" t="s">
        <v>37</v>
      </c>
      <c r="R44" s="3">
        <v>295.41000000000003</v>
      </c>
      <c r="S44" s="4">
        <v>234</v>
      </c>
      <c r="T44" s="8">
        <v>163.79999999999998</v>
      </c>
      <c r="U44" s="8">
        <v>100</v>
      </c>
      <c r="V44" s="8">
        <v>23</v>
      </c>
      <c r="W44" s="8">
        <v>55</v>
      </c>
      <c r="X44" s="11">
        <v>1447.8</v>
      </c>
      <c r="Y44" s="8">
        <v>1122.29</v>
      </c>
      <c r="Z44" s="8">
        <v>1726.6000000000001</v>
      </c>
      <c r="AA44" s="8">
        <v>1467.6100000000001</v>
      </c>
      <c r="AB44" s="8">
        <v>2158.25</v>
      </c>
      <c r="AC44" s="8">
        <v>2589.9</v>
      </c>
    </row>
    <row r="45" spans="1:29" ht="15.75" hidden="1" customHeight="1" x14ac:dyDescent="0.35">
      <c r="A45" s="2" t="s">
        <v>57</v>
      </c>
      <c r="B45" s="3">
        <v>1</v>
      </c>
      <c r="C45" s="12" t="s">
        <v>30</v>
      </c>
      <c r="D45" s="5">
        <v>21</v>
      </c>
      <c r="E45" s="4" t="s">
        <v>31</v>
      </c>
      <c r="F45" s="4" t="s">
        <v>41</v>
      </c>
      <c r="G45" s="6">
        <v>5556</v>
      </c>
      <c r="H45" s="7" t="s">
        <v>32</v>
      </c>
      <c r="I45" s="8">
        <v>132</v>
      </c>
      <c r="J45" s="8">
        <v>400</v>
      </c>
      <c r="K45" s="8">
        <v>50</v>
      </c>
      <c r="L45" s="8">
        <v>250</v>
      </c>
      <c r="M45" s="9">
        <v>120</v>
      </c>
      <c r="N45" s="8">
        <v>65</v>
      </c>
      <c r="O45" s="8">
        <v>134</v>
      </c>
      <c r="P45" s="8">
        <v>6</v>
      </c>
      <c r="Q45" s="10" t="s">
        <v>33</v>
      </c>
      <c r="R45" s="3">
        <v>295.41000000000003</v>
      </c>
      <c r="S45" s="4">
        <v>343</v>
      </c>
      <c r="T45" s="8">
        <v>240.1</v>
      </c>
      <c r="U45" s="8">
        <v>100</v>
      </c>
      <c r="V45" s="8">
        <v>22</v>
      </c>
      <c r="W45" s="8">
        <v>54</v>
      </c>
      <c r="X45" s="11">
        <v>1573.1</v>
      </c>
      <c r="Y45" s="8">
        <v>722.28</v>
      </c>
      <c r="Z45" s="8">
        <v>1111.2</v>
      </c>
      <c r="AA45" s="8">
        <v>944.5200000000001</v>
      </c>
      <c r="AB45" s="8">
        <v>1389</v>
      </c>
      <c r="AC45" s="8">
        <v>1666.8</v>
      </c>
    </row>
    <row r="46" spans="1:29" ht="15.75" hidden="1" customHeight="1" x14ac:dyDescent="0.35">
      <c r="A46" s="2" t="s">
        <v>57</v>
      </c>
      <c r="B46" s="3">
        <v>2</v>
      </c>
      <c r="C46" s="12" t="s">
        <v>30</v>
      </c>
      <c r="D46" s="5">
        <v>22</v>
      </c>
      <c r="E46" s="4" t="s">
        <v>31</v>
      </c>
      <c r="F46" s="4" t="s">
        <v>41</v>
      </c>
      <c r="G46" s="6">
        <v>5556</v>
      </c>
      <c r="H46" s="7" t="s">
        <v>32</v>
      </c>
      <c r="I46" s="8">
        <v>132</v>
      </c>
      <c r="J46" s="8">
        <v>400</v>
      </c>
      <c r="K46" s="8">
        <v>50</v>
      </c>
      <c r="L46" s="8">
        <v>250</v>
      </c>
      <c r="M46" s="9">
        <v>120</v>
      </c>
      <c r="N46" s="8">
        <v>65</v>
      </c>
      <c r="O46" s="8">
        <v>134</v>
      </c>
      <c r="P46" s="8">
        <v>6</v>
      </c>
      <c r="Q46" s="10" t="s">
        <v>33</v>
      </c>
      <c r="R46" s="3">
        <v>295.41000000000003</v>
      </c>
      <c r="S46" s="4">
        <v>343</v>
      </c>
      <c r="T46" s="8">
        <v>240.1</v>
      </c>
      <c r="U46" s="8">
        <v>100</v>
      </c>
      <c r="V46" s="8">
        <v>22</v>
      </c>
      <c r="W46" s="8">
        <v>54</v>
      </c>
      <c r="X46" s="11">
        <v>1573.1</v>
      </c>
      <c r="Y46" s="8">
        <v>722.28</v>
      </c>
      <c r="Z46" s="8">
        <v>1111.2</v>
      </c>
      <c r="AA46" s="8">
        <v>944.5200000000001</v>
      </c>
      <c r="AB46" s="8">
        <v>1389</v>
      </c>
      <c r="AC46" s="8">
        <v>1666.8</v>
      </c>
    </row>
    <row r="47" spans="1:29" ht="15.75" hidden="1" customHeight="1" x14ac:dyDescent="0.35">
      <c r="A47" s="2" t="s">
        <v>57</v>
      </c>
      <c r="B47" s="3">
        <v>10</v>
      </c>
      <c r="C47" s="12" t="s">
        <v>30</v>
      </c>
      <c r="D47" s="5">
        <v>23</v>
      </c>
      <c r="E47" s="4" t="s">
        <v>31</v>
      </c>
      <c r="F47" s="4" t="s">
        <v>41</v>
      </c>
      <c r="G47" s="6">
        <v>6433</v>
      </c>
      <c r="H47" s="7" t="s">
        <v>49</v>
      </c>
      <c r="I47" s="8">
        <v>132</v>
      </c>
      <c r="J47" s="8">
        <v>399</v>
      </c>
      <c r="K47" s="8">
        <v>50</v>
      </c>
      <c r="L47" s="8">
        <v>250</v>
      </c>
      <c r="M47" s="9">
        <v>134</v>
      </c>
      <c r="N47" s="8"/>
      <c r="O47" s="8">
        <v>134</v>
      </c>
      <c r="P47" s="8">
        <v>6</v>
      </c>
      <c r="Q47" s="10" t="s">
        <v>35</v>
      </c>
      <c r="R47" s="3">
        <v>295.41000000000003</v>
      </c>
      <c r="S47" s="4">
        <v>343</v>
      </c>
      <c r="T47" s="8">
        <v>240.1</v>
      </c>
      <c r="U47" s="8">
        <v>100</v>
      </c>
      <c r="V47" s="8">
        <v>25</v>
      </c>
      <c r="W47" s="8">
        <v>57</v>
      </c>
      <c r="X47" s="11">
        <v>1527.1</v>
      </c>
      <c r="Y47" s="8">
        <v>836.29000000000008</v>
      </c>
      <c r="Z47" s="8">
        <v>1286.6000000000001</v>
      </c>
      <c r="AA47" s="8">
        <v>1093.6100000000001</v>
      </c>
      <c r="AB47" s="8">
        <v>1608.25</v>
      </c>
      <c r="AC47" s="8">
        <v>1929.8999999999999</v>
      </c>
    </row>
    <row r="48" spans="1:29" ht="15.75" customHeight="1" x14ac:dyDescent="0.35">
      <c r="A48" s="2" t="s">
        <v>57</v>
      </c>
      <c r="B48" s="3">
        <v>10</v>
      </c>
      <c r="C48" s="4" t="s">
        <v>39</v>
      </c>
      <c r="D48" s="5">
        <v>12.9</v>
      </c>
      <c r="E48" s="4" t="s">
        <v>31</v>
      </c>
      <c r="F48" s="4" t="s">
        <v>41</v>
      </c>
      <c r="G48" s="6">
        <v>3456</v>
      </c>
      <c r="H48" s="7" t="s">
        <v>58</v>
      </c>
      <c r="I48" s="8">
        <v>132</v>
      </c>
      <c r="J48" s="8">
        <v>400</v>
      </c>
      <c r="K48" s="8">
        <v>50</v>
      </c>
      <c r="L48" s="8">
        <v>250</v>
      </c>
      <c r="M48" s="9">
        <v>128</v>
      </c>
      <c r="N48" s="8">
        <v>65</v>
      </c>
      <c r="O48" s="8">
        <v>134</v>
      </c>
      <c r="P48" s="8">
        <v>6</v>
      </c>
      <c r="Q48" s="10" t="s">
        <v>42</v>
      </c>
      <c r="R48" s="3">
        <v>295.41000000000003</v>
      </c>
      <c r="S48" s="4">
        <v>343</v>
      </c>
      <c r="T48" s="8">
        <v>240.1</v>
      </c>
      <c r="U48" s="8">
        <v>100</v>
      </c>
      <c r="V48" s="8">
        <v>24</v>
      </c>
      <c r="W48" s="8">
        <v>56</v>
      </c>
      <c r="X48" s="11">
        <v>1585.1</v>
      </c>
      <c r="Y48" s="8">
        <v>449.28000000000003</v>
      </c>
      <c r="Z48" s="8">
        <v>691.2</v>
      </c>
      <c r="AA48" s="8">
        <v>587.5200000000001</v>
      </c>
      <c r="AB48" s="8">
        <v>864</v>
      </c>
      <c r="AC48" s="8">
        <v>1036.8</v>
      </c>
    </row>
    <row r="49" spans="1:29" ht="15.75" hidden="1" customHeight="1" x14ac:dyDescent="0.35">
      <c r="A49" s="2" t="s">
        <v>57</v>
      </c>
      <c r="B49" s="3">
        <v>11</v>
      </c>
      <c r="C49" s="12" t="s">
        <v>30</v>
      </c>
      <c r="D49" s="5">
        <v>13</v>
      </c>
      <c r="E49" s="4" t="s">
        <v>31</v>
      </c>
      <c r="F49" s="4" t="s">
        <v>41</v>
      </c>
      <c r="G49" s="6">
        <v>6433</v>
      </c>
      <c r="H49" s="7" t="s">
        <v>49</v>
      </c>
      <c r="I49" s="8">
        <v>132</v>
      </c>
      <c r="J49" s="8">
        <v>399</v>
      </c>
      <c r="K49" s="8">
        <v>50</v>
      </c>
      <c r="L49" s="8">
        <v>250</v>
      </c>
      <c r="M49" s="9">
        <v>134</v>
      </c>
      <c r="N49" s="8"/>
      <c r="O49" s="8">
        <v>134</v>
      </c>
      <c r="P49" s="8">
        <v>6</v>
      </c>
      <c r="Q49" s="10" t="s">
        <v>35</v>
      </c>
      <c r="R49" s="3">
        <v>295.41000000000003</v>
      </c>
      <c r="S49" s="4">
        <v>343</v>
      </c>
      <c r="T49" s="8">
        <v>240.1</v>
      </c>
      <c r="U49" s="8">
        <v>100</v>
      </c>
      <c r="V49" s="8">
        <v>25</v>
      </c>
      <c r="W49" s="8">
        <v>57</v>
      </c>
      <c r="X49" s="11">
        <v>1527.1</v>
      </c>
      <c r="Y49" s="8">
        <v>836.29000000000008</v>
      </c>
      <c r="Z49" s="8">
        <v>1286.6000000000001</v>
      </c>
      <c r="AA49" s="8">
        <v>1093.6100000000001</v>
      </c>
      <c r="AB49" s="8">
        <v>1608.25</v>
      </c>
      <c r="AC49" s="8">
        <v>1929.8999999999999</v>
      </c>
    </row>
    <row r="50" spans="1:29" ht="15.75" customHeight="1" x14ac:dyDescent="0.35">
      <c r="A50" s="2" t="s">
        <v>57</v>
      </c>
      <c r="B50" s="3">
        <v>28</v>
      </c>
      <c r="C50" s="12" t="s">
        <v>39</v>
      </c>
      <c r="D50" s="5">
        <v>14</v>
      </c>
      <c r="E50" s="4" t="s">
        <v>31</v>
      </c>
      <c r="F50" s="4" t="s">
        <v>41</v>
      </c>
      <c r="G50" s="6">
        <v>3456</v>
      </c>
      <c r="H50" s="7" t="s">
        <v>58</v>
      </c>
      <c r="I50" s="8">
        <v>132</v>
      </c>
      <c r="J50" s="8">
        <v>400</v>
      </c>
      <c r="K50" s="8">
        <v>50</v>
      </c>
      <c r="L50" s="8">
        <v>250</v>
      </c>
      <c r="M50" s="9">
        <v>128</v>
      </c>
      <c r="N50" s="8"/>
      <c r="O50" s="8">
        <v>134</v>
      </c>
      <c r="P50" s="8">
        <v>6</v>
      </c>
      <c r="Q50" s="10" t="s">
        <v>42</v>
      </c>
      <c r="R50" s="3">
        <v>295.41000000000003</v>
      </c>
      <c r="S50" s="4">
        <v>343</v>
      </c>
      <c r="T50" s="8">
        <v>240.1</v>
      </c>
      <c r="U50" s="8">
        <v>100</v>
      </c>
      <c r="V50" s="8">
        <v>24</v>
      </c>
      <c r="W50" s="8">
        <v>56</v>
      </c>
      <c r="X50" s="11">
        <v>1520.1</v>
      </c>
      <c r="Y50" s="8">
        <v>449.28000000000003</v>
      </c>
      <c r="Z50" s="8">
        <v>691.2</v>
      </c>
      <c r="AA50" s="8">
        <v>587.5200000000001</v>
      </c>
      <c r="AB50" s="8">
        <v>864</v>
      </c>
      <c r="AC50" s="8">
        <v>1036.8</v>
      </c>
    </row>
    <row r="51" spans="1:29" ht="15.75" customHeight="1" x14ac:dyDescent="0.35">
      <c r="A51" s="2" t="s">
        <v>57</v>
      </c>
      <c r="B51" s="3">
        <v>28</v>
      </c>
      <c r="C51" s="12" t="s">
        <v>39</v>
      </c>
      <c r="D51" s="5">
        <v>15</v>
      </c>
      <c r="E51" s="4" t="s">
        <v>31</v>
      </c>
      <c r="F51" s="4" t="s">
        <v>41</v>
      </c>
      <c r="G51" s="6">
        <v>3456</v>
      </c>
      <c r="H51" s="7" t="s">
        <v>58</v>
      </c>
      <c r="I51" s="8">
        <v>132</v>
      </c>
      <c r="J51" s="8">
        <v>400</v>
      </c>
      <c r="K51" s="8">
        <v>50</v>
      </c>
      <c r="L51" s="8">
        <v>250</v>
      </c>
      <c r="M51" s="9">
        <v>128</v>
      </c>
      <c r="N51" s="8"/>
      <c r="O51" s="8">
        <v>134</v>
      </c>
      <c r="P51" s="8">
        <v>6</v>
      </c>
      <c r="Q51" s="10" t="s">
        <v>42</v>
      </c>
      <c r="R51" s="3">
        <v>295.41000000000003</v>
      </c>
      <c r="S51" s="4">
        <v>343</v>
      </c>
      <c r="T51" s="8">
        <v>240.1</v>
      </c>
      <c r="U51" s="8">
        <v>100</v>
      </c>
      <c r="V51" s="8">
        <v>24</v>
      </c>
      <c r="W51" s="8">
        <v>56</v>
      </c>
      <c r="X51" s="11">
        <v>1520.1</v>
      </c>
      <c r="Y51" s="8">
        <v>449.28000000000003</v>
      </c>
      <c r="Z51" s="8">
        <v>691.2</v>
      </c>
      <c r="AA51" s="8">
        <v>587.5200000000001</v>
      </c>
      <c r="AB51" s="8">
        <v>864</v>
      </c>
      <c r="AC51" s="8">
        <v>1036.8</v>
      </c>
    </row>
    <row r="52" spans="1:29" ht="15.75" customHeight="1" x14ac:dyDescent="0.35">
      <c r="A52" s="2" t="s">
        <v>57</v>
      </c>
      <c r="B52" s="3">
        <v>29</v>
      </c>
      <c r="C52" s="12" t="s">
        <v>39</v>
      </c>
      <c r="D52" s="5">
        <v>16</v>
      </c>
      <c r="E52" s="4" t="s">
        <v>31</v>
      </c>
      <c r="F52" s="4" t="s">
        <v>41</v>
      </c>
      <c r="G52" s="6">
        <v>3456</v>
      </c>
      <c r="H52" s="7" t="s">
        <v>58</v>
      </c>
      <c r="I52" s="8">
        <v>132</v>
      </c>
      <c r="J52" s="8">
        <v>400</v>
      </c>
      <c r="K52" s="8">
        <v>50</v>
      </c>
      <c r="L52" s="8">
        <v>250</v>
      </c>
      <c r="M52" s="9">
        <v>128</v>
      </c>
      <c r="N52" s="8"/>
      <c r="O52" s="8">
        <v>134</v>
      </c>
      <c r="P52" s="8">
        <v>6</v>
      </c>
      <c r="Q52" s="10" t="s">
        <v>42</v>
      </c>
      <c r="R52" s="3">
        <v>295.41000000000003</v>
      </c>
      <c r="S52" s="4">
        <v>343</v>
      </c>
      <c r="T52" s="8">
        <v>240.1</v>
      </c>
      <c r="U52" s="8">
        <v>100</v>
      </c>
      <c r="V52" s="8">
        <v>24</v>
      </c>
      <c r="W52" s="8">
        <v>56</v>
      </c>
      <c r="X52" s="11">
        <v>1520.1</v>
      </c>
      <c r="Y52" s="8">
        <v>449.28000000000003</v>
      </c>
      <c r="Z52" s="8">
        <v>691.2</v>
      </c>
      <c r="AA52" s="8">
        <v>587.5200000000001</v>
      </c>
      <c r="AB52" s="8">
        <v>864</v>
      </c>
      <c r="AC52" s="8">
        <v>1036.8</v>
      </c>
    </row>
    <row r="53" spans="1:29" ht="15.75" hidden="1" customHeight="1" x14ac:dyDescent="0.35">
      <c r="A53" s="2" t="s">
        <v>57</v>
      </c>
      <c r="B53" s="3">
        <v>1</v>
      </c>
      <c r="C53" s="12" t="s">
        <v>30</v>
      </c>
      <c r="D53" s="5">
        <v>21</v>
      </c>
      <c r="E53" s="4" t="s">
        <v>31</v>
      </c>
      <c r="F53" s="4" t="s">
        <v>41</v>
      </c>
      <c r="G53" s="6">
        <v>5556</v>
      </c>
      <c r="H53" s="7" t="s">
        <v>32</v>
      </c>
      <c r="I53" s="8">
        <v>132</v>
      </c>
      <c r="J53" s="8">
        <v>400</v>
      </c>
      <c r="K53" s="8">
        <v>50</v>
      </c>
      <c r="L53" s="8">
        <v>250</v>
      </c>
      <c r="M53" s="9">
        <v>120</v>
      </c>
      <c r="N53" s="8">
        <v>65</v>
      </c>
      <c r="O53" s="8">
        <v>134</v>
      </c>
      <c r="P53" s="8">
        <v>6</v>
      </c>
      <c r="Q53" s="10" t="s">
        <v>33</v>
      </c>
      <c r="R53" s="3">
        <v>295.41000000000003</v>
      </c>
      <c r="S53" s="4">
        <v>343</v>
      </c>
      <c r="T53" s="8">
        <v>240.1</v>
      </c>
      <c r="U53" s="8">
        <v>100</v>
      </c>
      <c r="V53" s="8">
        <v>22</v>
      </c>
      <c r="W53" s="8">
        <v>54</v>
      </c>
      <c r="X53" s="11">
        <v>1573.1</v>
      </c>
      <c r="Y53" s="8">
        <v>722.28</v>
      </c>
      <c r="Z53" s="8">
        <v>1111.2</v>
      </c>
      <c r="AA53" s="8">
        <v>944.5200000000001</v>
      </c>
      <c r="AB53" s="8">
        <v>1389</v>
      </c>
      <c r="AC53" s="8">
        <v>1666.8</v>
      </c>
    </row>
    <row r="54" spans="1:29" ht="15.75" hidden="1" customHeight="1" x14ac:dyDescent="0.35">
      <c r="A54" s="2" t="s">
        <v>57</v>
      </c>
      <c r="B54" s="3">
        <v>2</v>
      </c>
      <c r="C54" s="12" t="s">
        <v>30</v>
      </c>
      <c r="D54" s="5">
        <v>22</v>
      </c>
      <c r="E54" s="4" t="s">
        <v>31</v>
      </c>
      <c r="F54" s="4" t="s">
        <v>41</v>
      </c>
      <c r="G54" s="6">
        <v>5556</v>
      </c>
      <c r="H54" s="7" t="s">
        <v>32</v>
      </c>
      <c r="I54" s="8">
        <v>132</v>
      </c>
      <c r="J54" s="8">
        <v>400</v>
      </c>
      <c r="K54" s="8">
        <v>50</v>
      </c>
      <c r="L54" s="8">
        <v>250</v>
      </c>
      <c r="M54" s="9">
        <v>120</v>
      </c>
      <c r="N54" s="8">
        <v>65</v>
      </c>
      <c r="O54" s="8">
        <v>134</v>
      </c>
      <c r="P54" s="8">
        <v>6</v>
      </c>
      <c r="Q54" s="10" t="s">
        <v>33</v>
      </c>
      <c r="R54" s="3">
        <v>295.41000000000003</v>
      </c>
      <c r="S54" s="4">
        <v>343</v>
      </c>
      <c r="T54" s="8">
        <v>240.1</v>
      </c>
      <c r="U54" s="8">
        <v>100</v>
      </c>
      <c r="V54" s="8">
        <v>22</v>
      </c>
      <c r="W54" s="8">
        <v>54</v>
      </c>
      <c r="X54" s="11">
        <v>1573.1</v>
      </c>
      <c r="Y54" s="8">
        <v>722.28</v>
      </c>
      <c r="Z54" s="8">
        <v>1111.2</v>
      </c>
      <c r="AA54" s="8">
        <v>944.5200000000001</v>
      </c>
      <c r="AB54" s="8">
        <v>1389</v>
      </c>
      <c r="AC54" s="8">
        <v>1666.8</v>
      </c>
    </row>
    <row r="55" spans="1:29" ht="15.75" customHeight="1" x14ac:dyDescent="0.35">
      <c r="A55" s="2" t="s">
        <v>59</v>
      </c>
      <c r="B55" s="3">
        <v>29</v>
      </c>
      <c r="C55" s="4" t="s">
        <v>44</v>
      </c>
      <c r="D55" s="5">
        <v>18</v>
      </c>
      <c r="E55" s="4" t="s">
        <v>31</v>
      </c>
      <c r="F55" s="4" t="s">
        <v>41</v>
      </c>
      <c r="G55" s="6">
        <v>4782</v>
      </c>
      <c r="H55" s="7" t="s">
        <v>58</v>
      </c>
      <c r="I55" s="8">
        <v>132</v>
      </c>
      <c r="J55" s="8">
        <v>400</v>
      </c>
      <c r="K55" s="8">
        <v>50</v>
      </c>
      <c r="L55" s="8">
        <v>250</v>
      </c>
      <c r="M55" s="9">
        <v>120</v>
      </c>
      <c r="N55" s="8">
        <v>65</v>
      </c>
      <c r="O55" s="8">
        <v>134</v>
      </c>
      <c r="P55" s="8">
        <v>6</v>
      </c>
      <c r="Q55" s="10" t="s">
        <v>42</v>
      </c>
      <c r="R55" s="3">
        <v>295.41000000000003</v>
      </c>
      <c r="S55" s="4">
        <v>399</v>
      </c>
      <c r="T55" s="8">
        <v>279.29999999999995</v>
      </c>
      <c r="U55" s="8">
        <v>100</v>
      </c>
      <c r="V55" s="8">
        <v>25</v>
      </c>
      <c r="W55" s="8">
        <v>57</v>
      </c>
      <c r="X55" s="11">
        <v>1618.3</v>
      </c>
      <c r="Y55" s="8">
        <v>621.66</v>
      </c>
      <c r="Z55" s="8">
        <v>956.40000000000009</v>
      </c>
      <c r="AA55" s="8">
        <v>812.94</v>
      </c>
      <c r="AB55" s="8">
        <v>1195.5</v>
      </c>
      <c r="AC55" s="8">
        <v>1434.6</v>
      </c>
    </row>
    <row r="56" spans="1:29" ht="15.75" customHeight="1" x14ac:dyDescent="0.35">
      <c r="A56" s="2" t="s">
        <v>59</v>
      </c>
      <c r="B56" s="3">
        <v>11</v>
      </c>
      <c r="C56" s="12" t="s">
        <v>44</v>
      </c>
      <c r="D56" s="5">
        <v>17</v>
      </c>
      <c r="E56" s="4" t="s">
        <v>31</v>
      </c>
      <c r="F56" s="4" t="s">
        <v>41</v>
      </c>
      <c r="G56" s="6">
        <v>4782</v>
      </c>
      <c r="H56" s="7" t="s">
        <v>58</v>
      </c>
      <c r="I56" s="8">
        <v>132</v>
      </c>
      <c r="J56" s="8">
        <v>400</v>
      </c>
      <c r="K56" s="8">
        <v>50</v>
      </c>
      <c r="L56" s="8">
        <v>250</v>
      </c>
      <c r="M56" s="9">
        <v>120</v>
      </c>
      <c r="N56" s="8">
        <v>65</v>
      </c>
      <c r="O56" s="8">
        <v>134</v>
      </c>
      <c r="P56" s="8">
        <v>6</v>
      </c>
      <c r="Q56" s="10" t="s">
        <v>42</v>
      </c>
      <c r="R56" s="3">
        <v>295.41000000000003</v>
      </c>
      <c r="S56" s="4">
        <v>399</v>
      </c>
      <c r="T56" s="8">
        <v>279.29999999999995</v>
      </c>
      <c r="U56" s="8">
        <v>100</v>
      </c>
      <c r="V56" s="8">
        <v>25</v>
      </c>
      <c r="W56" s="8">
        <v>57</v>
      </c>
      <c r="X56" s="11">
        <v>1618.3</v>
      </c>
      <c r="Y56" s="8">
        <v>621.66</v>
      </c>
      <c r="Z56" s="8">
        <v>956.40000000000009</v>
      </c>
      <c r="AA56" s="8">
        <v>812.94</v>
      </c>
      <c r="AB56" s="8">
        <v>1195.5</v>
      </c>
      <c r="AC56" s="8">
        <v>1434.6</v>
      </c>
    </row>
    <row r="57" spans="1:29" ht="15.75" customHeight="1" x14ac:dyDescent="0.35">
      <c r="A57" s="2" t="s">
        <v>59</v>
      </c>
      <c r="B57" s="3">
        <v>23</v>
      </c>
      <c r="C57" s="12" t="s">
        <v>44</v>
      </c>
      <c r="D57" s="5">
        <v>18</v>
      </c>
      <c r="E57" s="4" t="s">
        <v>31</v>
      </c>
      <c r="F57" s="4" t="s">
        <v>41</v>
      </c>
      <c r="G57" s="6">
        <v>4782</v>
      </c>
      <c r="H57" s="7" t="s">
        <v>58</v>
      </c>
      <c r="I57" s="8">
        <v>132</v>
      </c>
      <c r="J57" s="8">
        <v>400</v>
      </c>
      <c r="K57" s="8">
        <v>50</v>
      </c>
      <c r="L57" s="8">
        <v>250</v>
      </c>
      <c r="M57" s="9">
        <v>120</v>
      </c>
      <c r="N57" s="8">
        <v>65</v>
      </c>
      <c r="O57" s="8">
        <v>134</v>
      </c>
      <c r="P57" s="8">
        <v>6</v>
      </c>
      <c r="Q57" s="10" t="s">
        <v>42</v>
      </c>
      <c r="R57" s="3">
        <v>295.41000000000003</v>
      </c>
      <c r="S57" s="4">
        <v>399</v>
      </c>
      <c r="T57" s="8">
        <v>279.29999999999995</v>
      </c>
      <c r="U57" s="8">
        <v>100</v>
      </c>
      <c r="V57" s="8">
        <v>25</v>
      </c>
      <c r="W57" s="8">
        <v>57</v>
      </c>
      <c r="X57" s="11">
        <v>1618.3</v>
      </c>
      <c r="Y57" s="8">
        <v>621.66</v>
      </c>
      <c r="Z57" s="8">
        <v>956.40000000000009</v>
      </c>
      <c r="AA57" s="8">
        <v>812.94</v>
      </c>
      <c r="AB57" s="8">
        <v>1195.5</v>
      </c>
      <c r="AC57" s="8">
        <v>1434.6</v>
      </c>
    </row>
    <row r="58" spans="1:29" ht="15.75" customHeight="1" x14ac:dyDescent="0.35">
      <c r="A58" s="2" t="s">
        <v>59</v>
      </c>
      <c r="B58" s="3">
        <v>23</v>
      </c>
      <c r="C58" s="12" t="s">
        <v>44</v>
      </c>
      <c r="D58" s="5">
        <v>18</v>
      </c>
      <c r="E58" s="4" t="s">
        <v>31</v>
      </c>
      <c r="F58" s="4" t="s">
        <v>41</v>
      </c>
      <c r="G58" s="6">
        <v>4782</v>
      </c>
      <c r="H58" s="7" t="s">
        <v>58</v>
      </c>
      <c r="I58" s="8">
        <v>132</v>
      </c>
      <c r="J58" s="8">
        <v>400</v>
      </c>
      <c r="K58" s="8">
        <v>50</v>
      </c>
      <c r="L58" s="8">
        <v>250</v>
      </c>
      <c r="M58" s="9">
        <v>120</v>
      </c>
      <c r="N58" s="8">
        <v>65</v>
      </c>
      <c r="O58" s="8">
        <v>134</v>
      </c>
      <c r="P58" s="8">
        <v>6</v>
      </c>
      <c r="Q58" s="10" t="s">
        <v>42</v>
      </c>
      <c r="R58" s="3">
        <v>295.41000000000003</v>
      </c>
      <c r="S58" s="4">
        <v>399</v>
      </c>
      <c r="T58" s="8">
        <v>279.29999999999995</v>
      </c>
      <c r="U58" s="8">
        <v>100</v>
      </c>
      <c r="V58" s="8">
        <v>25</v>
      </c>
      <c r="W58" s="8">
        <v>57</v>
      </c>
      <c r="X58" s="11">
        <v>1618.3</v>
      </c>
      <c r="Y58" s="8">
        <v>621.66</v>
      </c>
      <c r="Z58" s="8">
        <v>956.40000000000009</v>
      </c>
      <c r="AA58" s="8">
        <v>812.94</v>
      </c>
      <c r="AB58" s="8">
        <v>1195.5</v>
      </c>
      <c r="AC58" s="8">
        <v>1434.6</v>
      </c>
    </row>
    <row r="59" spans="1:29" ht="15.75" customHeight="1" x14ac:dyDescent="0.35">
      <c r="A59" s="2" t="s">
        <v>59</v>
      </c>
      <c r="B59" s="3">
        <v>29</v>
      </c>
      <c r="C59" s="4" t="s">
        <v>44</v>
      </c>
      <c r="D59" s="5">
        <v>18</v>
      </c>
      <c r="E59" s="4" t="s">
        <v>31</v>
      </c>
      <c r="F59" s="4" t="s">
        <v>41</v>
      </c>
      <c r="G59" s="6">
        <v>4782</v>
      </c>
      <c r="H59" s="7" t="s">
        <v>58</v>
      </c>
      <c r="I59" s="8">
        <v>132</v>
      </c>
      <c r="J59" s="8">
        <v>400</v>
      </c>
      <c r="K59" s="8">
        <v>50</v>
      </c>
      <c r="L59" s="8">
        <v>250</v>
      </c>
      <c r="M59" s="9">
        <v>120</v>
      </c>
      <c r="N59" s="8">
        <v>65</v>
      </c>
      <c r="O59" s="8">
        <v>134</v>
      </c>
      <c r="P59" s="8">
        <v>6</v>
      </c>
      <c r="Q59" s="10" t="s">
        <v>42</v>
      </c>
      <c r="R59" s="3">
        <v>295.41000000000003</v>
      </c>
      <c r="S59" s="4">
        <v>399</v>
      </c>
      <c r="T59" s="8">
        <v>279.29999999999995</v>
      </c>
      <c r="U59" s="8">
        <v>100</v>
      </c>
      <c r="V59" s="8">
        <v>25</v>
      </c>
      <c r="W59" s="8">
        <v>57</v>
      </c>
      <c r="X59" s="11">
        <v>1618.3</v>
      </c>
      <c r="Y59" s="8">
        <v>621.66</v>
      </c>
      <c r="Z59" s="8">
        <v>956.40000000000009</v>
      </c>
      <c r="AA59" s="8">
        <v>812.94</v>
      </c>
      <c r="AB59" s="8">
        <v>1195.5</v>
      </c>
      <c r="AC59" s="8">
        <v>1434.6</v>
      </c>
    </row>
    <row r="60" spans="1:29" ht="15.75" customHeight="1" x14ac:dyDescent="0.35">
      <c r="A60" s="2" t="s">
        <v>60</v>
      </c>
      <c r="B60" s="3">
        <v>12</v>
      </c>
      <c r="C60" s="12" t="s">
        <v>30</v>
      </c>
      <c r="D60" s="5">
        <v>12.9</v>
      </c>
      <c r="E60" s="4" t="s">
        <v>31</v>
      </c>
      <c r="F60" s="4" t="s">
        <v>41</v>
      </c>
      <c r="G60" s="6">
        <v>5287</v>
      </c>
      <c r="H60" s="7" t="s">
        <v>58</v>
      </c>
      <c r="I60" s="8">
        <v>132</v>
      </c>
      <c r="J60" s="8">
        <v>400</v>
      </c>
      <c r="K60" s="8">
        <v>50</v>
      </c>
      <c r="L60" s="8">
        <v>250</v>
      </c>
      <c r="M60" s="9">
        <v>134</v>
      </c>
      <c r="N60" s="8"/>
      <c r="O60" s="8">
        <v>134</v>
      </c>
      <c r="P60" s="8">
        <v>6</v>
      </c>
      <c r="Q60" s="10" t="s">
        <v>42</v>
      </c>
      <c r="R60" s="3">
        <v>295.41000000000003</v>
      </c>
      <c r="S60" s="4">
        <v>343</v>
      </c>
      <c r="T60" s="8">
        <v>240.1</v>
      </c>
      <c r="U60" s="8">
        <v>100</v>
      </c>
      <c r="V60" s="8">
        <v>26</v>
      </c>
      <c r="W60" s="8">
        <v>58</v>
      </c>
      <c r="X60" s="11">
        <v>1530.1</v>
      </c>
      <c r="Y60" s="8">
        <v>687.31000000000006</v>
      </c>
      <c r="Z60" s="8">
        <v>1057.4000000000001</v>
      </c>
      <c r="AA60" s="8">
        <v>898.79000000000008</v>
      </c>
      <c r="AB60" s="8">
        <v>1321.75</v>
      </c>
      <c r="AC60" s="8">
        <v>1586.1</v>
      </c>
    </row>
    <row r="61" spans="1:29" ht="15.75" customHeight="1" x14ac:dyDescent="0.35">
      <c r="A61" s="2" t="s">
        <v>60</v>
      </c>
      <c r="B61" s="3">
        <v>24</v>
      </c>
      <c r="C61" s="12" t="s">
        <v>30</v>
      </c>
      <c r="D61" s="5">
        <v>18</v>
      </c>
      <c r="E61" s="4" t="s">
        <v>31</v>
      </c>
      <c r="F61" s="4" t="s">
        <v>41</v>
      </c>
      <c r="G61" s="6">
        <v>5287</v>
      </c>
      <c r="H61" s="7" t="s">
        <v>58</v>
      </c>
      <c r="I61" s="8">
        <v>132</v>
      </c>
      <c r="J61" s="8">
        <v>400</v>
      </c>
      <c r="K61" s="8">
        <v>50</v>
      </c>
      <c r="L61" s="8">
        <v>250</v>
      </c>
      <c r="M61" s="9">
        <v>134</v>
      </c>
      <c r="N61" s="8"/>
      <c r="O61" s="8">
        <v>134</v>
      </c>
      <c r="P61" s="8">
        <v>6</v>
      </c>
      <c r="Q61" s="10" t="s">
        <v>42</v>
      </c>
      <c r="R61" s="3">
        <v>295.41000000000003</v>
      </c>
      <c r="S61" s="4">
        <v>343</v>
      </c>
      <c r="T61" s="8">
        <v>240.1</v>
      </c>
      <c r="U61" s="8">
        <v>100</v>
      </c>
      <c r="V61" s="8">
        <v>26</v>
      </c>
      <c r="W61" s="8">
        <v>58</v>
      </c>
      <c r="X61" s="11">
        <v>1530.1</v>
      </c>
      <c r="Y61" s="8">
        <v>687.31000000000006</v>
      </c>
      <c r="Z61" s="8">
        <v>1057.4000000000001</v>
      </c>
      <c r="AA61" s="8">
        <v>898.79000000000008</v>
      </c>
      <c r="AB61" s="8">
        <v>1321.75</v>
      </c>
      <c r="AC61" s="8">
        <v>1586.1</v>
      </c>
    </row>
    <row r="62" spans="1:29" ht="15.75" customHeight="1" x14ac:dyDescent="0.35">
      <c r="A62" s="2" t="s">
        <v>60</v>
      </c>
      <c r="B62" s="3">
        <v>25</v>
      </c>
      <c r="C62" s="12" t="s">
        <v>30</v>
      </c>
      <c r="D62" s="5">
        <v>18</v>
      </c>
      <c r="E62" s="4" t="s">
        <v>31</v>
      </c>
      <c r="F62" s="4" t="s">
        <v>41</v>
      </c>
      <c r="G62" s="6">
        <v>5287</v>
      </c>
      <c r="H62" s="7" t="s">
        <v>58</v>
      </c>
      <c r="I62" s="8">
        <v>132</v>
      </c>
      <c r="J62" s="8">
        <v>400</v>
      </c>
      <c r="K62" s="8">
        <v>50</v>
      </c>
      <c r="L62" s="8">
        <v>250</v>
      </c>
      <c r="M62" s="9">
        <v>134</v>
      </c>
      <c r="N62" s="8"/>
      <c r="O62" s="8">
        <v>134</v>
      </c>
      <c r="P62" s="8">
        <v>6</v>
      </c>
      <c r="Q62" s="10" t="s">
        <v>42</v>
      </c>
      <c r="R62" s="3">
        <v>295.41000000000003</v>
      </c>
      <c r="S62" s="4">
        <v>343</v>
      </c>
      <c r="T62" s="8">
        <v>240.1</v>
      </c>
      <c r="U62" s="8">
        <v>100</v>
      </c>
      <c r="V62" s="8">
        <v>26</v>
      </c>
      <c r="W62" s="8">
        <v>58</v>
      </c>
      <c r="X62" s="11">
        <v>1530.1</v>
      </c>
      <c r="Y62" s="8">
        <v>687.31000000000006</v>
      </c>
      <c r="Z62" s="8">
        <v>1057.4000000000001</v>
      </c>
      <c r="AA62" s="8">
        <v>898.79000000000008</v>
      </c>
      <c r="AB62" s="8">
        <v>1321.75</v>
      </c>
      <c r="AC62" s="8">
        <v>1586.1</v>
      </c>
    </row>
    <row r="63" spans="1:29" ht="15.75" customHeight="1" x14ac:dyDescent="0.35">
      <c r="A63" s="13"/>
      <c r="B63" s="13"/>
      <c r="C63" s="13"/>
      <c r="D63" s="13"/>
      <c r="E63" s="14"/>
      <c r="F63" s="14"/>
      <c r="G63" s="13"/>
      <c r="H63" s="13"/>
      <c r="I63" s="13"/>
      <c r="J63" s="13"/>
      <c r="K63" s="13"/>
      <c r="L63" s="13"/>
      <c r="M63" s="14"/>
      <c r="N63" s="14"/>
      <c r="O63" s="13"/>
      <c r="P63" s="13"/>
      <c r="Q63" s="13"/>
      <c r="R63" s="14"/>
      <c r="S63" s="14"/>
      <c r="T63" s="14"/>
      <c r="U63" s="14"/>
      <c r="V63" s="14"/>
      <c r="W63" s="14"/>
      <c r="X63" s="14"/>
      <c r="Y63" s="14"/>
      <c r="Z63" s="14"/>
      <c r="AA63" s="14"/>
      <c r="AB63" s="14"/>
      <c r="AC63" s="14"/>
    </row>
    <row r="64" spans="1:29" ht="15.75" customHeight="1" x14ac:dyDescent="0.35">
      <c r="A64" s="13"/>
      <c r="B64" s="13"/>
      <c r="C64" s="13"/>
      <c r="D64" s="13"/>
      <c r="E64" s="14"/>
      <c r="F64" s="14"/>
      <c r="G64" s="13"/>
      <c r="H64" s="13"/>
      <c r="I64" s="13"/>
      <c r="J64" s="13"/>
      <c r="K64" s="13"/>
      <c r="L64" s="13"/>
      <c r="M64" s="14"/>
      <c r="N64" s="14"/>
      <c r="O64" s="13"/>
      <c r="P64" s="13"/>
      <c r="Q64" s="13"/>
      <c r="R64" s="14"/>
      <c r="S64" s="14"/>
      <c r="T64" s="14"/>
      <c r="U64" s="14"/>
      <c r="V64" s="14"/>
      <c r="W64" s="14"/>
      <c r="X64" s="14"/>
      <c r="Y64" s="14"/>
      <c r="Z64" s="14"/>
      <c r="AA64" s="14"/>
      <c r="AB64" s="14"/>
      <c r="AC64" s="14"/>
    </row>
    <row r="65" spans="1:29" ht="15.75" customHeight="1" x14ac:dyDescent="0.35">
      <c r="A65" s="13"/>
      <c r="B65" s="13"/>
      <c r="C65" s="13"/>
      <c r="D65" s="13"/>
      <c r="E65" s="14"/>
      <c r="F65" s="14"/>
      <c r="G65" s="13"/>
      <c r="H65" s="13"/>
      <c r="I65" s="13"/>
      <c r="J65" s="13"/>
      <c r="K65" s="13"/>
      <c r="L65" s="13"/>
      <c r="M65" s="14"/>
      <c r="N65" s="14"/>
      <c r="O65" s="13"/>
      <c r="P65" s="13"/>
      <c r="Q65" s="13"/>
      <c r="R65" s="14"/>
      <c r="S65" s="14"/>
      <c r="T65" s="14"/>
      <c r="U65" s="14"/>
      <c r="V65" s="14"/>
      <c r="W65" s="14"/>
      <c r="X65" s="14"/>
      <c r="Y65" s="14"/>
      <c r="Z65" s="14"/>
      <c r="AA65" s="14"/>
      <c r="AB65" s="14"/>
      <c r="AC65" s="14"/>
    </row>
    <row r="66" spans="1:29" ht="15.75" customHeight="1" x14ac:dyDescent="0.35">
      <c r="A66" s="13"/>
      <c r="B66" s="13"/>
      <c r="C66" s="13"/>
      <c r="D66" s="13"/>
      <c r="E66" s="14"/>
      <c r="F66" s="14"/>
      <c r="G66" s="13"/>
      <c r="H66" s="13"/>
      <c r="I66" s="13"/>
      <c r="J66" s="13"/>
      <c r="K66" s="13"/>
      <c r="L66" s="13"/>
      <c r="M66" s="14"/>
      <c r="N66" s="14"/>
      <c r="O66" s="13"/>
      <c r="P66" s="13"/>
      <c r="Q66" s="13"/>
      <c r="R66" s="14"/>
      <c r="S66" s="14"/>
      <c r="T66" s="14"/>
      <c r="U66" s="14"/>
      <c r="V66" s="14"/>
      <c r="W66" s="14"/>
      <c r="X66" s="14"/>
      <c r="Y66" s="14"/>
      <c r="Z66" s="14"/>
      <c r="AA66" s="14"/>
      <c r="AB66" s="14"/>
      <c r="AC66" s="14"/>
    </row>
    <row r="67" spans="1:29" ht="15.75" customHeight="1" x14ac:dyDescent="0.35">
      <c r="A67" s="13"/>
      <c r="B67" s="13"/>
      <c r="C67" s="13"/>
      <c r="D67" s="13"/>
      <c r="E67" s="14"/>
      <c r="F67" s="14"/>
      <c r="G67" s="13"/>
      <c r="H67" s="13"/>
      <c r="I67" s="13"/>
      <c r="J67" s="13"/>
      <c r="K67" s="13"/>
      <c r="L67" s="13"/>
      <c r="M67" s="14"/>
      <c r="N67" s="14"/>
      <c r="O67" s="13"/>
      <c r="P67" s="13"/>
      <c r="Q67" s="13"/>
      <c r="R67" s="14"/>
      <c r="S67" s="14"/>
      <c r="T67" s="14"/>
      <c r="U67" s="14"/>
      <c r="V67" s="14"/>
      <c r="W67" s="14"/>
      <c r="X67" s="14"/>
      <c r="Y67" s="14"/>
      <c r="Z67" s="14"/>
      <c r="AA67" s="14"/>
      <c r="AB67" s="14"/>
      <c r="AC67" s="14"/>
    </row>
    <row r="68" spans="1:29" ht="15.75" customHeight="1" x14ac:dyDescent="0.35">
      <c r="A68" s="13"/>
      <c r="B68" s="13"/>
      <c r="C68" s="13"/>
      <c r="D68" s="13"/>
      <c r="E68" s="14"/>
      <c r="F68" s="14"/>
      <c r="G68" s="13"/>
      <c r="H68" s="13"/>
      <c r="I68" s="13"/>
      <c r="J68" s="13"/>
      <c r="K68" s="13"/>
      <c r="L68" s="13"/>
      <c r="M68" s="14"/>
      <c r="N68" s="14"/>
      <c r="O68" s="13"/>
      <c r="P68" s="13"/>
      <c r="Q68" s="13"/>
      <c r="R68" s="14"/>
      <c r="S68" s="14"/>
      <c r="T68" s="14"/>
      <c r="U68" s="14"/>
      <c r="V68" s="14"/>
      <c r="W68" s="14"/>
      <c r="X68" s="14"/>
      <c r="Y68" s="14"/>
      <c r="Z68" s="14"/>
      <c r="AA68" s="14"/>
      <c r="AB68" s="14"/>
      <c r="AC68" s="14"/>
    </row>
    <row r="69" spans="1:29" ht="15.75" customHeight="1" x14ac:dyDescent="0.35">
      <c r="A69" s="13"/>
      <c r="B69" s="13"/>
      <c r="C69" s="13"/>
      <c r="D69" s="13"/>
      <c r="E69" s="14"/>
      <c r="F69" s="14"/>
      <c r="G69" s="13"/>
      <c r="H69" s="13"/>
      <c r="I69" s="13"/>
      <c r="J69" s="13"/>
      <c r="K69" s="13"/>
      <c r="L69" s="13"/>
      <c r="M69" s="14"/>
      <c r="N69" s="14"/>
      <c r="O69" s="13"/>
      <c r="P69" s="13"/>
      <c r="Q69" s="13"/>
      <c r="R69" s="14"/>
      <c r="S69" s="14"/>
      <c r="T69" s="14"/>
      <c r="U69" s="14"/>
      <c r="V69" s="14"/>
      <c r="W69" s="14"/>
      <c r="X69" s="14"/>
      <c r="Y69" s="14"/>
      <c r="Z69" s="14"/>
      <c r="AA69" s="14"/>
      <c r="AB69" s="14"/>
      <c r="AC69" s="14"/>
    </row>
    <row r="70" spans="1:29" ht="15.75" customHeight="1" x14ac:dyDescent="0.35">
      <c r="A70" s="13"/>
      <c r="B70" s="13"/>
      <c r="C70" s="13"/>
      <c r="D70" s="13"/>
      <c r="E70" s="14"/>
      <c r="F70" s="14"/>
      <c r="G70" s="13"/>
      <c r="H70" s="13"/>
      <c r="I70" s="13"/>
      <c r="J70" s="13"/>
      <c r="K70" s="13"/>
      <c r="L70" s="13"/>
      <c r="M70" s="14"/>
      <c r="N70" s="14"/>
      <c r="O70" s="13"/>
      <c r="P70" s="13"/>
      <c r="Q70" s="13"/>
      <c r="R70" s="14"/>
      <c r="S70" s="14"/>
      <c r="T70" s="14"/>
      <c r="U70" s="14"/>
      <c r="V70" s="14"/>
      <c r="W70" s="14"/>
      <c r="X70" s="14"/>
      <c r="Y70" s="14"/>
      <c r="Z70" s="14"/>
      <c r="AA70" s="14"/>
      <c r="AB70" s="14"/>
      <c r="AC70" s="14"/>
    </row>
    <row r="71" spans="1:29" ht="15.75" customHeight="1" x14ac:dyDescent="0.35">
      <c r="A71" s="13"/>
      <c r="B71" s="13"/>
      <c r="C71" s="13"/>
      <c r="D71" s="13"/>
      <c r="E71" s="14"/>
      <c r="F71" s="14"/>
      <c r="G71" s="13"/>
      <c r="H71" s="13"/>
      <c r="I71" s="13"/>
      <c r="J71" s="13"/>
      <c r="K71" s="13"/>
      <c r="L71" s="13"/>
      <c r="M71" s="14"/>
      <c r="N71" s="14"/>
      <c r="O71" s="13"/>
      <c r="P71" s="13"/>
      <c r="Q71" s="13"/>
      <c r="R71" s="14"/>
      <c r="S71" s="14"/>
      <c r="T71" s="14"/>
      <c r="U71" s="14"/>
      <c r="V71" s="14"/>
      <c r="W71" s="14"/>
      <c r="X71" s="14"/>
      <c r="Y71" s="14"/>
      <c r="Z71" s="14"/>
      <c r="AA71" s="14"/>
      <c r="AB71" s="14"/>
      <c r="AC71" s="14"/>
    </row>
    <row r="72" spans="1:29" ht="15.75" customHeight="1" x14ac:dyDescent="0.35">
      <c r="A72" s="13"/>
      <c r="B72" s="13"/>
      <c r="C72" s="13"/>
      <c r="D72" s="13"/>
      <c r="E72" s="14"/>
      <c r="F72" s="14"/>
      <c r="G72" s="13"/>
      <c r="H72" s="13"/>
      <c r="I72" s="13"/>
      <c r="J72" s="13"/>
      <c r="K72" s="13"/>
      <c r="L72" s="13"/>
      <c r="M72" s="14"/>
      <c r="N72" s="14"/>
      <c r="O72" s="13"/>
      <c r="P72" s="13"/>
      <c r="Q72" s="13"/>
      <c r="R72" s="14"/>
      <c r="S72" s="14"/>
      <c r="T72" s="14"/>
      <c r="U72" s="14"/>
      <c r="V72" s="14"/>
      <c r="W72" s="14"/>
      <c r="X72" s="14"/>
      <c r="Y72" s="14"/>
      <c r="Z72" s="14"/>
      <c r="AA72" s="14"/>
      <c r="AB72" s="14"/>
      <c r="AC72" s="14"/>
    </row>
    <row r="73" spans="1:29" ht="15.75" customHeight="1" x14ac:dyDescent="0.35">
      <c r="A73" s="13"/>
      <c r="B73" s="13"/>
      <c r="C73" s="13"/>
      <c r="D73" s="13"/>
      <c r="E73" s="14"/>
      <c r="F73" s="14"/>
      <c r="G73" s="13"/>
      <c r="H73" s="13"/>
      <c r="I73" s="13"/>
      <c r="J73" s="13"/>
      <c r="K73" s="13"/>
      <c r="L73" s="13"/>
      <c r="M73" s="14"/>
      <c r="N73" s="14"/>
      <c r="O73" s="13"/>
      <c r="P73" s="13"/>
      <c r="Q73" s="13"/>
      <c r="R73" s="14"/>
      <c r="S73" s="14"/>
      <c r="T73" s="14"/>
      <c r="U73" s="14"/>
      <c r="V73" s="14"/>
      <c r="W73" s="14"/>
      <c r="X73" s="14"/>
      <c r="Y73" s="14"/>
      <c r="Z73" s="14"/>
      <c r="AA73" s="14"/>
      <c r="AB73" s="14"/>
      <c r="AC73" s="14"/>
    </row>
    <row r="74" spans="1:29" ht="15.75" customHeight="1" x14ac:dyDescent="0.35">
      <c r="A74" s="13"/>
      <c r="B74" s="13"/>
      <c r="C74" s="13"/>
      <c r="D74" s="13"/>
      <c r="E74" s="14"/>
      <c r="F74" s="14"/>
      <c r="G74" s="13"/>
      <c r="H74" s="13"/>
      <c r="I74" s="13"/>
      <c r="J74" s="13"/>
      <c r="K74" s="13"/>
      <c r="L74" s="13"/>
      <c r="M74" s="14"/>
      <c r="N74" s="14"/>
      <c r="O74" s="13"/>
      <c r="P74" s="13"/>
      <c r="Q74" s="13"/>
      <c r="R74" s="14"/>
      <c r="S74" s="14"/>
      <c r="T74" s="14"/>
      <c r="U74" s="14"/>
      <c r="V74" s="14"/>
      <c r="W74" s="14"/>
      <c r="X74" s="14"/>
      <c r="Y74" s="14"/>
      <c r="Z74" s="14"/>
      <c r="AA74" s="14"/>
      <c r="AB74" s="14"/>
      <c r="AC74" s="14"/>
    </row>
    <row r="75" spans="1:29" ht="15.75" customHeight="1" x14ac:dyDescent="0.35">
      <c r="A75" s="13"/>
      <c r="B75" s="13"/>
      <c r="C75" s="13"/>
      <c r="D75" s="13"/>
      <c r="E75" s="14"/>
      <c r="F75" s="14"/>
      <c r="G75" s="13"/>
      <c r="H75" s="13"/>
      <c r="I75" s="13"/>
      <c r="J75" s="13"/>
      <c r="K75" s="13"/>
      <c r="L75" s="13"/>
      <c r="M75" s="14"/>
      <c r="N75" s="14"/>
      <c r="O75" s="13"/>
      <c r="P75" s="13"/>
      <c r="Q75" s="13"/>
      <c r="R75" s="14"/>
      <c r="S75" s="14"/>
      <c r="T75" s="14"/>
      <c r="U75" s="14"/>
      <c r="V75" s="14"/>
      <c r="W75" s="14"/>
      <c r="X75" s="14"/>
      <c r="Y75" s="14"/>
      <c r="Z75" s="14"/>
      <c r="AA75" s="14"/>
      <c r="AB75" s="14"/>
      <c r="AC75" s="14"/>
    </row>
    <row r="76" spans="1:29" ht="15.75" customHeight="1" x14ac:dyDescent="0.35">
      <c r="A76" s="13"/>
      <c r="B76" s="13"/>
      <c r="C76" s="13"/>
      <c r="D76" s="13"/>
      <c r="E76" s="14"/>
      <c r="F76" s="14"/>
      <c r="G76" s="13"/>
      <c r="H76" s="13"/>
      <c r="I76" s="13"/>
      <c r="J76" s="13"/>
      <c r="K76" s="13"/>
      <c r="L76" s="13"/>
      <c r="M76" s="14"/>
      <c r="N76" s="14"/>
      <c r="O76" s="13"/>
      <c r="P76" s="13"/>
      <c r="Q76" s="13"/>
      <c r="R76" s="14"/>
      <c r="S76" s="14"/>
      <c r="T76" s="14"/>
      <c r="U76" s="14"/>
      <c r="V76" s="14"/>
      <c r="W76" s="14"/>
      <c r="X76" s="14"/>
      <c r="Y76" s="14"/>
      <c r="Z76" s="14"/>
      <c r="AA76" s="14"/>
      <c r="AB76" s="14"/>
      <c r="AC76" s="14"/>
    </row>
    <row r="77" spans="1:29" ht="15.75" customHeight="1" x14ac:dyDescent="0.35">
      <c r="A77" s="13"/>
      <c r="B77" s="13"/>
      <c r="C77" s="13"/>
      <c r="D77" s="13"/>
      <c r="E77" s="14"/>
      <c r="F77" s="14"/>
      <c r="G77" s="13"/>
      <c r="H77" s="13"/>
      <c r="I77" s="13"/>
      <c r="J77" s="13"/>
      <c r="K77" s="13"/>
      <c r="L77" s="13"/>
      <c r="M77" s="14"/>
      <c r="N77" s="14"/>
      <c r="O77" s="13"/>
      <c r="P77" s="13"/>
      <c r="Q77" s="13"/>
      <c r="R77" s="14"/>
      <c r="S77" s="14"/>
      <c r="T77" s="14"/>
      <c r="U77" s="14"/>
      <c r="V77" s="14"/>
      <c r="W77" s="14"/>
      <c r="X77" s="14"/>
      <c r="Y77" s="14"/>
      <c r="Z77" s="14"/>
      <c r="AA77" s="14"/>
      <c r="AB77" s="14"/>
      <c r="AC77" s="14"/>
    </row>
    <row r="78" spans="1:29" ht="15.75" customHeight="1" x14ac:dyDescent="0.35">
      <c r="A78" s="13"/>
      <c r="B78" s="13"/>
      <c r="C78" s="13"/>
      <c r="D78" s="13"/>
      <c r="E78" s="14"/>
      <c r="F78" s="14"/>
      <c r="G78" s="13"/>
      <c r="H78" s="13"/>
      <c r="I78" s="13"/>
      <c r="J78" s="13"/>
      <c r="K78" s="13"/>
      <c r="L78" s="13"/>
      <c r="M78" s="14"/>
      <c r="N78" s="14"/>
      <c r="O78" s="13"/>
      <c r="P78" s="13"/>
      <c r="Q78" s="13"/>
      <c r="R78" s="14"/>
      <c r="S78" s="14"/>
      <c r="T78" s="14"/>
      <c r="U78" s="14"/>
      <c r="V78" s="14"/>
      <c r="W78" s="14"/>
      <c r="X78" s="14"/>
      <c r="Y78" s="14"/>
      <c r="Z78" s="14"/>
      <c r="AA78" s="14"/>
      <c r="AB78" s="14"/>
      <c r="AC78" s="14"/>
    </row>
    <row r="79" spans="1:29" ht="15.75" customHeight="1" x14ac:dyDescent="0.35">
      <c r="A79" s="13"/>
      <c r="B79" s="13"/>
      <c r="C79" s="13"/>
      <c r="D79" s="13"/>
      <c r="E79" s="14"/>
      <c r="F79" s="14"/>
      <c r="G79" s="13"/>
      <c r="H79" s="13"/>
      <c r="I79" s="13"/>
      <c r="J79" s="13"/>
      <c r="K79" s="13"/>
      <c r="L79" s="13"/>
      <c r="M79" s="14"/>
      <c r="N79" s="14"/>
      <c r="O79" s="13"/>
      <c r="P79" s="13"/>
      <c r="Q79" s="13"/>
      <c r="R79" s="14"/>
      <c r="S79" s="14"/>
      <c r="T79" s="14"/>
      <c r="U79" s="14"/>
      <c r="V79" s="14"/>
      <c r="W79" s="14"/>
      <c r="X79" s="14"/>
      <c r="Y79" s="14"/>
      <c r="Z79" s="14"/>
      <c r="AA79" s="14"/>
      <c r="AB79" s="14"/>
      <c r="AC79" s="14"/>
    </row>
    <row r="80" spans="1:29" ht="15.75" customHeight="1" x14ac:dyDescent="0.35">
      <c r="A80" s="13"/>
      <c r="B80" s="13"/>
      <c r="C80" s="13"/>
      <c r="D80" s="13"/>
      <c r="E80" s="14"/>
      <c r="F80" s="14"/>
      <c r="G80" s="13"/>
      <c r="H80" s="13"/>
      <c r="I80" s="13"/>
      <c r="J80" s="13"/>
      <c r="K80" s="13"/>
      <c r="L80" s="13"/>
      <c r="M80" s="14"/>
      <c r="N80" s="14"/>
      <c r="O80" s="13"/>
      <c r="P80" s="13"/>
      <c r="Q80" s="13"/>
      <c r="R80" s="14"/>
      <c r="S80" s="14"/>
      <c r="T80" s="14"/>
      <c r="U80" s="14"/>
      <c r="V80" s="14"/>
      <c r="W80" s="14"/>
      <c r="X80" s="14"/>
      <c r="Y80" s="14"/>
      <c r="Z80" s="14"/>
      <c r="AA80" s="14"/>
      <c r="AB80" s="14"/>
      <c r="AC80" s="14"/>
    </row>
    <row r="81" spans="1:29" ht="15.75" customHeight="1" x14ac:dyDescent="0.35">
      <c r="A81" s="13"/>
      <c r="B81" s="13"/>
      <c r="C81" s="13"/>
      <c r="D81" s="13"/>
      <c r="E81" s="14"/>
      <c r="F81" s="14"/>
      <c r="G81" s="13"/>
      <c r="H81" s="13"/>
      <c r="I81" s="13"/>
      <c r="J81" s="13"/>
      <c r="K81" s="13"/>
      <c r="L81" s="13"/>
      <c r="M81" s="14"/>
      <c r="N81" s="14"/>
      <c r="O81" s="13"/>
      <c r="P81" s="13"/>
      <c r="Q81" s="13"/>
      <c r="R81" s="14"/>
      <c r="S81" s="14"/>
      <c r="T81" s="14"/>
      <c r="U81" s="14"/>
      <c r="V81" s="14"/>
      <c r="W81" s="14"/>
      <c r="X81" s="14"/>
      <c r="Y81" s="14"/>
      <c r="Z81" s="14"/>
      <c r="AA81" s="14"/>
      <c r="AB81" s="14"/>
      <c r="AC81" s="14"/>
    </row>
    <row r="82" spans="1:29" ht="15.75" customHeight="1" x14ac:dyDescent="0.35">
      <c r="A82" s="13"/>
      <c r="B82" s="13"/>
      <c r="C82" s="13"/>
      <c r="D82" s="13"/>
      <c r="E82" s="14"/>
      <c r="F82" s="14"/>
      <c r="G82" s="13"/>
      <c r="H82" s="13"/>
      <c r="I82" s="13"/>
      <c r="J82" s="13"/>
      <c r="K82" s="13"/>
      <c r="L82" s="13"/>
      <c r="M82" s="14"/>
      <c r="N82" s="14"/>
      <c r="O82" s="13"/>
      <c r="P82" s="13"/>
      <c r="Q82" s="13"/>
      <c r="R82" s="14"/>
      <c r="S82" s="14"/>
      <c r="T82" s="14"/>
      <c r="U82" s="14"/>
      <c r="V82" s="14"/>
      <c r="W82" s="14"/>
      <c r="X82" s="14"/>
      <c r="Y82" s="14"/>
      <c r="Z82" s="14"/>
      <c r="AA82" s="14"/>
      <c r="AB82" s="14"/>
      <c r="AC82" s="14"/>
    </row>
    <row r="83" spans="1:29" ht="15.75" customHeight="1" x14ac:dyDescent="0.35">
      <c r="A83" s="13"/>
      <c r="B83" s="13"/>
      <c r="C83" s="13"/>
      <c r="D83" s="13"/>
      <c r="E83" s="14"/>
      <c r="F83" s="14"/>
      <c r="G83" s="13"/>
      <c r="H83" s="13"/>
      <c r="I83" s="13"/>
      <c r="J83" s="13"/>
      <c r="K83" s="13"/>
      <c r="L83" s="13"/>
      <c r="M83" s="14"/>
      <c r="N83" s="14"/>
      <c r="O83" s="13"/>
      <c r="P83" s="13"/>
      <c r="Q83" s="13"/>
      <c r="R83" s="14"/>
      <c r="S83" s="14"/>
      <c r="T83" s="14"/>
      <c r="U83" s="14"/>
      <c r="V83" s="14"/>
      <c r="W83" s="14"/>
      <c r="X83" s="14"/>
      <c r="Y83" s="14"/>
      <c r="Z83" s="14"/>
      <c r="AA83" s="14"/>
      <c r="AB83" s="14"/>
      <c r="AC83" s="14"/>
    </row>
    <row r="84" spans="1:29" ht="15.75" customHeight="1" x14ac:dyDescent="0.35">
      <c r="A84" s="13"/>
      <c r="B84" s="13"/>
      <c r="C84" s="13"/>
      <c r="D84" s="13"/>
      <c r="E84" s="14"/>
      <c r="F84" s="14"/>
      <c r="G84" s="13"/>
      <c r="H84" s="13"/>
      <c r="I84" s="13"/>
      <c r="J84" s="13"/>
      <c r="K84" s="13"/>
      <c r="L84" s="13"/>
      <c r="M84" s="14"/>
      <c r="N84" s="14"/>
      <c r="O84" s="13"/>
      <c r="P84" s="13"/>
      <c r="Q84" s="13"/>
      <c r="R84" s="14"/>
      <c r="S84" s="14"/>
      <c r="T84" s="14"/>
      <c r="U84" s="14"/>
      <c r="V84" s="14"/>
      <c r="W84" s="14"/>
      <c r="X84" s="14"/>
      <c r="Y84" s="14"/>
      <c r="Z84" s="14"/>
      <c r="AA84" s="14"/>
      <c r="AB84" s="14"/>
      <c r="AC84" s="14"/>
    </row>
    <row r="85" spans="1:29" ht="15.75" customHeight="1" x14ac:dyDescent="0.35">
      <c r="A85" s="13"/>
      <c r="B85" s="13"/>
      <c r="C85" s="13"/>
      <c r="D85" s="13"/>
      <c r="E85" s="14"/>
      <c r="F85" s="14"/>
      <c r="G85" s="13"/>
      <c r="H85" s="13"/>
      <c r="I85" s="13"/>
      <c r="J85" s="13"/>
      <c r="K85" s="13"/>
      <c r="L85" s="13"/>
      <c r="M85" s="14"/>
      <c r="N85" s="14"/>
      <c r="O85" s="13"/>
      <c r="P85" s="13"/>
      <c r="Q85" s="13"/>
      <c r="R85" s="14"/>
      <c r="S85" s="14"/>
      <c r="T85" s="14"/>
      <c r="U85" s="14"/>
      <c r="V85" s="14"/>
      <c r="W85" s="14"/>
      <c r="X85" s="14"/>
      <c r="Y85" s="14"/>
      <c r="Z85" s="14"/>
      <c r="AA85" s="14"/>
      <c r="AB85" s="14"/>
      <c r="AC85" s="14"/>
    </row>
    <row r="86" spans="1:29" ht="15.75" customHeight="1" x14ac:dyDescent="0.35">
      <c r="A86" s="13"/>
      <c r="B86" s="13"/>
      <c r="C86" s="13"/>
      <c r="D86" s="13"/>
      <c r="E86" s="14"/>
      <c r="F86" s="14"/>
      <c r="G86" s="13"/>
      <c r="H86" s="13"/>
      <c r="I86" s="13"/>
      <c r="J86" s="13"/>
      <c r="K86" s="13"/>
      <c r="L86" s="13"/>
      <c r="M86" s="14"/>
      <c r="N86" s="14"/>
      <c r="O86" s="13"/>
      <c r="P86" s="13"/>
      <c r="Q86" s="13"/>
      <c r="R86" s="14"/>
      <c r="S86" s="14"/>
      <c r="T86" s="14"/>
      <c r="U86" s="14"/>
      <c r="V86" s="14"/>
      <c r="W86" s="14"/>
      <c r="X86" s="14"/>
      <c r="Y86" s="14"/>
      <c r="Z86" s="14"/>
      <c r="AA86" s="14"/>
      <c r="AB86" s="14"/>
      <c r="AC86" s="14"/>
    </row>
    <row r="87" spans="1:29" ht="15.75" customHeight="1" x14ac:dyDescent="0.35">
      <c r="A87" s="13"/>
      <c r="B87" s="13"/>
      <c r="C87" s="13"/>
      <c r="D87" s="13"/>
      <c r="E87" s="14"/>
      <c r="F87" s="14"/>
      <c r="G87" s="13"/>
      <c r="H87" s="13"/>
      <c r="I87" s="13"/>
      <c r="J87" s="13"/>
      <c r="K87" s="13"/>
      <c r="L87" s="13"/>
      <c r="M87" s="14"/>
      <c r="N87" s="14"/>
      <c r="O87" s="13"/>
      <c r="P87" s="13"/>
      <c r="Q87" s="13"/>
      <c r="R87" s="14"/>
      <c r="S87" s="14"/>
      <c r="T87" s="14"/>
      <c r="U87" s="14"/>
      <c r="V87" s="14"/>
      <c r="W87" s="14"/>
      <c r="X87" s="14"/>
      <c r="Y87" s="14"/>
      <c r="Z87" s="14"/>
      <c r="AA87" s="14"/>
      <c r="AB87" s="14"/>
      <c r="AC87" s="14"/>
    </row>
    <row r="88" spans="1:29" ht="15.75" customHeight="1" x14ac:dyDescent="0.35">
      <c r="A88" s="13"/>
      <c r="B88" s="13"/>
      <c r="C88" s="13"/>
      <c r="D88" s="13"/>
      <c r="E88" s="14"/>
      <c r="F88" s="14"/>
      <c r="G88" s="13"/>
      <c r="H88" s="13"/>
      <c r="I88" s="13"/>
      <c r="J88" s="13"/>
      <c r="K88" s="13"/>
      <c r="L88" s="13"/>
      <c r="M88" s="14"/>
      <c r="N88" s="14"/>
      <c r="O88" s="13"/>
      <c r="P88" s="13"/>
      <c r="Q88" s="13"/>
      <c r="R88" s="14"/>
      <c r="S88" s="14"/>
      <c r="T88" s="14"/>
      <c r="U88" s="14"/>
      <c r="V88" s="14"/>
      <c r="W88" s="14"/>
      <c r="X88" s="14"/>
      <c r="Y88" s="14"/>
      <c r="Z88" s="14"/>
      <c r="AA88" s="14"/>
      <c r="AB88" s="14"/>
      <c r="AC88" s="14"/>
    </row>
    <row r="89" spans="1:29" ht="15.75" customHeight="1" x14ac:dyDescent="0.35">
      <c r="A89" s="13"/>
      <c r="B89" s="13"/>
      <c r="C89" s="13"/>
      <c r="D89" s="13"/>
      <c r="E89" s="14"/>
      <c r="F89" s="14"/>
      <c r="G89" s="13"/>
      <c r="H89" s="13"/>
      <c r="I89" s="13"/>
      <c r="J89" s="13"/>
      <c r="K89" s="13"/>
      <c r="L89" s="13"/>
      <c r="M89" s="14"/>
      <c r="N89" s="14"/>
      <c r="O89" s="13"/>
      <c r="P89" s="13"/>
      <c r="Q89" s="13"/>
      <c r="R89" s="14"/>
      <c r="S89" s="14"/>
      <c r="T89" s="14"/>
      <c r="U89" s="14"/>
      <c r="V89" s="14"/>
      <c r="W89" s="14"/>
      <c r="X89" s="14"/>
      <c r="Y89" s="14"/>
      <c r="Z89" s="14"/>
      <c r="AA89" s="14"/>
      <c r="AB89" s="14"/>
      <c r="AC89" s="14"/>
    </row>
    <row r="90" spans="1:29" ht="15.75" customHeight="1" x14ac:dyDescent="0.35">
      <c r="A90" s="13"/>
      <c r="B90" s="13"/>
      <c r="C90" s="13"/>
      <c r="D90" s="13"/>
      <c r="E90" s="14"/>
      <c r="F90" s="14"/>
      <c r="G90" s="13"/>
      <c r="H90" s="13"/>
      <c r="I90" s="13"/>
      <c r="J90" s="13"/>
      <c r="K90" s="13"/>
      <c r="L90" s="13"/>
      <c r="M90" s="14"/>
      <c r="N90" s="14"/>
      <c r="O90" s="13"/>
      <c r="P90" s="13"/>
      <c r="Q90" s="13"/>
      <c r="R90" s="14"/>
      <c r="S90" s="14"/>
      <c r="T90" s="14"/>
      <c r="U90" s="14"/>
      <c r="V90" s="14"/>
      <c r="W90" s="14"/>
      <c r="X90" s="14"/>
      <c r="Y90" s="14"/>
      <c r="Z90" s="14"/>
      <c r="AA90" s="14"/>
      <c r="AB90" s="14"/>
      <c r="AC90" s="14"/>
    </row>
    <row r="91" spans="1:29" ht="15.75" customHeight="1" x14ac:dyDescent="0.35">
      <c r="A91" s="13"/>
      <c r="B91" s="13"/>
      <c r="C91" s="13"/>
      <c r="D91" s="13"/>
      <c r="E91" s="14"/>
      <c r="F91" s="14"/>
      <c r="G91" s="13"/>
      <c r="H91" s="13"/>
      <c r="I91" s="13"/>
      <c r="J91" s="13"/>
      <c r="K91" s="13"/>
      <c r="L91" s="13"/>
      <c r="M91" s="14"/>
      <c r="N91" s="14"/>
      <c r="O91" s="13"/>
      <c r="P91" s="13"/>
      <c r="Q91" s="13"/>
      <c r="R91" s="14"/>
      <c r="S91" s="14"/>
      <c r="T91" s="14"/>
      <c r="U91" s="14"/>
      <c r="V91" s="14"/>
      <c r="W91" s="14"/>
      <c r="X91" s="14"/>
      <c r="Y91" s="14"/>
      <c r="Z91" s="14"/>
      <c r="AA91" s="14"/>
      <c r="AB91" s="14"/>
      <c r="AC91" s="14"/>
    </row>
    <row r="92" spans="1:29" ht="15.75" customHeight="1" x14ac:dyDescent="0.35">
      <c r="A92" s="13"/>
      <c r="B92" s="13"/>
      <c r="C92" s="13"/>
      <c r="D92" s="13"/>
      <c r="E92" s="14"/>
      <c r="F92" s="14"/>
      <c r="G92" s="13"/>
      <c r="H92" s="13"/>
      <c r="I92" s="13"/>
      <c r="J92" s="13"/>
      <c r="K92" s="13"/>
      <c r="L92" s="13"/>
      <c r="M92" s="14"/>
      <c r="N92" s="14"/>
      <c r="O92" s="13"/>
      <c r="P92" s="13"/>
      <c r="Q92" s="13"/>
      <c r="R92" s="14"/>
      <c r="S92" s="14"/>
      <c r="T92" s="14"/>
      <c r="U92" s="14"/>
      <c r="V92" s="14"/>
      <c r="W92" s="14"/>
      <c r="X92" s="14"/>
      <c r="Y92" s="14"/>
      <c r="Z92" s="14"/>
      <c r="AA92" s="14"/>
      <c r="AB92" s="14"/>
      <c r="AC92" s="14"/>
    </row>
    <row r="93" spans="1:29" ht="15.75" customHeight="1" x14ac:dyDescent="0.35">
      <c r="A93" s="13"/>
      <c r="B93" s="13"/>
      <c r="C93" s="13"/>
      <c r="D93" s="13"/>
      <c r="E93" s="14"/>
      <c r="F93" s="14"/>
      <c r="G93" s="13"/>
      <c r="H93" s="13"/>
      <c r="I93" s="13"/>
      <c r="J93" s="13"/>
      <c r="K93" s="13"/>
      <c r="L93" s="13"/>
      <c r="M93" s="14"/>
      <c r="N93" s="14"/>
      <c r="O93" s="13"/>
      <c r="P93" s="13"/>
      <c r="Q93" s="13"/>
      <c r="R93" s="14"/>
      <c r="S93" s="14"/>
      <c r="T93" s="14"/>
      <c r="U93" s="14"/>
      <c r="V93" s="14"/>
      <c r="W93" s="14"/>
      <c r="X93" s="14"/>
      <c r="Y93" s="14"/>
      <c r="Z93" s="14"/>
      <c r="AA93" s="14"/>
      <c r="AB93" s="14"/>
      <c r="AC93" s="14"/>
    </row>
    <row r="94" spans="1:29" ht="15.75" customHeight="1" x14ac:dyDescent="0.35">
      <c r="A94" s="13"/>
      <c r="B94" s="13"/>
      <c r="C94" s="13"/>
      <c r="D94" s="13"/>
      <c r="E94" s="14"/>
      <c r="F94" s="14"/>
      <c r="G94" s="13"/>
      <c r="H94" s="13"/>
      <c r="I94" s="13"/>
      <c r="J94" s="13"/>
      <c r="K94" s="13"/>
      <c r="L94" s="13"/>
      <c r="M94" s="14"/>
      <c r="N94" s="14"/>
      <c r="O94" s="13"/>
      <c r="P94" s="13"/>
      <c r="Q94" s="13"/>
      <c r="R94" s="14"/>
      <c r="S94" s="14"/>
      <c r="T94" s="14"/>
      <c r="U94" s="14"/>
      <c r="V94" s="14"/>
      <c r="W94" s="14"/>
      <c r="X94" s="14"/>
      <c r="Y94" s="14"/>
      <c r="Z94" s="14"/>
      <c r="AA94" s="14"/>
      <c r="AB94" s="14"/>
      <c r="AC94" s="14"/>
    </row>
    <row r="95" spans="1:29" ht="15.75" customHeight="1" x14ac:dyDescent="0.35">
      <c r="A95" s="13"/>
      <c r="B95" s="13"/>
      <c r="C95" s="13"/>
      <c r="D95" s="13"/>
      <c r="E95" s="14"/>
      <c r="F95" s="14"/>
      <c r="G95" s="13"/>
      <c r="H95" s="13"/>
      <c r="I95" s="13"/>
      <c r="J95" s="13"/>
      <c r="K95" s="13"/>
      <c r="L95" s="13"/>
      <c r="M95" s="14"/>
      <c r="N95" s="14"/>
      <c r="O95" s="13"/>
      <c r="P95" s="13"/>
      <c r="Q95" s="13"/>
      <c r="R95" s="14"/>
      <c r="S95" s="14"/>
      <c r="T95" s="14"/>
      <c r="U95" s="14"/>
      <c r="V95" s="14"/>
      <c r="W95" s="14"/>
      <c r="X95" s="14"/>
      <c r="Y95" s="14"/>
      <c r="Z95" s="14"/>
      <c r="AA95" s="14"/>
      <c r="AB95" s="14"/>
      <c r="AC95" s="14"/>
    </row>
    <row r="96" spans="1:29" ht="15.75" customHeight="1" x14ac:dyDescent="0.35">
      <c r="A96" s="13"/>
      <c r="B96" s="13"/>
      <c r="C96" s="13"/>
      <c r="D96" s="13"/>
      <c r="E96" s="14"/>
      <c r="F96" s="14"/>
      <c r="G96" s="13"/>
      <c r="H96" s="13"/>
      <c r="I96" s="13"/>
      <c r="J96" s="13"/>
      <c r="K96" s="13"/>
      <c r="L96" s="13"/>
      <c r="M96" s="14"/>
      <c r="N96" s="14"/>
      <c r="O96" s="13"/>
      <c r="P96" s="13"/>
      <c r="Q96" s="13"/>
      <c r="R96" s="14"/>
      <c r="S96" s="14"/>
      <c r="T96" s="14"/>
      <c r="U96" s="14"/>
      <c r="V96" s="14"/>
      <c r="W96" s="14"/>
      <c r="X96" s="14"/>
      <c r="Y96" s="14"/>
      <c r="Z96" s="14"/>
      <c r="AA96" s="14"/>
      <c r="AB96" s="14"/>
      <c r="AC96" s="14"/>
    </row>
    <row r="97" spans="1:29" ht="15.75" customHeight="1" x14ac:dyDescent="0.35">
      <c r="A97" s="13"/>
      <c r="B97" s="13"/>
      <c r="C97" s="13"/>
      <c r="D97" s="13"/>
      <c r="E97" s="14"/>
      <c r="F97" s="14"/>
      <c r="G97" s="13"/>
      <c r="H97" s="13"/>
      <c r="I97" s="13"/>
      <c r="J97" s="13"/>
      <c r="K97" s="13"/>
      <c r="L97" s="13"/>
      <c r="M97" s="14"/>
      <c r="N97" s="14"/>
      <c r="O97" s="13"/>
      <c r="P97" s="13"/>
      <c r="Q97" s="13"/>
      <c r="R97" s="14"/>
      <c r="S97" s="14"/>
      <c r="T97" s="14"/>
      <c r="U97" s="14"/>
      <c r="V97" s="14"/>
      <c r="W97" s="14"/>
      <c r="X97" s="14"/>
      <c r="Y97" s="14"/>
      <c r="Z97" s="14"/>
      <c r="AA97" s="14"/>
      <c r="AB97" s="14"/>
      <c r="AC97" s="14"/>
    </row>
    <row r="98" spans="1:29" ht="15.75" customHeight="1" x14ac:dyDescent="0.35">
      <c r="A98" s="13"/>
      <c r="B98" s="13"/>
      <c r="C98" s="13"/>
      <c r="D98" s="13"/>
      <c r="E98" s="14"/>
      <c r="F98" s="14"/>
      <c r="G98" s="13"/>
      <c r="H98" s="13"/>
      <c r="I98" s="13"/>
      <c r="J98" s="13"/>
      <c r="K98" s="13"/>
      <c r="L98" s="13"/>
      <c r="M98" s="14"/>
      <c r="N98" s="14"/>
      <c r="O98" s="13"/>
      <c r="P98" s="13"/>
      <c r="Q98" s="13"/>
      <c r="R98" s="14"/>
      <c r="S98" s="14"/>
      <c r="T98" s="14"/>
      <c r="U98" s="14"/>
      <c r="V98" s="14"/>
      <c r="W98" s="14"/>
      <c r="X98" s="14"/>
      <c r="Y98" s="14"/>
      <c r="Z98" s="14"/>
      <c r="AA98" s="14"/>
      <c r="AB98" s="14"/>
      <c r="AC98" s="14"/>
    </row>
    <row r="99" spans="1:29" ht="15.75" customHeight="1" x14ac:dyDescent="0.35">
      <c r="A99" s="13"/>
      <c r="B99" s="13"/>
      <c r="C99" s="13"/>
      <c r="D99" s="13"/>
      <c r="E99" s="14"/>
      <c r="F99" s="14"/>
      <c r="G99" s="13"/>
      <c r="H99" s="13"/>
      <c r="I99" s="13"/>
      <c r="J99" s="13"/>
      <c r="K99" s="13"/>
      <c r="L99" s="13"/>
      <c r="M99" s="14"/>
      <c r="N99" s="14"/>
      <c r="O99" s="13"/>
      <c r="P99" s="13"/>
      <c r="Q99" s="13"/>
      <c r="R99" s="14"/>
      <c r="S99" s="14"/>
      <c r="T99" s="14"/>
      <c r="U99" s="14"/>
      <c r="V99" s="14"/>
      <c r="W99" s="14"/>
      <c r="X99" s="14"/>
      <c r="Y99" s="14"/>
      <c r="Z99" s="14"/>
      <c r="AA99" s="14"/>
      <c r="AB99" s="14"/>
      <c r="AC99" s="14"/>
    </row>
    <row r="100" spans="1:29" ht="15.75" customHeight="1" x14ac:dyDescent="0.35">
      <c r="A100" s="13"/>
      <c r="B100" s="13"/>
      <c r="C100" s="13"/>
      <c r="D100" s="13"/>
      <c r="E100" s="14"/>
      <c r="F100" s="14"/>
      <c r="G100" s="13"/>
      <c r="H100" s="13"/>
      <c r="I100" s="13"/>
      <c r="J100" s="13"/>
      <c r="K100" s="13"/>
      <c r="L100" s="13"/>
      <c r="M100" s="14"/>
      <c r="N100" s="14"/>
      <c r="O100" s="13"/>
      <c r="P100" s="13"/>
      <c r="Q100" s="13"/>
      <c r="R100" s="14"/>
      <c r="S100" s="14"/>
      <c r="T100" s="14"/>
      <c r="U100" s="14"/>
      <c r="V100" s="14"/>
      <c r="W100" s="14"/>
      <c r="X100" s="14"/>
      <c r="Y100" s="14"/>
      <c r="Z100" s="14"/>
      <c r="AA100" s="14"/>
      <c r="AB100" s="14"/>
      <c r="AC100" s="14"/>
    </row>
    <row r="101" spans="1:29" ht="15.75" customHeight="1" x14ac:dyDescent="0.35">
      <c r="A101" s="13"/>
      <c r="B101" s="13"/>
      <c r="C101" s="13"/>
      <c r="D101" s="13"/>
      <c r="E101" s="14"/>
      <c r="F101" s="14"/>
      <c r="G101" s="13"/>
      <c r="H101" s="13"/>
      <c r="I101" s="13"/>
      <c r="J101" s="13"/>
      <c r="K101" s="13"/>
      <c r="L101" s="13"/>
      <c r="M101" s="14"/>
      <c r="N101" s="14"/>
      <c r="O101" s="13"/>
      <c r="P101" s="13"/>
      <c r="Q101" s="13"/>
      <c r="R101" s="14"/>
      <c r="S101" s="14"/>
      <c r="T101" s="14"/>
      <c r="U101" s="14"/>
      <c r="V101" s="14"/>
      <c r="W101" s="14"/>
      <c r="X101" s="14"/>
      <c r="Y101" s="14"/>
      <c r="Z101" s="14"/>
      <c r="AA101" s="14"/>
      <c r="AB101" s="14"/>
      <c r="AC101" s="14"/>
    </row>
    <row r="102" spans="1:29" ht="15.75" customHeight="1" x14ac:dyDescent="0.35">
      <c r="A102" s="13"/>
      <c r="B102" s="13"/>
      <c r="C102" s="13"/>
      <c r="D102" s="13"/>
      <c r="E102" s="14"/>
      <c r="F102" s="14"/>
      <c r="G102" s="13"/>
      <c r="H102" s="13"/>
      <c r="I102" s="13"/>
      <c r="J102" s="13"/>
      <c r="K102" s="13"/>
      <c r="L102" s="13"/>
      <c r="M102" s="14"/>
      <c r="N102" s="14"/>
      <c r="O102" s="13"/>
      <c r="P102" s="13"/>
      <c r="Q102" s="13"/>
      <c r="R102" s="14"/>
      <c r="S102" s="14"/>
      <c r="T102" s="14"/>
      <c r="U102" s="14"/>
      <c r="V102" s="14"/>
      <c r="W102" s="14"/>
      <c r="X102" s="14"/>
      <c r="Y102" s="14"/>
      <c r="Z102" s="14"/>
      <c r="AA102" s="14"/>
      <c r="AB102" s="14"/>
      <c r="AC102" s="14"/>
    </row>
    <row r="103" spans="1:29" ht="15.75" customHeight="1" x14ac:dyDescent="0.35">
      <c r="A103" s="13"/>
      <c r="B103" s="13"/>
      <c r="C103" s="13"/>
      <c r="D103" s="13"/>
      <c r="E103" s="14"/>
      <c r="F103" s="14"/>
      <c r="G103" s="13"/>
      <c r="H103" s="13"/>
      <c r="I103" s="13"/>
      <c r="J103" s="13"/>
      <c r="K103" s="13"/>
      <c r="L103" s="13"/>
      <c r="M103" s="14"/>
      <c r="N103" s="14"/>
      <c r="O103" s="13"/>
      <c r="P103" s="13"/>
      <c r="Q103" s="13"/>
      <c r="R103" s="14"/>
      <c r="S103" s="14"/>
      <c r="T103" s="14"/>
      <c r="U103" s="14"/>
      <c r="V103" s="14"/>
      <c r="W103" s="14"/>
      <c r="X103" s="14"/>
      <c r="Y103" s="14"/>
      <c r="Z103" s="14"/>
      <c r="AA103" s="14"/>
      <c r="AB103" s="14"/>
      <c r="AC103" s="14"/>
    </row>
    <row r="104" spans="1:29" ht="15.75" customHeight="1" x14ac:dyDescent="0.35">
      <c r="A104" s="13"/>
      <c r="B104" s="13"/>
      <c r="C104" s="13"/>
      <c r="D104" s="13"/>
      <c r="E104" s="14"/>
      <c r="F104" s="14"/>
      <c r="G104" s="13"/>
      <c r="H104" s="13"/>
      <c r="I104" s="13"/>
      <c r="J104" s="13"/>
      <c r="K104" s="13"/>
      <c r="L104" s="13"/>
      <c r="M104" s="14"/>
      <c r="N104" s="14"/>
      <c r="O104" s="13"/>
      <c r="P104" s="13"/>
      <c r="Q104" s="13"/>
      <c r="R104" s="14"/>
      <c r="S104" s="14"/>
      <c r="T104" s="14"/>
      <c r="U104" s="14"/>
      <c r="V104" s="14"/>
      <c r="W104" s="14"/>
      <c r="X104" s="14"/>
      <c r="Y104" s="14"/>
      <c r="Z104" s="14"/>
      <c r="AA104" s="14"/>
      <c r="AB104" s="14"/>
      <c r="AC104" s="14"/>
    </row>
    <row r="105" spans="1:29" ht="15.75" customHeight="1" x14ac:dyDescent="0.35">
      <c r="A105" s="13"/>
      <c r="B105" s="13"/>
      <c r="C105" s="13"/>
      <c r="D105" s="13"/>
      <c r="E105" s="14"/>
      <c r="F105" s="14"/>
      <c r="G105" s="13"/>
      <c r="H105" s="13"/>
      <c r="I105" s="13"/>
      <c r="J105" s="13"/>
      <c r="K105" s="13"/>
      <c r="L105" s="13"/>
      <c r="M105" s="14"/>
      <c r="N105" s="14"/>
      <c r="O105" s="13"/>
      <c r="P105" s="13"/>
      <c r="Q105" s="13"/>
      <c r="R105" s="14"/>
      <c r="S105" s="14"/>
      <c r="T105" s="14"/>
      <c r="U105" s="14"/>
      <c r="V105" s="14"/>
      <c r="W105" s="14"/>
      <c r="X105" s="14"/>
      <c r="Y105" s="14"/>
      <c r="Z105" s="14"/>
      <c r="AA105" s="14"/>
      <c r="AB105" s="14"/>
      <c r="AC105" s="14"/>
    </row>
    <row r="106" spans="1:29" ht="15.75" customHeight="1" x14ac:dyDescent="0.35">
      <c r="A106" s="13"/>
      <c r="B106" s="13"/>
      <c r="C106" s="13"/>
      <c r="D106" s="13"/>
      <c r="E106" s="14"/>
      <c r="F106" s="14"/>
      <c r="G106" s="13"/>
      <c r="H106" s="13"/>
      <c r="I106" s="13"/>
      <c r="J106" s="13"/>
      <c r="K106" s="13"/>
      <c r="L106" s="13"/>
      <c r="M106" s="14"/>
      <c r="N106" s="14"/>
      <c r="O106" s="13"/>
      <c r="P106" s="13"/>
      <c r="Q106" s="13"/>
      <c r="R106" s="14"/>
      <c r="S106" s="14"/>
      <c r="T106" s="14"/>
      <c r="U106" s="14"/>
      <c r="V106" s="14"/>
      <c r="W106" s="14"/>
      <c r="X106" s="14"/>
      <c r="Y106" s="14"/>
      <c r="Z106" s="14"/>
      <c r="AA106" s="14"/>
      <c r="AB106" s="14"/>
      <c r="AC106" s="14"/>
    </row>
    <row r="107" spans="1:29" ht="15.75" customHeight="1" x14ac:dyDescent="0.35">
      <c r="A107" s="13"/>
      <c r="B107" s="13"/>
      <c r="C107" s="13"/>
      <c r="D107" s="13"/>
      <c r="E107" s="14"/>
      <c r="F107" s="14"/>
      <c r="G107" s="13"/>
      <c r="H107" s="13"/>
      <c r="I107" s="13"/>
      <c r="J107" s="13"/>
      <c r="K107" s="13"/>
      <c r="L107" s="13"/>
      <c r="M107" s="14"/>
      <c r="N107" s="14"/>
      <c r="O107" s="13"/>
      <c r="P107" s="13"/>
      <c r="Q107" s="13"/>
      <c r="R107" s="14"/>
      <c r="S107" s="14"/>
      <c r="T107" s="14"/>
      <c r="U107" s="14"/>
      <c r="V107" s="14"/>
      <c r="W107" s="14"/>
      <c r="X107" s="14"/>
      <c r="Y107" s="14"/>
      <c r="Z107" s="14"/>
      <c r="AA107" s="14"/>
      <c r="AB107" s="14"/>
      <c r="AC107" s="14"/>
    </row>
    <row r="108" spans="1:29" ht="15.75" customHeight="1" x14ac:dyDescent="0.35">
      <c r="A108" s="13"/>
      <c r="B108" s="13"/>
      <c r="C108" s="13"/>
      <c r="D108" s="13"/>
      <c r="E108" s="14"/>
      <c r="F108" s="14"/>
      <c r="G108" s="13"/>
      <c r="H108" s="13"/>
      <c r="I108" s="13"/>
      <c r="J108" s="13"/>
      <c r="K108" s="13"/>
      <c r="L108" s="13"/>
      <c r="M108" s="14"/>
      <c r="N108" s="14"/>
      <c r="O108" s="13"/>
      <c r="P108" s="13"/>
      <c r="Q108" s="13"/>
      <c r="R108" s="14"/>
      <c r="S108" s="14"/>
      <c r="T108" s="14"/>
      <c r="U108" s="14"/>
      <c r="V108" s="14"/>
      <c r="W108" s="14"/>
      <c r="X108" s="14"/>
      <c r="Y108" s="14"/>
      <c r="Z108" s="14"/>
      <c r="AA108" s="14"/>
      <c r="AB108" s="14"/>
      <c r="AC108" s="14"/>
    </row>
    <row r="109" spans="1:29" ht="15.75" customHeight="1" x14ac:dyDescent="0.35">
      <c r="A109" s="13"/>
      <c r="B109" s="13"/>
      <c r="C109" s="13"/>
      <c r="D109" s="13"/>
      <c r="E109" s="14"/>
      <c r="F109" s="14"/>
      <c r="G109" s="13"/>
      <c r="H109" s="13"/>
      <c r="I109" s="13"/>
      <c r="J109" s="13"/>
      <c r="K109" s="13"/>
      <c r="L109" s="13"/>
      <c r="M109" s="14"/>
      <c r="N109" s="14"/>
      <c r="O109" s="13"/>
      <c r="P109" s="13"/>
      <c r="Q109" s="13"/>
      <c r="R109" s="14"/>
      <c r="S109" s="14"/>
      <c r="T109" s="14"/>
      <c r="U109" s="14"/>
      <c r="V109" s="14"/>
      <c r="W109" s="14"/>
      <c r="X109" s="14"/>
      <c r="Y109" s="14"/>
      <c r="Z109" s="14"/>
      <c r="AA109" s="14"/>
      <c r="AB109" s="14"/>
      <c r="AC109" s="14"/>
    </row>
    <row r="110" spans="1:29" ht="15.75" customHeight="1" x14ac:dyDescent="0.35">
      <c r="A110" s="13"/>
      <c r="B110" s="13"/>
      <c r="C110" s="13"/>
      <c r="D110" s="13"/>
      <c r="E110" s="14"/>
      <c r="F110" s="14"/>
      <c r="G110" s="13"/>
      <c r="H110" s="13"/>
      <c r="I110" s="13"/>
      <c r="J110" s="13"/>
      <c r="K110" s="13"/>
      <c r="L110" s="13"/>
      <c r="M110" s="14"/>
      <c r="N110" s="14"/>
      <c r="O110" s="13"/>
      <c r="P110" s="13"/>
      <c r="Q110" s="13"/>
      <c r="R110" s="14"/>
      <c r="S110" s="14"/>
      <c r="T110" s="14"/>
      <c r="U110" s="14"/>
      <c r="V110" s="14"/>
      <c r="W110" s="14"/>
      <c r="X110" s="14"/>
      <c r="Y110" s="14"/>
      <c r="Z110" s="14"/>
      <c r="AA110" s="14"/>
      <c r="AB110" s="14"/>
      <c r="AC110" s="14"/>
    </row>
    <row r="111" spans="1:29" ht="15.75" customHeight="1" x14ac:dyDescent="0.35">
      <c r="A111" s="13"/>
      <c r="B111" s="13"/>
      <c r="C111" s="13"/>
      <c r="D111" s="13"/>
      <c r="E111" s="14"/>
      <c r="F111" s="14"/>
      <c r="G111" s="13"/>
      <c r="H111" s="13"/>
      <c r="I111" s="13"/>
      <c r="J111" s="13"/>
      <c r="K111" s="13"/>
      <c r="L111" s="13"/>
      <c r="M111" s="14"/>
      <c r="N111" s="14"/>
      <c r="O111" s="13"/>
      <c r="P111" s="13"/>
      <c r="Q111" s="13"/>
      <c r="R111" s="14"/>
      <c r="S111" s="14"/>
      <c r="T111" s="14"/>
      <c r="U111" s="14"/>
      <c r="V111" s="14"/>
      <c r="W111" s="14"/>
      <c r="X111" s="14"/>
      <c r="Y111" s="14"/>
      <c r="Z111" s="14"/>
      <c r="AA111" s="14"/>
      <c r="AB111" s="14"/>
      <c r="AC111" s="14"/>
    </row>
    <row r="112" spans="1:29" ht="15.75" customHeight="1" x14ac:dyDescent="0.35">
      <c r="A112" s="13"/>
      <c r="B112" s="13"/>
      <c r="C112" s="13"/>
      <c r="D112" s="13"/>
      <c r="E112" s="14"/>
      <c r="F112" s="14"/>
      <c r="G112" s="13"/>
      <c r="H112" s="13"/>
      <c r="I112" s="13"/>
      <c r="J112" s="13"/>
      <c r="K112" s="13"/>
      <c r="L112" s="13"/>
      <c r="M112" s="14"/>
      <c r="N112" s="14"/>
      <c r="O112" s="13"/>
      <c r="P112" s="13"/>
      <c r="Q112" s="13"/>
      <c r="R112" s="14"/>
      <c r="S112" s="14"/>
      <c r="T112" s="14"/>
      <c r="U112" s="14"/>
      <c r="V112" s="14"/>
      <c r="W112" s="14"/>
      <c r="X112" s="14"/>
      <c r="Y112" s="14"/>
      <c r="Z112" s="14"/>
      <c r="AA112" s="14"/>
      <c r="AB112" s="14"/>
      <c r="AC112" s="14"/>
    </row>
    <row r="113" spans="1:29" ht="15.75" customHeight="1" x14ac:dyDescent="0.35">
      <c r="A113" s="13"/>
      <c r="B113" s="13"/>
      <c r="C113" s="13"/>
      <c r="D113" s="13"/>
      <c r="E113" s="14"/>
      <c r="F113" s="14"/>
      <c r="G113" s="13"/>
      <c r="H113" s="13"/>
      <c r="I113" s="13"/>
      <c r="J113" s="13"/>
      <c r="K113" s="13"/>
      <c r="L113" s="13"/>
      <c r="M113" s="14"/>
      <c r="N113" s="14"/>
      <c r="O113" s="13"/>
      <c r="P113" s="13"/>
      <c r="Q113" s="13"/>
      <c r="R113" s="14"/>
      <c r="S113" s="14"/>
      <c r="T113" s="14"/>
      <c r="U113" s="14"/>
      <c r="V113" s="14"/>
      <c r="W113" s="14"/>
      <c r="X113" s="14"/>
      <c r="Y113" s="14"/>
      <c r="Z113" s="14"/>
      <c r="AA113" s="14"/>
      <c r="AB113" s="14"/>
      <c r="AC113" s="14"/>
    </row>
    <row r="114" spans="1:29" ht="15.75" customHeight="1" x14ac:dyDescent="0.35">
      <c r="A114" s="13"/>
      <c r="B114" s="13"/>
      <c r="C114" s="13"/>
      <c r="D114" s="13"/>
      <c r="E114" s="14"/>
      <c r="F114" s="14"/>
      <c r="G114" s="13"/>
      <c r="H114" s="13"/>
      <c r="I114" s="13"/>
      <c r="J114" s="13"/>
      <c r="K114" s="13"/>
      <c r="L114" s="13"/>
      <c r="M114" s="14"/>
      <c r="N114" s="14"/>
      <c r="O114" s="13"/>
      <c r="P114" s="13"/>
      <c r="Q114" s="13"/>
      <c r="R114" s="14"/>
      <c r="S114" s="14"/>
      <c r="T114" s="14"/>
      <c r="U114" s="14"/>
      <c r="V114" s="14"/>
      <c r="W114" s="14"/>
      <c r="X114" s="14"/>
      <c r="Y114" s="14"/>
      <c r="Z114" s="14"/>
      <c r="AA114" s="14"/>
      <c r="AB114" s="14"/>
      <c r="AC114" s="14"/>
    </row>
    <row r="115" spans="1:29" ht="15.75" customHeight="1" x14ac:dyDescent="0.35">
      <c r="A115" s="13"/>
      <c r="B115" s="13"/>
      <c r="C115" s="13"/>
      <c r="D115" s="13"/>
      <c r="E115" s="14"/>
      <c r="F115" s="14"/>
      <c r="G115" s="13"/>
      <c r="H115" s="13"/>
      <c r="I115" s="13"/>
      <c r="J115" s="13"/>
      <c r="K115" s="13"/>
      <c r="L115" s="13"/>
      <c r="M115" s="14"/>
      <c r="N115" s="14"/>
      <c r="O115" s="13"/>
      <c r="P115" s="13"/>
      <c r="Q115" s="13"/>
      <c r="R115" s="14"/>
      <c r="S115" s="14"/>
      <c r="T115" s="14"/>
      <c r="U115" s="14"/>
      <c r="V115" s="14"/>
      <c r="W115" s="14"/>
      <c r="X115" s="14"/>
      <c r="Y115" s="14"/>
      <c r="Z115" s="14"/>
      <c r="AA115" s="14"/>
      <c r="AB115" s="14"/>
      <c r="AC115" s="14"/>
    </row>
    <row r="116" spans="1:29" ht="15.75" customHeight="1" x14ac:dyDescent="0.35">
      <c r="A116" s="13"/>
      <c r="B116" s="13"/>
      <c r="C116" s="13"/>
      <c r="D116" s="13"/>
      <c r="E116" s="14"/>
      <c r="F116" s="14"/>
      <c r="G116" s="13"/>
      <c r="H116" s="13"/>
      <c r="I116" s="13"/>
      <c r="J116" s="13"/>
      <c r="K116" s="13"/>
      <c r="L116" s="13"/>
      <c r="M116" s="14"/>
      <c r="N116" s="14"/>
      <c r="O116" s="13"/>
      <c r="P116" s="13"/>
      <c r="Q116" s="13"/>
      <c r="R116" s="14"/>
      <c r="S116" s="14"/>
      <c r="T116" s="14"/>
      <c r="U116" s="14"/>
      <c r="V116" s="14"/>
      <c r="W116" s="14"/>
      <c r="X116" s="14"/>
      <c r="Y116" s="14"/>
      <c r="Z116" s="14"/>
      <c r="AA116" s="14"/>
      <c r="AB116" s="14"/>
      <c r="AC116" s="14"/>
    </row>
    <row r="117" spans="1:29" ht="15.75" customHeight="1" x14ac:dyDescent="0.35">
      <c r="A117" s="13"/>
      <c r="B117" s="13"/>
      <c r="C117" s="13"/>
      <c r="D117" s="13"/>
      <c r="E117" s="14"/>
      <c r="F117" s="14"/>
      <c r="G117" s="13"/>
      <c r="H117" s="13"/>
      <c r="I117" s="13"/>
      <c r="J117" s="13"/>
      <c r="K117" s="13"/>
      <c r="L117" s="13"/>
      <c r="M117" s="14"/>
      <c r="N117" s="14"/>
      <c r="O117" s="13"/>
      <c r="P117" s="13"/>
      <c r="Q117" s="13"/>
      <c r="R117" s="14"/>
      <c r="S117" s="14"/>
      <c r="T117" s="14"/>
      <c r="U117" s="14"/>
      <c r="V117" s="14"/>
      <c r="W117" s="14"/>
      <c r="X117" s="14"/>
      <c r="Y117" s="14"/>
      <c r="Z117" s="14"/>
      <c r="AA117" s="14"/>
      <c r="AB117" s="14"/>
      <c r="AC117" s="14"/>
    </row>
    <row r="118" spans="1:29" ht="15.75" customHeight="1" x14ac:dyDescent="0.35">
      <c r="A118" s="13"/>
      <c r="B118" s="13"/>
      <c r="C118" s="13"/>
      <c r="D118" s="13"/>
      <c r="E118" s="14"/>
      <c r="F118" s="14"/>
      <c r="G118" s="13"/>
      <c r="H118" s="13"/>
      <c r="I118" s="13"/>
      <c r="J118" s="13"/>
      <c r="K118" s="13"/>
      <c r="L118" s="13"/>
      <c r="M118" s="14"/>
      <c r="N118" s="14"/>
      <c r="O118" s="13"/>
      <c r="P118" s="13"/>
      <c r="Q118" s="13"/>
      <c r="R118" s="14"/>
      <c r="S118" s="14"/>
      <c r="T118" s="14"/>
      <c r="U118" s="14"/>
      <c r="V118" s="14"/>
      <c r="W118" s="14"/>
      <c r="X118" s="14"/>
      <c r="Y118" s="14"/>
      <c r="Z118" s="14"/>
      <c r="AA118" s="14"/>
      <c r="AB118" s="14"/>
      <c r="AC118" s="14"/>
    </row>
    <row r="119" spans="1:29" ht="15.75" customHeight="1" x14ac:dyDescent="0.35">
      <c r="A119" s="13"/>
      <c r="B119" s="13"/>
      <c r="C119" s="13"/>
      <c r="D119" s="13"/>
      <c r="E119" s="14"/>
      <c r="F119" s="14"/>
      <c r="G119" s="13"/>
      <c r="H119" s="13"/>
      <c r="I119" s="13"/>
      <c r="J119" s="13"/>
      <c r="K119" s="13"/>
      <c r="L119" s="13"/>
      <c r="M119" s="14"/>
      <c r="N119" s="14"/>
      <c r="O119" s="13"/>
      <c r="P119" s="13"/>
      <c r="Q119" s="13"/>
      <c r="R119" s="14"/>
      <c r="S119" s="14"/>
      <c r="T119" s="14"/>
      <c r="U119" s="14"/>
      <c r="V119" s="14"/>
      <c r="W119" s="14"/>
      <c r="X119" s="14"/>
      <c r="Y119" s="14"/>
      <c r="Z119" s="14"/>
      <c r="AA119" s="14"/>
      <c r="AB119" s="14"/>
      <c r="AC119" s="14"/>
    </row>
    <row r="120" spans="1:29" ht="15.75" customHeight="1" x14ac:dyDescent="0.35">
      <c r="A120" s="13"/>
      <c r="B120" s="13"/>
      <c r="C120" s="13"/>
      <c r="D120" s="13"/>
      <c r="E120" s="14"/>
      <c r="F120" s="14"/>
      <c r="G120" s="13"/>
      <c r="H120" s="13"/>
      <c r="I120" s="13"/>
      <c r="J120" s="13"/>
      <c r="K120" s="13"/>
      <c r="L120" s="13"/>
      <c r="M120" s="14"/>
      <c r="N120" s="14"/>
      <c r="O120" s="13"/>
      <c r="P120" s="13"/>
      <c r="Q120" s="13"/>
      <c r="R120" s="14"/>
      <c r="S120" s="14"/>
      <c r="T120" s="14"/>
      <c r="U120" s="14"/>
      <c r="V120" s="14"/>
      <c r="W120" s="14"/>
      <c r="X120" s="14"/>
      <c r="Y120" s="14"/>
      <c r="Z120" s="14"/>
      <c r="AA120" s="14"/>
      <c r="AB120" s="14"/>
      <c r="AC120" s="14"/>
    </row>
    <row r="121" spans="1:29" ht="15.75" customHeight="1" x14ac:dyDescent="0.35">
      <c r="A121" s="13"/>
      <c r="B121" s="13"/>
      <c r="C121" s="13"/>
      <c r="D121" s="13"/>
      <c r="E121" s="14"/>
      <c r="F121" s="14"/>
      <c r="G121" s="13"/>
      <c r="H121" s="13"/>
      <c r="I121" s="13"/>
      <c r="J121" s="13"/>
      <c r="K121" s="13"/>
      <c r="L121" s="13"/>
      <c r="M121" s="14"/>
      <c r="N121" s="14"/>
      <c r="O121" s="13"/>
      <c r="P121" s="13"/>
      <c r="Q121" s="13"/>
      <c r="R121" s="14"/>
      <c r="S121" s="14"/>
      <c r="T121" s="14"/>
      <c r="U121" s="14"/>
      <c r="V121" s="14"/>
      <c r="W121" s="14"/>
      <c r="X121" s="14"/>
      <c r="Y121" s="14"/>
      <c r="Z121" s="14"/>
      <c r="AA121" s="14"/>
      <c r="AB121" s="14"/>
      <c r="AC121" s="14"/>
    </row>
    <row r="122" spans="1:29" ht="15.75" customHeight="1" x14ac:dyDescent="0.35">
      <c r="A122" s="13"/>
      <c r="B122" s="13"/>
      <c r="C122" s="13"/>
      <c r="D122" s="13"/>
      <c r="E122" s="14"/>
      <c r="F122" s="14"/>
      <c r="G122" s="13"/>
      <c r="H122" s="13"/>
      <c r="I122" s="13"/>
      <c r="J122" s="13"/>
      <c r="K122" s="13"/>
      <c r="L122" s="13"/>
      <c r="M122" s="14"/>
      <c r="N122" s="14"/>
      <c r="O122" s="13"/>
      <c r="P122" s="13"/>
      <c r="Q122" s="13"/>
      <c r="R122" s="14"/>
      <c r="S122" s="14"/>
      <c r="T122" s="14"/>
      <c r="U122" s="14"/>
      <c r="V122" s="14"/>
      <c r="W122" s="14"/>
      <c r="X122" s="14"/>
      <c r="Y122" s="14"/>
      <c r="Z122" s="14"/>
      <c r="AA122" s="14"/>
      <c r="AB122" s="14"/>
      <c r="AC122" s="14"/>
    </row>
    <row r="123" spans="1:29" ht="15.75" customHeight="1" x14ac:dyDescent="0.35">
      <c r="A123" s="13"/>
      <c r="B123" s="13"/>
      <c r="C123" s="13"/>
      <c r="D123" s="13"/>
      <c r="E123" s="14"/>
      <c r="F123" s="14"/>
      <c r="G123" s="13"/>
      <c r="H123" s="13"/>
      <c r="I123" s="13"/>
      <c r="J123" s="13"/>
      <c r="K123" s="13"/>
      <c r="L123" s="13"/>
      <c r="M123" s="14"/>
      <c r="N123" s="14"/>
      <c r="O123" s="13"/>
      <c r="P123" s="13"/>
      <c r="Q123" s="13"/>
      <c r="R123" s="14"/>
      <c r="S123" s="14"/>
      <c r="T123" s="14"/>
      <c r="U123" s="14"/>
      <c r="V123" s="14"/>
      <c r="W123" s="14"/>
      <c r="X123" s="14"/>
      <c r="Y123" s="14"/>
      <c r="Z123" s="14"/>
      <c r="AA123" s="14"/>
      <c r="AB123" s="14"/>
      <c r="AC123" s="14"/>
    </row>
    <row r="124" spans="1:29" ht="15.75" customHeight="1" x14ac:dyDescent="0.35">
      <c r="A124" s="13"/>
      <c r="B124" s="13"/>
      <c r="C124" s="13"/>
      <c r="D124" s="13"/>
      <c r="E124" s="14"/>
      <c r="F124" s="14"/>
      <c r="G124" s="13"/>
      <c r="H124" s="13"/>
      <c r="I124" s="13"/>
      <c r="J124" s="13"/>
      <c r="K124" s="13"/>
      <c r="L124" s="13"/>
      <c r="M124" s="14"/>
      <c r="N124" s="14"/>
      <c r="O124" s="13"/>
      <c r="P124" s="13"/>
      <c r="Q124" s="13"/>
      <c r="R124" s="14"/>
      <c r="S124" s="14"/>
      <c r="T124" s="14"/>
      <c r="U124" s="14"/>
      <c r="V124" s="14"/>
      <c r="W124" s="14"/>
      <c r="X124" s="14"/>
      <c r="Y124" s="14"/>
      <c r="Z124" s="14"/>
      <c r="AA124" s="14"/>
      <c r="AB124" s="14"/>
      <c r="AC124" s="14"/>
    </row>
    <row r="125" spans="1:29" ht="15.75" customHeight="1" x14ac:dyDescent="0.35">
      <c r="A125" s="13"/>
      <c r="B125" s="13"/>
      <c r="C125" s="13"/>
      <c r="D125" s="13"/>
      <c r="E125" s="14"/>
      <c r="F125" s="14"/>
      <c r="G125" s="13"/>
      <c r="H125" s="13"/>
      <c r="I125" s="13"/>
      <c r="J125" s="13"/>
      <c r="K125" s="13"/>
      <c r="L125" s="13"/>
      <c r="M125" s="14"/>
      <c r="N125" s="14"/>
      <c r="O125" s="13"/>
      <c r="P125" s="13"/>
      <c r="Q125" s="13"/>
      <c r="R125" s="14"/>
      <c r="S125" s="14"/>
      <c r="T125" s="14"/>
      <c r="U125" s="14"/>
      <c r="V125" s="14"/>
      <c r="W125" s="14"/>
      <c r="X125" s="14"/>
      <c r="Y125" s="14"/>
      <c r="Z125" s="14"/>
      <c r="AA125" s="14"/>
      <c r="AB125" s="14"/>
      <c r="AC125" s="14"/>
    </row>
    <row r="126" spans="1:29" ht="15.75" customHeight="1" x14ac:dyDescent="0.35">
      <c r="A126" s="13"/>
      <c r="B126" s="13"/>
      <c r="C126" s="13"/>
      <c r="D126" s="13"/>
      <c r="E126" s="14"/>
      <c r="F126" s="14"/>
      <c r="G126" s="13"/>
      <c r="H126" s="13"/>
      <c r="I126" s="13"/>
      <c r="J126" s="13"/>
      <c r="K126" s="13"/>
      <c r="L126" s="13"/>
      <c r="M126" s="14"/>
      <c r="N126" s="14"/>
      <c r="O126" s="13"/>
      <c r="P126" s="13"/>
      <c r="Q126" s="13"/>
      <c r="R126" s="14"/>
      <c r="S126" s="14"/>
      <c r="T126" s="14"/>
      <c r="U126" s="14"/>
      <c r="V126" s="14"/>
      <c r="W126" s="14"/>
      <c r="X126" s="14"/>
      <c r="Y126" s="14"/>
      <c r="Z126" s="14"/>
      <c r="AA126" s="14"/>
      <c r="AB126" s="14"/>
      <c r="AC126" s="14"/>
    </row>
    <row r="127" spans="1:29" ht="15.75" customHeight="1" x14ac:dyDescent="0.35">
      <c r="A127" s="13"/>
      <c r="B127" s="13"/>
      <c r="C127" s="13"/>
      <c r="D127" s="13"/>
      <c r="E127" s="14"/>
      <c r="F127" s="14"/>
      <c r="G127" s="13"/>
      <c r="H127" s="13"/>
      <c r="I127" s="13"/>
      <c r="J127" s="13"/>
      <c r="K127" s="13"/>
      <c r="L127" s="13"/>
      <c r="M127" s="14"/>
      <c r="N127" s="14"/>
      <c r="O127" s="13"/>
      <c r="P127" s="13"/>
      <c r="Q127" s="13"/>
      <c r="R127" s="14"/>
      <c r="S127" s="14"/>
      <c r="T127" s="14"/>
      <c r="U127" s="14"/>
      <c r="V127" s="14"/>
      <c r="W127" s="14"/>
      <c r="X127" s="14"/>
      <c r="Y127" s="14"/>
      <c r="Z127" s="14"/>
      <c r="AA127" s="14"/>
      <c r="AB127" s="14"/>
      <c r="AC127" s="14"/>
    </row>
    <row r="128" spans="1:29" ht="15.75" customHeight="1" x14ac:dyDescent="0.35">
      <c r="A128" s="13"/>
      <c r="B128" s="13"/>
      <c r="C128" s="13"/>
      <c r="D128" s="13"/>
      <c r="E128" s="14"/>
      <c r="F128" s="14"/>
      <c r="G128" s="13"/>
      <c r="H128" s="13"/>
      <c r="I128" s="13"/>
      <c r="J128" s="13"/>
      <c r="K128" s="13"/>
      <c r="L128" s="13"/>
      <c r="M128" s="14"/>
      <c r="N128" s="14"/>
      <c r="O128" s="13"/>
      <c r="P128" s="13"/>
      <c r="Q128" s="13"/>
      <c r="R128" s="14"/>
      <c r="S128" s="14"/>
      <c r="T128" s="14"/>
      <c r="U128" s="14"/>
      <c r="V128" s="14"/>
      <c r="W128" s="14"/>
      <c r="X128" s="14"/>
      <c r="Y128" s="14"/>
      <c r="Z128" s="14"/>
      <c r="AA128" s="14"/>
      <c r="AB128" s="14"/>
      <c r="AC128" s="14"/>
    </row>
    <row r="129" spans="1:29" ht="15.75" customHeight="1" x14ac:dyDescent="0.35">
      <c r="A129" s="13"/>
      <c r="B129" s="13"/>
      <c r="C129" s="13"/>
      <c r="D129" s="13"/>
      <c r="E129" s="14"/>
      <c r="F129" s="14"/>
      <c r="G129" s="13"/>
      <c r="H129" s="13"/>
      <c r="I129" s="13"/>
      <c r="J129" s="13"/>
      <c r="K129" s="13"/>
      <c r="L129" s="13"/>
      <c r="M129" s="14"/>
      <c r="N129" s="14"/>
      <c r="O129" s="13"/>
      <c r="P129" s="13"/>
      <c r="Q129" s="13"/>
      <c r="R129" s="14"/>
      <c r="S129" s="14"/>
      <c r="T129" s="14"/>
      <c r="U129" s="14"/>
      <c r="V129" s="14"/>
      <c r="W129" s="14"/>
      <c r="X129" s="14"/>
      <c r="Y129" s="14"/>
      <c r="Z129" s="14"/>
      <c r="AA129" s="14"/>
      <c r="AB129" s="14"/>
      <c r="AC129" s="14"/>
    </row>
    <row r="130" spans="1:29" ht="15.75" customHeight="1" x14ac:dyDescent="0.35">
      <c r="A130" s="13"/>
      <c r="B130" s="13"/>
      <c r="C130" s="13"/>
      <c r="D130" s="13"/>
      <c r="E130" s="14"/>
      <c r="F130" s="14"/>
      <c r="G130" s="13"/>
      <c r="H130" s="13"/>
      <c r="I130" s="13"/>
      <c r="J130" s="13"/>
      <c r="K130" s="13"/>
      <c r="L130" s="13"/>
      <c r="M130" s="14"/>
      <c r="N130" s="14"/>
      <c r="O130" s="13"/>
      <c r="P130" s="13"/>
      <c r="Q130" s="13"/>
      <c r="R130" s="14"/>
      <c r="S130" s="14"/>
      <c r="T130" s="14"/>
      <c r="U130" s="14"/>
      <c r="V130" s="14"/>
      <c r="W130" s="14"/>
      <c r="X130" s="14"/>
      <c r="Y130" s="14"/>
      <c r="Z130" s="14"/>
      <c r="AA130" s="14"/>
      <c r="AB130" s="14"/>
      <c r="AC130" s="14"/>
    </row>
    <row r="131" spans="1:29" ht="15.75" customHeight="1" x14ac:dyDescent="0.35">
      <c r="A131" s="13"/>
      <c r="B131" s="13"/>
      <c r="C131" s="13"/>
      <c r="D131" s="13"/>
      <c r="E131" s="14"/>
      <c r="F131" s="14"/>
      <c r="G131" s="13"/>
      <c r="H131" s="13"/>
      <c r="I131" s="13"/>
      <c r="J131" s="13"/>
      <c r="K131" s="13"/>
      <c r="L131" s="13"/>
      <c r="M131" s="14"/>
      <c r="N131" s="14"/>
      <c r="O131" s="13"/>
      <c r="P131" s="13"/>
      <c r="Q131" s="13"/>
      <c r="R131" s="14"/>
      <c r="S131" s="14"/>
      <c r="T131" s="14"/>
      <c r="U131" s="14"/>
      <c r="V131" s="14"/>
      <c r="W131" s="14"/>
      <c r="X131" s="14"/>
      <c r="Y131" s="14"/>
      <c r="Z131" s="14"/>
      <c r="AA131" s="14"/>
      <c r="AB131" s="14"/>
      <c r="AC131" s="14"/>
    </row>
    <row r="132" spans="1:29" ht="15.75" customHeight="1" x14ac:dyDescent="0.35">
      <c r="A132" s="13"/>
      <c r="B132" s="13"/>
      <c r="C132" s="13"/>
      <c r="D132" s="13"/>
      <c r="E132" s="14"/>
      <c r="F132" s="14"/>
      <c r="G132" s="13"/>
      <c r="H132" s="13"/>
      <c r="I132" s="13"/>
      <c r="J132" s="13"/>
      <c r="K132" s="13"/>
      <c r="L132" s="13"/>
      <c r="M132" s="14"/>
      <c r="N132" s="14"/>
      <c r="O132" s="13"/>
      <c r="P132" s="13"/>
      <c r="Q132" s="13"/>
      <c r="R132" s="14"/>
      <c r="S132" s="14"/>
      <c r="T132" s="14"/>
      <c r="U132" s="14"/>
      <c r="V132" s="14"/>
      <c r="W132" s="14"/>
      <c r="X132" s="14"/>
      <c r="Y132" s="14"/>
      <c r="Z132" s="14"/>
      <c r="AA132" s="14"/>
      <c r="AB132" s="14"/>
      <c r="AC132" s="14"/>
    </row>
    <row r="133" spans="1:29" ht="15.75" customHeight="1" x14ac:dyDescent="0.35">
      <c r="A133" s="13"/>
      <c r="B133" s="13"/>
      <c r="C133" s="13"/>
      <c r="D133" s="13"/>
      <c r="E133" s="14"/>
      <c r="F133" s="14"/>
      <c r="G133" s="13"/>
      <c r="H133" s="13"/>
      <c r="I133" s="13"/>
      <c r="J133" s="13"/>
      <c r="K133" s="13"/>
      <c r="L133" s="13"/>
      <c r="M133" s="14"/>
      <c r="N133" s="14"/>
      <c r="O133" s="13"/>
      <c r="P133" s="13"/>
      <c r="Q133" s="13"/>
      <c r="R133" s="14"/>
      <c r="S133" s="14"/>
      <c r="T133" s="14"/>
      <c r="U133" s="14"/>
      <c r="V133" s="14"/>
      <c r="W133" s="14"/>
      <c r="X133" s="14"/>
      <c r="Y133" s="14"/>
      <c r="Z133" s="14"/>
      <c r="AA133" s="14"/>
      <c r="AB133" s="14"/>
      <c r="AC133" s="14"/>
    </row>
    <row r="134" spans="1:29" ht="15.75" customHeight="1" x14ac:dyDescent="0.35">
      <c r="A134" s="13"/>
      <c r="B134" s="13"/>
      <c r="C134" s="13"/>
      <c r="D134" s="13"/>
      <c r="E134" s="14"/>
      <c r="F134" s="14"/>
      <c r="G134" s="13"/>
      <c r="H134" s="13"/>
      <c r="I134" s="13"/>
      <c r="J134" s="13"/>
      <c r="K134" s="13"/>
      <c r="L134" s="13"/>
      <c r="M134" s="14"/>
      <c r="N134" s="14"/>
      <c r="O134" s="13"/>
      <c r="P134" s="13"/>
      <c r="Q134" s="13"/>
      <c r="R134" s="14"/>
      <c r="S134" s="14"/>
      <c r="T134" s="14"/>
      <c r="U134" s="14"/>
      <c r="V134" s="14"/>
      <c r="W134" s="14"/>
      <c r="X134" s="14"/>
      <c r="Y134" s="14"/>
      <c r="Z134" s="14"/>
      <c r="AA134" s="14"/>
      <c r="AB134" s="14"/>
      <c r="AC134" s="14"/>
    </row>
    <row r="135" spans="1:29" ht="15.75" customHeight="1" x14ac:dyDescent="0.35">
      <c r="A135" s="13"/>
      <c r="B135" s="13"/>
      <c r="C135" s="13"/>
      <c r="D135" s="13"/>
      <c r="E135" s="14"/>
      <c r="F135" s="14"/>
      <c r="G135" s="13"/>
      <c r="H135" s="13"/>
      <c r="I135" s="13"/>
      <c r="J135" s="13"/>
      <c r="K135" s="13"/>
      <c r="L135" s="13"/>
      <c r="M135" s="14"/>
      <c r="N135" s="14"/>
      <c r="O135" s="13"/>
      <c r="P135" s="13"/>
      <c r="Q135" s="13"/>
      <c r="R135" s="14"/>
      <c r="S135" s="14"/>
      <c r="T135" s="14"/>
      <c r="U135" s="14"/>
      <c r="V135" s="14"/>
      <c r="W135" s="14"/>
      <c r="X135" s="14"/>
      <c r="Y135" s="14"/>
      <c r="Z135" s="14"/>
      <c r="AA135" s="14"/>
      <c r="AB135" s="14"/>
      <c r="AC135" s="14"/>
    </row>
    <row r="136" spans="1:29" ht="15.75" customHeight="1" x14ac:dyDescent="0.35">
      <c r="A136" s="13"/>
      <c r="B136" s="13"/>
      <c r="C136" s="13"/>
      <c r="D136" s="13"/>
      <c r="E136" s="14"/>
      <c r="F136" s="14"/>
      <c r="G136" s="13"/>
      <c r="H136" s="13"/>
      <c r="I136" s="13"/>
      <c r="J136" s="13"/>
      <c r="K136" s="13"/>
      <c r="L136" s="13"/>
      <c r="M136" s="14"/>
      <c r="N136" s="14"/>
      <c r="O136" s="13"/>
      <c r="P136" s="13"/>
      <c r="Q136" s="13"/>
      <c r="R136" s="14"/>
      <c r="S136" s="14"/>
      <c r="T136" s="14"/>
      <c r="U136" s="14"/>
      <c r="V136" s="14"/>
      <c r="W136" s="14"/>
      <c r="X136" s="14"/>
      <c r="Y136" s="14"/>
      <c r="Z136" s="14"/>
      <c r="AA136" s="14"/>
      <c r="AB136" s="14"/>
      <c r="AC136" s="14"/>
    </row>
    <row r="137" spans="1:29" ht="15.75" customHeight="1" x14ac:dyDescent="0.35">
      <c r="A137" s="13"/>
      <c r="B137" s="13"/>
      <c r="C137" s="13"/>
      <c r="D137" s="13"/>
      <c r="E137" s="14"/>
      <c r="F137" s="14"/>
      <c r="G137" s="13"/>
      <c r="H137" s="13"/>
      <c r="I137" s="13"/>
      <c r="J137" s="13"/>
      <c r="K137" s="13"/>
      <c r="L137" s="13"/>
      <c r="M137" s="14"/>
      <c r="N137" s="14"/>
      <c r="O137" s="13"/>
      <c r="P137" s="13"/>
      <c r="Q137" s="13"/>
      <c r="R137" s="14"/>
      <c r="S137" s="14"/>
      <c r="T137" s="14"/>
      <c r="U137" s="14"/>
      <c r="V137" s="14"/>
      <c r="W137" s="14"/>
      <c r="X137" s="14"/>
      <c r="Y137" s="14"/>
      <c r="Z137" s="14"/>
      <c r="AA137" s="14"/>
      <c r="AB137" s="14"/>
      <c r="AC137" s="14"/>
    </row>
    <row r="138" spans="1:29" ht="15.75" customHeight="1" x14ac:dyDescent="0.35">
      <c r="A138" s="13"/>
      <c r="B138" s="13"/>
      <c r="C138" s="13"/>
      <c r="D138" s="13"/>
      <c r="E138" s="14"/>
      <c r="F138" s="14"/>
      <c r="G138" s="13"/>
      <c r="H138" s="13"/>
      <c r="I138" s="13"/>
      <c r="J138" s="13"/>
      <c r="K138" s="13"/>
      <c r="L138" s="13"/>
      <c r="M138" s="14"/>
      <c r="N138" s="14"/>
      <c r="O138" s="13"/>
      <c r="P138" s="13"/>
      <c r="Q138" s="13"/>
      <c r="R138" s="14"/>
      <c r="S138" s="14"/>
      <c r="T138" s="14"/>
      <c r="U138" s="14"/>
      <c r="V138" s="14"/>
      <c r="W138" s="14"/>
      <c r="X138" s="14"/>
      <c r="Y138" s="14"/>
      <c r="Z138" s="14"/>
      <c r="AA138" s="14"/>
      <c r="AB138" s="14"/>
      <c r="AC138" s="14"/>
    </row>
    <row r="139" spans="1:29" ht="15.75" customHeight="1" x14ac:dyDescent="0.35">
      <c r="A139" s="13"/>
      <c r="B139" s="13"/>
      <c r="C139" s="13"/>
      <c r="D139" s="13"/>
      <c r="E139" s="14"/>
      <c r="F139" s="14"/>
      <c r="G139" s="13"/>
      <c r="H139" s="13"/>
      <c r="I139" s="13"/>
      <c r="J139" s="13"/>
      <c r="K139" s="13"/>
      <c r="L139" s="13"/>
      <c r="M139" s="14"/>
      <c r="N139" s="14"/>
      <c r="O139" s="13"/>
      <c r="P139" s="13"/>
      <c r="Q139" s="13"/>
      <c r="R139" s="14"/>
      <c r="S139" s="14"/>
      <c r="T139" s="14"/>
      <c r="U139" s="14"/>
      <c r="V139" s="14"/>
      <c r="W139" s="14"/>
      <c r="X139" s="14"/>
      <c r="Y139" s="14"/>
      <c r="Z139" s="14"/>
      <c r="AA139" s="14"/>
      <c r="AB139" s="14"/>
      <c r="AC139" s="14"/>
    </row>
    <row r="140" spans="1:29" ht="15.75" customHeight="1" x14ac:dyDescent="0.35">
      <c r="A140" s="13"/>
      <c r="B140" s="13"/>
      <c r="C140" s="13"/>
      <c r="D140" s="13"/>
      <c r="E140" s="14"/>
      <c r="F140" s="14"/>
      <c r="G140" s="13"/>
      <c r="H140" s="13"/>
      <c r="I140" s="13"/>
      <c r="J140" s="13"/>
      <c r="K140" s="13"/>
      <c r="L140" s="13"/>
      <c r="M140" s="14"/>
      <c r="N140" s="14"/>
      <c r="O140" s="13"/>
      <c r="P140" s="13"/>
      <c r="Q140" s="13"/>
      <c r="R140" s="14"/>
      <c r="S140" s="14"/>
      <c r="T140" s="14"/>
      <c r="U140" s="14"/>
      <c r="V140" s="14"/>
      <c r="W140" s="14"/>
      <c r="X140" s="14"/>
      <c r="Y140" s="14"/>
      <c r="Z140" s="14"/>
      <c r="AA140" s="14"/>
      <c r="AB140" s="14"/>
      <c r="AC140" s="14"/>
    </row>
    <row r="141" spans="1:29" ht="15.75" customHeight="1" x14ac:dyDescent="0.35">
      <c r="A141" s="13"/>
      <c r="B141" s="13"/>
      <c r="C141" s="13"/>
      <c r="D141" s="13"/>
      <c r="E141" s="14"/>
      <c r="F141" s="14"/>
      <c r="G141" s="13"/>
      <c r="H141" s="13"/>
      <c r="I141" s="13"/>
      <c r="J141" s="13"/>
      <c r="K141" s="13"/>
      <c r="L141" s="13"/>
      <c r="M141" s="14"/>
      <c r="N141" s="14"/>
      <c r="O141" s="13"/>
      <c r="P141" s="13"/>
      <c r="Q141" s="13"/>
      <c r="R141" s="14"/>
      <c r="S141" s="14"/>
      <c r="T141" s="14"/>
      <c r="U141" s="14"/>
      <c r="V141" s="14"/>
      <c r="W141" s="14"/>
      <c r="X141" s="14"/>
      <c r="Y141" s="14"/>
      <c r="Z141" s="14"/>
      <c r="AA141" s="14"/>
      <c r="AB141" s="14"/>
      <c r="AC141" s="14"/>
    </row>
    <row r="142" spans="1:29" ht="15.75" customHeight="1" x14ac:dyDescent="0.35">
      <c r="A142" s="13"/>
      <c r="B142" s="13"/>
      <c r="C142" s="13"/>
      <c r="D142" s="13"/>
      <c r="E142" s="14"/>
      <c r="F142" s="14"/>
      <c r="G142" s="13"/>
      <c r="H142" s="13"/>
      <c r="I142" s="13"/>
      <c r="J142" s="13"/>
      <c r="K142" s="13"/>
      <c r="L142" s="13"/>
      <c r="M142" s="14"/>
      <c r="N142" s="14"/>
      <c r="O142" s="13"/>
      <c r="P142" s="13"/>
      <c r="Q142" s="13"/>
      <c r="R142" s="14"/>
      <c r="S142" s="14"/>
      <c r="T142" s="14"/>
      <c r="U142" s="14"/>
      <c r="V142" s="14"/>
      <c r="W142" s="14"/>
      <c r="X142" s="14"/>
      <c r="Y142" s="14"/>
      <c r="Z142" s="14"/>
      <c r="AA142" s="14"/>
      <c r="AB142" s="14"/>
      <c r="AC142" s="14"/>
    </row>
    <row r="143" spans="1:29" ht="15.75" customHeight="1" x14ac:dyDescent="0.35">
      <c r="A143" s="13"/>
      <c r="B143" s="13"/>
      <c r="C143" s="13"/>
      <c r="D143" s="13"/>
      <c r="E143" s="14"/>
      <c r="F143" s="14"/>
      <c r="G143" s="13"/>
      <c r="H143" s="13"/>
      <c r="I143" s="13"/>
      <c r="J143" s="13"/>
      <c r="K143" s="13"/>
      <c r="L143" s="13"/>
      <c r="M143" s="14"/>
      <c r="N143" s="14"/>
      <c r="O143" s="13"/>
      <c r="P143" s="13"/>
      <c r="Q143" s="13"/>
      <c r="R143" s="14"/>
      <c r="S143" s="14"/>
      <c r="T143" s="14"/>
      <c r="U143" s="14"/>
      <c r="V143" s="14"/>
      <c r="W143" s="14"/>
      <c r="X143" s="14"/>
      <c r="Y143" s="14"/>
      <c r="Z143" s="14"/>
      <c r="AA143" s="14"/>
      <c r="AB143" s="14"/>
      <c r="AC143" s="14"/>
    </row>
    <row r="144" spans="1:29" ht="15.75" customHeight="1" x14ac:dyDescent="0.35">
      <c r="A144" s="13"/>
      <c r="B144" s="13"/>
      <c r="C144" s="13"/>
      <c r="D144" s="13"/>
      <c r="E144" s="14"/>
      <c r="F144" s="14"/>
      <c r="G144" s="13"/>
      <c r="H144" s="13"/>
      <c r="I144" s="13"/>
      <c r="J144" s="13"/>
      <c r="K144" s="13"/>
      <c r="L144" s="13"/>
      <c r="M144" s="14"/>
      <c r="N144" s="14"/>
      <c r="O144" s="13"/>
      <c r="P144" s="13"/>
      <c r="Q144" s="13"/>
      <c r="R144" s="14"/>
      <c r="S144" s="14"/>
      <c r="T144" s="14"/>
      <c r="U144" s="14"/>
      <c r="V144" s="14"/>
      <c r="W144" s="14"/>
      <c r="X144" s="14"/>
      <c r="Y144" s="14"/>
      <c r="Z144" s="14"/>
      <c r="AA144" s="14"/>
      <c r="AB144" s="14"/>
      <c r="AC144" s="14"/>
    </row>
    <row r="145" spans="1:29" ht="15.75" customHeight="1" x14ac:dyDescent="0.35">
      <c r="A145" s="13"/>
      <c r="B145" s="13"/>
      <c r="C145" s="13"/>
      <c r="D145" s="13"/>
      <c r="E145" s="14"/>
      <c r="F145" s="14"/>
      <c r="G145" s="13"/>
      <c r="H145" s="13"/>
      <c r="I145" s="13"/>
      <c r="J145" s="13"/>
      <c r="K145" s="13"/>
      <c r="L145" s="13"/>
      <c r="M145" s="14"/>
      <c r="N145" s="14"/>
      <c r="O145" s="13"/>
      <c r="P145" s="13"/>
      <c r="Q145" s="13"/>
      <c r="R145" s="14"/>
      <c r="S145" s="14"/>
      <c r="T145" s="14"/>
      <c r="U145" s="14"/>
      <c r="V145" s="14"/>
      <c r="W145" s="14"/>
      <c r="X145" s="14"/>
      <c r="Y145" s="14"/>
      <c r="Z145" s="14"/>
      <c r="AA145" s="14"/>
      <c r="AB145" s="14"/>
      <c r="AC145" s="14"/>
    </row>
    <row r="146" spans="1:29" ht="15.75" customHeight="1" x14ac:dyDescent="0.35">
      <c r="A146" s="13"/>
      <c r="B146" s="13"/>
      <c r="C146" s="13"/>
      <c r="D146" s="13"/>
      <c r="E146" s="14"/>
      <c r="F146" s="14"/>
      <c r="G146" s="13"/>
      <c r="H146" s="13"/>
      <c r="I146" s="13"/>
      <c r="J146" s="13"/>
      <c r="K146" s="13"/>
      <c r="L146" s="13"/>
      <c r="M146" s="14"/>
      <c r="N146" s="14"/>
      <c r="O146" s="13"/>
      <c r="P146" s="13"/>
      <c r="Q146" s="13"/>
      <c r="R146" s="14"/>
      <c r="S146" s="14"/>
      <c r="T146" s="14"/>
      <c r="U146" s="14"/>
      <c r="V146" s="14"/>
      <c r="W146" s="14"/>
      <c r="X146" s="14"/>
      <c r="Y146" s="14"/>
      <c r="Z146" s="14"/>
      <c r="AA146" s="14"/>
      <c r="AB146" s="14"/>
      <c r="AC146" s="14"/>
    </row>
    <row r="147" spans="1:29" ht="15.75" customHeight="1" x14ac:dyDescent="0.35">
      <c r="A147" s="13"/>
      <c r="B147" s="13"/>
      <c r="C147" s="13"/>
      <c r="D147" s="13"/>
      <c r="E147" s="14"/>
      <c r="F147" s="14"/>
      <c r="G147" s="13"/>
      <c r="H147" s="13"/>
      <c r="I147" s="13"/>
      <c r="J147" s="13"/>
      <c r="K147" s="13"/>
      <c r="L147" s="13"/>
      <c r="M147" s="14"/>
      <c r="N147" s="14"/>
      <c r="O147" s="13"/>
      <c r="P147" s="13"/>
      <c r="Q147" s="13"/>
      <c r="R147" s="14"/>
      <c r="S147" s="14"/>
      <c r="T147" s="14"/>
      <c r="U147" s="14"/>
      <c r="V147" s="14"/>
      <c r="W147" s="14"/>
      <c r="X147" s="14"/>
      <c r="Y147" s="14"/>
      <c r="Z147" s="14"/>
      <c r="AA147" s="14"/>
      <c r="AB147" s="14"/>
      <c r="AC147" s="14"/>
    </row>
    <row r="148" spans="1:29" ht="15.75" customHeight="1" x14ac:dyDescent="0.35">
      <c r="A148" s="13"/>
      <c r="B148" s="13"/>
      <c r="C148" s="13"/>
      <c r="D148" s="13"/>
      <c r="E148" s="14"/>
      <c r="F148" s="14"/>
      <c r="G148" s="13"/>
      <c r="H148" s="13"/>
      <c r="I148" s="13"/>
      <c r="J148" s="13"/>
      <c r="K148" s="13"/>
      <c r="L148" s="13"/>
      <c r="M148" s="14"/>
      <c r="N148" s="14"/>
      <c r="O148" s="13"/>
      <c r="P148" s="13"/>
      <c r="Q148" s="13"/>
      <c r="R148" s="14"/>
      <c r="S148" s="14"/>
      <c r="T148" s="14"/>
      <c r="U148" s="14"/>
      <c r="V148" s="14"/>
      <c r="W148" s="14"/>
      <c r="X148" s="14"/>
      <c r="Y148" s="14"/>
      <c r="Z148" s="14"/>
      <c r="AA148" s="14"/>
      <c r="AB148" s="14"/>
      <c r="AC148" s="14"/>
    </row>
    <row r="149" spans="1:29" ht="15.75" customHeight="1" x14ac:dyDescent="0.35">
      <c r="A149" s="13"/>
      <c r="B149" s="13"/>
      <c r="C149" s="13"/>
      <c r="D149" s="13"/>
      <c r="E149" s="14"/>
      <c r="F149" s="14"/>
      <c r="G149" s="13"/>
      <c r="H149" s="13"/>
      <c r="I149" s="13"/>
      <c r="J149" s="13"/>
      <c r="K149" s="13"/>
      <c r="L149" s="13"/>
      <c r="M149" s="14"/>
      <c r="N149" s="14"/>
      <c r="O149" s="13"/>
      <c r="P149" s="13"/>
      <c r="Q149" s="13"/>
      <c r="R149" s="14"/>
      <c r="S149" s="14"/>
      <c r="T149" s="14"/>
      <c r="U149" s="14"/>
      <c r="V149" s="14"/>
      <c r="W149" s="14"/>
      <c r="X149" s="14"/>
      <c r="Y149" s="14"/>
      <c r="Z149" s="14"/>
      <c r="AA149" s="14"/>
      <c r="AB149" s="14"/>
      <c r="AC149" s="14"/>
    </row>
    <row r="150" spans="1:29" ht="15.75" customHeight="1" x14ac:dyDescent="0.35">
      <c r="A150" s="13"/>
      <c r="B150" s="13"/>
      <c r="C150" s="13"/>
      <c r="D150" s="13"/>
      <c r="E150" s="14"/>
      <c r="F150" s="14"/>
      <c r="G150" s="13"/>
      <c r="H150" s="13"/>
      <c r="I150" s="13"/>
      <c r="J150" s="13"/>
      <c r="K150" s="13"/>
      <c r="L150" s="13"/>
      <c r="M150" s="14"/>
      <c r="N150" s="14"/>
      <c r="O150" s="13"/>
      <c r="P150" s="13"/>
      <c r="Q150" s="13"/>
      <c r="R150" s="14"/>
      <c r="S150" s="14"/>
      <c r="T150" s="14"/>
      <c r="U150" s="14"/>
      <c r="V150" s="14"/>
      <c r="W150" s="14"/>
      <c r="X150" s="14"/>
      <c r="Y150" s="14"/>
      <c r="Z150" s="14"/>
      <c r="AA150" s="14"/>
      <c r="AB150" s="14"/>
      <c r="AC150" s="14"/>
    </row>
    <row r="151" spans="1:29" ht="15.75" customHeight="1" x14ac:dyDescent="0.35">
      <c r="A151" s="13"/>
      <c r="B151" s="13"/>
      <c r="C151" s="13"/>
      <c r="D151" s="13"/>
      <c r="E151" s="14"/>
      <c r="F151" s="14"/>
      <c r="G151" s="13"/>
      <c r="H151" s="13"/>
      <c r="I151" s="13"/>
      <c r="J151" s="13"/>
      <c r="K151" s="13"/>
      <c r="L151" s="13"/>
      <c r="M151" s="14"/>
      <c r="N151" s="14"/>
      <c r="O151" s="13"/>
      <c r="P151" s="13"/>
      <c r="Q151" s="13"/>
      <c r="R151" s="14"/>
      <c r="S151" s="14"/>
      <c r="T151" s="14"/>
      <c r="U151" s="14"/>
      <c r="V151" s="14"/>
      <c r="W151" s="14"/>
      <c r="X151" s="14"/>
      <c r="Y151" s="14"/>
      <c r="Z151" s="14"/>
      <c r="AA151" s="14"/>
      <c r="AB151" s="14"/>
      <c r="AC151" s="14"/>
    </row>
    <row r="152" spans="1:29" ht="15.75" customHeight="1" x14ac:dyDescent="0.35">
      <c r="A152" s="13"/>
      <c r="B152" s="13"/>
      <c r="C152" s="13"/>
      <c r="D152" s="13"/>
      <c r="E152" s="14"/>
      <c r="F152" s="14"/>
      <c r="G152" s="13"/>
      <c r="H152" s="13"/>
      <c r="I152" s="13"/>
      <c r="J152" s="13"/>
      <c r="K152" s="13"/>
      <c r="L152" s="13"/>
      <c r="M152" s="14"/>
      <c r="N152" s="14"/>
      <c r="O152" s="13"/>
      <c r="P152" s="13"/>
      <c r="Q152" s="13"/>
      <c r="R152" s="14"/>
      <c r="S152" s="14"/>
      <c r="T152" s="14"/>
      <c r="U152" s="14"/>
      <c r="V152" s="14"/>
      <c r="W152" s="14"/>
      <c r="X152" s="14"/>
      <c r="Y152" s="14"/>
      <c r="Z152" s="14"/>
      <c r="AA152" s="14"/>
      <c r="AB152" s="14"/>
      <c r="AC152" s="14"/>
    </row>
    <row r="153" spans="1:29" ht="15.75" customHeight="1" x14ac:dyDescent="0.35">
      <c r="A153" s="13"/>
      <c r="B153" s="13"/>
      <c r="C153" s="13"/>
      <c r="D153" s="13"/>
      <c r="E153" s="14"/>
      <c r="F153" s="14"/>
      <c r="G153" s="13"/>
      <c r="H153" s="13"/>
      <c r="I153" s="13"/>
      <c r="J153" s="13"/>
      <c r="K153" s="13"/>
      <c r="L153" s="13"/>
      <c r="M153" s="14"/>
      <c r="N153" s="14"/>
      <c r="O153" s="13"/>
      <c r="P153" s="13"/>
      <c r="Q153" s="13"/>
      <c r="R153" s="14"/>
      <c r="S153" s="14"/>
      <c r="T153" s="14"/>
      <c r="U153" s="14"/>
      <c r="V153" s="14"/>
      <c r="W153" s="14"/>
      <c r="X153" s="14"/>
      <c r="Y153" s="14"/>
      <c r="Z153" s="14"/>
      <c r="AA153" s="14"/>
      <c r="AB153" s="14"/>
      <c r="AC153" s="14"/>
    </row>
    <row r="154" spans="1:29" ht="15.75" customHeight="1" x14ac:dyDescent="0.35">
      <c r="A154" s="13"/>
      <c r="B154" s="13"/>
      <c r="C154" s="13"/>
      <c r="D154" s="13"/>
      <c r="E154" s="14"/>
      <c r="F154" s="14"/>
      <c r="G154" s="13"/>
      <c r="H154" s="13"/>
      <c r="I154" s="13"/>
      <c r="J154" s="13"/>
      <c r="K154" s="13"/>
      <c r="L154" s="13"/>
      <c r="M154" s="14"/>
      <c r="N154" s="14"/>
      <c r="O154" s="13"/>
      <c r="P154" s="13"/>
      <c r="Q154" s="13"/>
      <c r="R154" s="14"/>
      <c r="S154" s="14"/>
      <c r="T154" s="14"/>
      <c r="U154" s="14"/>
      <c r="V154" s="14"/>
      <c r="W154" s="14"/>
      <c r="X154" s="14"/>
      <c r="Y154" s="14"/>
      <c r="Z154" s="14"/>
      <c r="AA154" s="14"/>
      <c r="AB154" s="14"/>
      <c r="AC154" s="14"/>
    </row>
    <row r="155" spans="1:29" ht="15.75" customHeight="1" x14ac:dyDescent="0.35">
      <c r="A155" s="13"/>
      <c r="B155" s="13"/>
      <c r="C155" s="13"/>
      <c r="D155" s="13"/>
      <c r="E155" s="14"/>
      <c r="F155" s="14"/>
      <c r="G155" s="13"/>
      <c r="H155" s="13"/>
      <c r="I155" s="13"/>
      <c r="J155" s="13"/>
      <c r="K155" s="13"/>
      <c r="L155" s="13"/>
      <c r="M155" s="14"/>
      <c r="N155" s="14"/>
      <c r="O155" s="13"/>
      <c r="P155" s="13"/>
      <c r="Q155" s="13"/>
      <c r="R155" s="14"/>
      <c r="S155" s="14"/>
      <c r="T155" s="14"/>
      <c r="U155" s="14"/>
      <c r="V155" s="14"/>
      <c r="W155" s="14"/>
      <c r="X155" s="14"/>
      <c r="Y155" s="14"/>
      <c r="Z155" s="14"/>
      <c r="AA155" s="14"/>
      <c r="AB155" s="14"/>
      <c r="AC155" s="14"/>
    </row>
    <row r="156" spans="1:29" ht="15.75" customHeight="1" x14ac:dyDescent="0.35">
      <c r="A156" s="13"/>
      <c r="B156" s="13"/>
      <c r="C156" s="13"/>
      <c r="D156" s="13"/>
      <c r="E156" s="14"/>
      <c r="F156" s="14"/>
      <c r="G156" s="13"/>
      <c r="H156" s="13"/>
      <c r="I156" s="13"/>
      <c r="J156" s="13"/>
      <c r="K156" s="13"/>
      <c r="L156" s="13"/>
      <c r="M156" s="14"/>
      <c r="N156" s="14"/>
      <c r="O156" s="13"/>
      <c r="P156" s="13"/>
      <c r="Q156" s="13"/>
      <c r="R156" s="14"/>
      <c r="S156" s="14"/>
      <c r="T156" s="14"/>
      <c r="U156" s="14"/>
      <c r="V156" s="14"/>
      <c r="W156" s="14"/>
      <c r="X156" s="14"/>
      <c r="Y156" s="14"/>
      <c r="Z156" s="14"/>
      <c r="AA156" s="14"/>
      <c r="AB156" s="14"/>
      <c r="AC156" s="14"/>
    </row>
    <row r="157" spans="1:29" ht="15.75" customHeight="1" x14ac:dyDescent="0.35">
      <c r="A157" s="13"/>
      <c r="B157" s="13"/>
      <c r="C157" s="13"/>
      <c r="D157" s="13"/>
      <c r="E157" s="14"/>
      <c r="F157" s="14"/>
      <c r="G157" s="13"/>
      <c r="H157" s="13"/>
      <c r="I157" s="13"/>
      <c r="J157" s="13"/>
      <c r="K157" s="13"/>
      <c r="L157" s="13"/>
      <c r="M157" s="14"/>
      <c r="N157" s="14"/>
      <c r="O157" s="13"/>
      <c r="P157" s="13"/>
      <c r="Q157" s="13"/>
      <c r="R157" s="14"/>
      <c r="S157" s="14"/>
      <c r="T157" s="14"/>
      <c r="U157" s="14"/>
      <c r="V157" s="14"/>
      <c r="W157" s="14"/>
      <c r="X157" s="14"/>
      <c r="Y157" s="14"/>
      <c r="Z157" s="14"/>
      <c r="AA157" s="14"/>
      <c r="AB157" s="14"/>
      <c r="AC157" s="14"/>
    </row>
    <row r="158" spans="1:29" ht="15.75" customHeight="1" x14ac:dyDescent="0.35">
      <c r="A158" s="13"/>
      <c r="B158" s="13"/>
      <c r="C158" s="13"/>
      <c r="D158" s="13"/>
      <c r="E158" s="14"/>
      <c r="F158" s="14"/>
      <c r="G158" s="13"/>
      <c r="H158" s="13"/>
      <c r="I158" s="13"/>
      <c r="J158" s="13"/>
      <c r="K158" s="13"/>
      <c r="L158" s="13"/>
      <c r="M158" s="14"/>
      <c r="N158" s="14"/>
      <c r="O158" s="13"/>
      <c r="P158" s="13"/>
      <c r="Q158" s="13"/>
      <c r="R158" s="14"/>
      <c r="S158" s="14"/>
      <c r="T158" s="14"/>
      <c r="U158" s="14"/>
      <c r="V158" s="14"/>
      <c r="W158" s="14"/>
      <c r="X158" s="14"/>
      <c r="Y158" s="14"/>
      <c r="Z158" s="14"/>
      <c r="AA158" s="14"/>
      <c r="AB158" s="14"/>
      <c r="AC158" s="14"/>
    </row>
    <row r="159" spans="1:29" ht="15.75" customHeight="1" x14ac:dyDescent="0.35">
      <c r="A159" s="13"/>
      <c r="B159" s="13"/>
      <c r="C159" s="13"/>
      <c r="D159" s="13"/>
      <c r="E159" s="14"/>
      <c r="F159" s="14"/>
      <c r="G159" s="13"/>
      <c r="H159" s="13"/>
      <c r="I159" s="13"/>
      <c r="J159" s="13"/>
      <c r="K159" s="13"/>
      <c r="L159" s="13"/>
      <c r="M159" s="14"/>
      <c r="N159" s="14"/>
      <c r="O159" s="13"/>
      <c r="P159" s="13"/>
      <c r="Q159" s="13"/>
      <c r="R159" s="14"/>
      <c r="S159" s="14"/>
      <c r="T159" s="14"/>
      <c r="U159" s="14"/>
      <c r="V159" s="14"/>
      <c r="W159" s="14"/>
      <c r="X159" s="14"/>
      <c r="Y159" s="14"/>
      <c r="Z159" s="14"/>
      <c r="AA159" s="14"/>
      <c r="AB159" s="14"/>
      <c r="AC159" s="14"/>
    </row>
    <row r="160" spans="1:29" ht="15.75" customHeight="1" x14ac:dyDescent="0.35">
      <c r="A160" s="13"/>
      <c r="B160" s="13"/>
      <c r="C160" s="13"/>
      <c r="D160" s="13"/>
      <c r="E160" s="14"/>
      <c r="F160" s="14"/>
      <c r="G160" s="13"/>
      <c r="H160" s="13"/>
      <c r="I160" s="13"/>
      <c r="J160" s="13"/>
      <c r="K160" s="13"/>
      <c r="L160" s="13"/>
      <c r="M160" s="14"/>
      <c r="N160" s="14"/>
      <c r="O160" s="13"/>
      <c r="P160" s="13"/>
      <c r="Q160" s="13"/>
      <c r="R160" s="14"/>
      <c r="S160" s="14"/>
      <c r="T160" s="14"/>
      <c r="U160" s="14"/>
      <c r="V160" s="14"/>
      <c r="W160" s="14"/>
      <c r="X160" s="14"/>
      <c r="Y160" s="14"/>
      <c r="Z160" s="14"/>
      <c r="AA160" s="14"/>
      <c r="AB160" s="14"/>
      <c r="AC160" s="14"/>
    </row>
    <row r="161" spans="1:29" ht="15.75" customHeight="1" x14ac:dyDescent="0.35">
      <c r="A161" s="13"/>
      <c r="B161" s="13"/>
      <c r="C161" s="13"/>
      <c r="D161" s="13"/>
      <c r="E161" s="14"/>
      <c r="F161" s="14"/>
      <c r="G161" s="13"/>
      <c r="H161" s="13"/>
      <c r="I161" s="13"/>
      <c r="J161" s="13"/>
      <c r="K161" s="13"/>
      <c r="L161" s="13"/>
      <c r="M161" s="14"/>
      <c r="N161" s="14"/>
      <c r="O161" s="13"/>
      <c r="P161" s="13"/>
      <c r="Q161" s="13"/>
      <c r="R161" s="14"/>
      <c r="S161" s="14"/>
      <c r="T161" s="14"/>
      <c r="U161" s="14"/>
      <c r="V161" s="14"/>
      <c r="W161" s="14"/>
      <c r="X161" s="14"/>
      <c r="Y161" s="14"/>
      <c r="Z161" s="14"/>
      <c r="AA161" s="14"/>
      <c r="AB161" s="14"/>
      <c r="AC161" s="14"/>
    </row>
    <row r="162" spans="1:29" ht="15.75" customHeight="1" x14ac:dyDescent="0.35">
      <c r="A162" s="13"/>
      <c r="B162" s="13"/>
      <c r="C162" s="13"/>
      <c r="D162" s="13"/>
      <c r="E162" s="14"/>
      <c r="F162" s="14"/>
      <c r="G162" s="13"/>
      <c r="H162" s="13"/>
      <c r="I162" s="13"/>
      <c r="J162" s="13"/>
      <c r="K162" s="13"/>
      <c r="L162" s="13"/>
      <c r="M162" s="14"/>
      <c r="N162" s="14"/>
      <c r="O162" s="13"/>
      <c r="P162" s="13"/>
      <c r="Q162" s="13"/>
      <c r="R162" s="14"/>
      <c r="S162" s="14"/>
      <c r="T162" s="14"/>
      <c r="U162" s="14"/>
      <c r="V162" s="14"/>
      <c r="W162" s="14"/>
      <c r="X162" s="14"/>
      <c r="Y162" s="14"/>
      <c r="Z162" s="14"/>
      <c r="AA162" s="14"/>
      <c r="AB162" s="14"/>
      <c r="AC162" s="14"/>
    </row>
    <row r="163" spans="1:29" ht="15.75" customHeight="1" x14ac:dyDescent="0.35">
      <c r="A163" s="13"/>
      <c r="B163" s="13"/>
      <c r="C163" s="13"/>
      <c r="D163" s="13"/>
      <c r="E163" s="14"/>
      <c r="F163" s="14"/>
      <c r="G163" s="13"/>
      <c r="H163" s="13"/>
      <c r="I163" s="13"/>
      <c r="J163" s="13"/>
      <c r="K163" s="13"/>
      <c r="L163" s="13"/>
      <c r="M163" s="14"/>
      <c r="N163" s="14"/>
      <c r="O163" s="13"/>
      <c r="P163" s="13"/>
      <c r="Q163" s="13"/>
      <c r="R163" s="14"/>
      <c r="S163" s="14"/>
      <c r="T163" s="14"/>
      <c r="U163" s="14"/>
      <c r="V163" s="14"/>
      <c r="W163" s="14"/>
      <c r="X163" s="14"/>
      <c r="Y163" s="14"/>
      <c r="Z163" s="14"/>
      <c r="AA163" s="14"/>
      <c r="AB163" s="14"/>
      <c r="AC163" s="14"/>
    </row>
    <row r="164" spans="1:29" ht="15.75" customHeight="1" x14ac:dyDescent="0.35">
      <c r="A164" s="13"/>
      <c r="B164" s="13"/>
      <c r="C164" s="13"/>
      <c r="D164" s="13"/>
      <c r="E164" s="14"/>
      <c r="F164" s="14"/>
      <c r="G164" s="13"/>
      <c r="H164" s="13"/>
      <c r="I164" s="13"/>
      <c r="J164" s="13"/>
      <c r="K164" s="13"/>
      <c r="L164" s="13"/>
      <c r="M164" s="14"/>
      <c r="N164" s="14"/>
      <c r="O164" s="13"/>
      <c r="P164" s="13"/>
      <c r="Q164" s="13"/>
      <c r="R164" s="14"/>
      <c r="S164" s="14"/>
      <c r="T164" s="14"/>
      <c r="U164" s="14"/>
      <c r="V164" s="14"/>
      <c r="W164" s="14"/>
      <c r="X164" s="14"/>
      <c r="Y164" s="14"/>
      <c r="Z164" s="14"/>
      <c r="AA164" s="14"/>
      <c r="AB164" s="14"/>
      <c r="AC164" s="14"/>
    </row>
    <row r="165" spans="1:29" ht="15.75" customHeight="1" x14ac:dyDescent="0.35">
      <c r="A165" s="13"/>
      <c r="B165" s="13"/>
      <c r="C165" s="13"/>
      <c r="D165" s="13"/>
      <c r="E165" s="14"/>
      <c r="F165" s="14"/>
      <c r="G165" s="13"/>
      <c r="H165" s="13"/>
      <c r="I165" s="13"/>
      <c r="J165" s="13"/>
      <c r="K165" s="13"/>
      <c r="L165" s="13"/>
      <c r="M165" s="14"/>
      <c r="N165" s="14"/>
      <c r="O165" s="13"/>
      <c r="P165" s="13"/>
      <c r="Q165" s="13"/>
      <c r="R165" s="14"/>
      <c r="S165" s="14"/>
      <c r="T165" s="14"/>
      <c r="U165" s="14"/>
      <c r="V165" s="14"/>
      <c r="W165" s="14"/>
      <c r="X165" s="14"/>
      <c r="Y165" s="14"/>
      <c r="Z165" s="14"/>
      <c r="AA165" s="14"/>
      <c r="AB165" s="14"/>
      <c r="AC165" s="14"/>
    </row>
    <row r="166" spans="1:29" ht="15.75" customHeight="1" x14ac:dyDescent="0.35">
      <c r="A166" s="13"/>
      <c r="B166" s="13"/>
      <c r="C166" s="13"/>
      <c r="D166" s="13"/>
      <c r="E166" s="14"/>
      <c r="F166" s="14"/>
      <c r="G166" s="13"/>
      <c r="H166" s="13"/>
      <c r="I166" s="13"/>
      <c r="J166" s="13"/>
      <c r="K166" s="13"/>
      <c r="L166" s="13"/>
      <c r="M166" s="14"/>
      <c r="N166" s="14"/>
      <c r="O166" s="13"/>
      <c r="P166" s="13"/>
      <c r="Q166" s="13"/>
      <c r="R166" s="14"/>
      <c r="S166" s="14"/>
      <c r="T166" s="14"/>
      <c r="U166" s="14"/>
      <c r="V166" s="14"/>
      <c r="W166" s="14"/>
      <c r="X166" s="14"/>
      <c r="Y166" s="14"/>
      <c r="Z166" s="14"/>
      <c r="AA166" s="14"/>
      <c r="AB166" s="14"/>
      <c r="AC166" s="14"/>
    </row>
    <row r="167" spans="1:29" ht="15.75" customHeight="1" x14ac:dyDescent="0.35">
      <c r="A167" s="13"/>
      <c r="B167" s="13"/>
      <c r="C167" s="13"/>
      <c r="D167" s="13"/>
      <c r="E167" s="14"/>
      <c r="F167" s="14"/>
      <c r="G167" s="13"/>
      <c r="H167" s="13"/>
      <c r="I167" s="13"/>
      <c r="J167" s="13"/>
      <c r="K167" s="13"/>
      <c r="L167" s="13"/>
      <c r="M167" s="14"/>
      <c r="N167" s="14"/>
      <c r="O167" s="13"/>
      <c r="P167" s="13"/>
      <c r="Q167" s="13"/>
      <c r="R167" s="14"/>
      <c r="S167" s="14"/>
      <c r="T167" s="14"/>
      <c r="U167" s="14"/>
      <c r="V167" s="14"/>
      <c r="W167" s="14"/>
      <c r="X167" s="14"/>
      <c r="Y167" s="14"/>
      <c r="Z167" s="14"/>
      <c r="AA167" s="14"/>
      <c r="AB167" s="14"/>
      <c r="AC167" s="14"/>
    </row>
    <row r="168" spans="1:29" ht="15.75" customHeight="1" x14ac:dyDescent="0.35">
      <c r="A168" s="13"/>
      <c r="B168" s="13"/>
      <c r="C168" s="13"/>
      <c r="D168" s="13"/>
      <c r="E168" s="14"/>
      <c r="F168" s="14"/>
      <c r="G168" s="13"/>
      <c r="H168" s="13"/>
      <c r="I168" s="13"/>
      <c r="J168" s="13"/>
      <c r="K168" s="13"/>
      <c r="L168" s="13"/>
      <c r="M168" s="14"/>
      <c r="N168" s="14"/>
      <c r="O168" s="13"/>
      <c r="P168" s="13"/>
      <c r="Q168" s="13"/>
      <c r="R168" s="14"/>
      <c r="S168" s="14"/>
      <c r="T168" s="14"/>
      <c r="U168" s="14"/>
      <c r="V168" s="14"/>
      <c r="W168" s="14"/>
      <c r="X168" s="14"/>
      <c r="Y168" s="14"/>
      <c r="Z168" s="14"/>
      <c r="AA168" s="14"/>
      <c r="AB168" s="14"/>
      <c r="AC168" s="14"/>
    </row>
    <row r="169" spans="1:29" ht="15.75" customHeight="1" x14ac:dyDescent="0.35">
      <c r="A169" s="13"/>
      <c r="B169" s="13"/>
      <c r="C169" s="13"/>
      <c r="D169" s="13"/>
      <c r="E169" s="14"/>
      <c r="F169" s="14"/>
      <c r="G169" s="13"/>
      <c r="H169" s="13"/>
      <c r="I169" s="13"/>
      <c r="J169" s="13"/>
      <c r="K169" s="13"/>
      <c r="L169" s="13"/>
      <c r="M169" s="14"/>
      <c r="N169" s="14"/>
      <c r="O169" s="13"/>
      <c r="P169" s="13"/>
      <c r="Q169" s="13"/>
      <c r="R169" s="14"/>
      <c r="S169" s="14"/>
      <c r="T169" s="14"/>
      <c r="U169" s="14"/>
      <c r="V169" s="14"/>
      <c r="W169" s="14"/>
      <c r="X169" s="14"/>
      <c r="Y169" s="14"/>
      <c r="Z169" s="14"/>
      <c r="AA169" s="14"/>
      <c r="AB169" s="14"/>
      <c r="AC169" s="14"/>
    </row>
    <row r="170" spans="1:29" ht="15.75" customHeight="1" x14ac:dyDescent="0.35">
      <c r="A170" s="13"/>
      <c r="B170" s="13"/>
      <c r="C170" s="13"/>
      <c r="D170" s="13"/>
      <c r="E170" s="14"/>
      <c r="F170" s="14"/>
      <c r="G170" s="13"/>
      <c r="H170" s="13"/>
      <c r="I170" s="13"/>
      <c r="J170" s="13"/>
      <c r="K170" s="13"/>
      <c r="L170" s="13"/>
      <c r="M170" s="14"/>
      <c r="N170" s="14"/>
      <c r="O170" s="13"/>
      <c r="P170" s="13"/>
      <c r="Q170" s="13"/>
      <c r="R170" s="14"/>
      <c r="S170" s="14"/>
      <c r="T170" s="14"/>
      <c r="U170" s="14"/>
      <c r="V170" s="14"/>
      <c r="W170" s="14"/>
      <c r="X170" s="14"/>
      <c r="Y170" s="14"/>
      <c r="Z170" s="14"/>
      <c r="AA170" s="14"/>
      <c r="AB170" s="14"/>
      <c r="AC170" s="14"/>
    </row>
    <row r="171" spans="1:29" ht="15.75" customHeight="1" x14ac:dyDescent="0.35">
      <c r="A171" s="13"/>
      <c r="B171" s="13"/>
      <c r="C171" s="13"/>
      <c r="D171" s="13"/>
      <c r="E171" s="14"/>
      <c r="F171" s="14"/>
      <c r="G171" s="13"/>
      <c r="H171" s="13"/>
      <c r="I171" s="13"/>
      <c r="J171" s="13"/>
      <c r="K171" s="13"/>
      <c r="L171" s="13"/>
      <c r="M171" s="14"/>
      <c r="N171" s="14"/>
      <c r="O171" s="13"/>
      <c r="P171" s="13"/>
      <c r="Q171" s="13"/>
      <c r="R171" s="14"/>
      <c r="S171" s="14"/>
      <c r="T171" s="14"/>
      <c r="U171" s="14"/>
      <c r="V171" s="14"/>
      <c r="W171" s="14"/>
      <c r="X171" s="14"/>
      <c r="Y171" s="14"/>
      <c r="Z171" s="14"/>
      <c r="AA171" s="14"/>
      <c r="AB171" s="14"/>
      <c r="AC171" s="14"/>
    </row>
    <row r="172" spans="1:29" ht="15.75" customHeight="1" x14ac:dyDescent="0.35">
      <c r="A172" s="13"/>
      <c r="B172" s="13"/>
      <c r="C172" s="13"/>
      <c r="D172" s="13"/>
      <c r="E172" s="14"/>
      <c r="F172" s="14"/>
      <c r="G172" s="13"/>
      <c r="H172" s="13"/>
      <c r="I172" s="13"/>
      <c r="J172" s="13"/>
      <c r="K172" s="13"/>
      <c r="L172" s="13"/>
      <c r="M172" s="14"/>
      <c r="N172" s="14"/>
      <c r="O172" s="13"/>
      <c r="P172" s="13"/>
      <c r="Q172" s="13"/>
      <c r="R172" s="14"/>
      <c r="S172" s="14"/>
      <c r="T172" s="14"/>
      <c r="U172" s="14"/>
      <c r="V172" s="14"/>
      <c r="W172" s="14"/>
      <c r="X172" s="14"/>
      <c r="Y172" s="14"/>
      <c r="Z172" s="14"/>
      <c r="AA172" s="14"/>
      <c r="AB172" s="14"/>
      <c r="AC172" s="14"/>
    </row>
    <row r="173" spans="1:29" ht="15.75" customHeight="1" x14ac:dyDescent="0.35">
      <c r="A173" s="13"/>
      <c r="B173" s="13"/>
      <c r="C173" s="13"/>
      <c r="D173" s="13"/>
      <c r="E173" s="14"/>
      <c r="F173" s="14"/>
      <c r="G173" s="13"/>
      <c r="H173" s="13"/>
      <c r="I173" s="13"/>
      <c r="J173" s="13"/>
      <c r="K173" s="13"/>
      <c r="L173" s="13"/>
      <c r="M173" s="14"/>
      <c r="N173" s="14"/>
      <c r="O173" s="13"/>
      <c r="P173" s="13"/>
      <c r="Q173" s="13"/>
      <c r="R173" s="14"/>
      <c r="S173" s="14"/>
      <c r="T173" s="14"/>
      <c r="U173" s="14"/>
      <c r="V173" s="14"/>
      <c r="W173" s="14"/>
      <c r="X173" s="14"/>
      <c r="Y173" s="14"/>
      <c r="Z173" s="14"/>
      <c r="AA173" s="14"/>
      <c r="AB173" s="14"/>
      <c r="AC173" s="14"/>
    </row>
    <row r="174" spans="1:29" ht="15.75" customHeight="1" x14ac:dyDescent="0.35">
      <c r="A174" s="13"/>
      <c r="B174" s="13"/>
      <c r="C174" s="13"/>
      <c r="D174" s="13"/>
      <c r="E174" s="14"/>
      <c r="F174" s="14"/>
      <c r="G174" s="13"/>
      <c r="H174" s="13"/>
      <c r="I174" s="13"/>
      <c r="J174" s="13"/>
      <c r="K174" s="13"/>
      <c r="L174" s="13"/>
      <c r="M174" s="14"/>
      <c r="N174" s="14"/>
      <c r="O174" s="13"/>
      <c r="P174" s="13"/>
      <c r="Q174" s="13"/>
      <c r="R174" s="14"/>
      <c r="S174" s="14"/>
      <c r="T174" s="14"/>
      <c r="U174" s="14"/>
      <c r="V174" s="14"/>
      <c r="W174" s="14"/>
      <c r="X174" s="14"/>
      <c r="Y174" s="14"/>
      <c r="Z174" s="14"/>
      <c r="AA174" s="14"/>
      <c r="AB174" s="14"/>
      <c r="AC174" s="14"/>
    </row>
    <row r="175" spans="1:29" ht="15.75" customHeight="1" x14ac:dyDescent="0.35">
      <c r="A175" s="13"/>
      <c r="B175" s="13"/>
      <c r="C175" s="13"/>
      <c r="D175" s="13"/>
      <c r="E175" s="14"/>
      <c r="F175" s="14"/>
      <c r="G175" s="13"/>
      <c r="H175" s="13"/>
      <c r="I175" s="13"/>
      <c r="J175" s="13"/>
      <c r="K175" s="13"/>
      <c r="L175" s="13"/>
      <c r="M175" s="14"/>
      <c r="N175" s="14"/>
      <c r="O175" s="13"/>
      <c r="P175" s="13"/>
      <c r="Q175" s="13"/>
      <c r="R175" s="14"/>
      <c r="S175" s="14"/>
      <c r="T175" s="14"/>
      <c r="U175" s="14"/>
      <c r="V175" s="14"/>
      <c r="W175" s="14"/>
      <c r="X175" s="14"/>
      <c r="Y175" s="14"/>
      <c r="Z175" s="14"/>
      <c r="AA175" s="14"/>
      <c r="AB175" s="14"/>
      <c r="AC175" s="14"/>
    </row>
    <row r="176" spans="1:29" ht="15.75" customHeight="1" x14ac:dyDescent="0.35">
      <c r="A176" s="13"/>
      <c r="B176" s="13"/>
      <c r="C176" s="13"/>
      <c r="D176" s="13"/>
      <c r="E176" s="14"/>
      <c r="F176" s="14"/>
      <c r="G176" s="13"/>
      <c r="H176" s="13"/>
      <c r="I176" s="13"/>
      <c r="J176" s="13"/>
      <c r="K176" s="13"/>
      <c r="L176" s="13"/>
      <c r="M176" s="14"/>
      <c r="N176" s="14"/>
      <c r="O176" s="13"/>
      <c r="P176" s="13"/>
      <c r="Q176" s="13"/>
      <c r="R176" s="14"/>
      <c r="S176" s="14"/>
      <c r="T176" s="14"/>
      <c r="U176" s="14"/>
      <c r="V176" s="14"/>
      <c r="W176" s="14"/>
      <c r="X176" s="14"/>
      <c r="Y176" s="14"/>
      <c r="Z176" s="14"/>
      <c r="AA176" s="14"/>
      <c r="AB176" s="14"/>
      <c r="AC176" s="14"/>
    </row>
    <row r="177" spans="1:29" ht="15.75" customHeight="1" x14ac:dyDescent="0.35">
      <c r="A177" s="13"/>
      <c r="B177" s="13"/>
      <c r="C177" s="13"/>
      <c r="D177" s="13"/>
      <c r="E177" s="14"/>
      <c r="F177" s="14"/>
      <c r="G177" s="13"/>
      <c r="H177" s="13"/>
      <c r="I177" s="13"/>
      <c r="J177" s="13"/>
      <c r="K177" s="13"/>
      <c r="L177" s="13"/>
      <c r="M177" s="14"/>
      <c r="N177" s="14"/>
      <c r="O177" s="13"/>
      <c r="P177" s="13"/>
      <c r="Q177" s="13"/>
      <c r="R177" s="14"/>
      <c r="S177" s="14"/>
      <c r="T177" s="14"/>
      <c r="U177" s="14"/>
      <c r="V177" s="14"/>
      <c r="W177" s="14"/>
      <c r="X177" s="14"/>
      <c r="Y177" s="14"/>
      <c r="Z177" s="14"/>
      <c r="AA177" s="14"/>
      <c r="AB177" s="14"/>
      <c r="AC177" s="14"/>
    </row>
    <row r="178" spans="1:29" ht="15.75" customHeight="1" x14ac:dyDescent="0.35">
      <c r="A178" s="13"/>
      <c r="B178" s="13"/>
      <c r="C178" s="13"/>
      <c r="D178" s="13"/>
      <c r="E178" s="14"/>
      <c r="F178" s="14"/>
      <c r="G178" s="13"/>
      <c r="H178" s="13"/>
      <c r="I178" s="13"/>
      <c r="J178" s="13"/>
      <c r="K178" s="13"/>
      <c r="L178" s="13"/>
      <c r="M178" s="14"/>
      <c r="N178" s="14"/>
      <c r="O178" s="13"/>
      <c r="P178" s="13"/>
      <c r="Q178" s="13"/>
      <c r="R178" s="14"/>
      <c r="S178" s="14"/>
      <c r="T178" s="14"/>
      <c r="U178" s="14"/>
      <c r="V178" s="14"/>
      <c r="W178" s="14"/>
      <c r="X178" s="14"/>
      <c r="Y178" s="14"/>
      <c r="Z178" s="14"/>
      <c r="AA178" s="14"/>
      <c r="AB178" s="14"/>
      <c r="AC178" s="14"/>
    </row>
    <row r="179" spans="1:29" ht="15.75" customHeight="1" x14ac:dyDescent="0.35">
      <c r="A179" s="13"/>
      <c r="B179" s="13"/>
      <c r="C179" s="13"/>
      <c r="D179" s="13"/>
      <c r="E179" s="14"/>
      <c r="F179" s="14"/>
      <c r="G179" s="13"/>
      <c r="H179" s="13"/>
      <c r="I179" s="13"/>
      <c r="J179" s="13"/>
      <c r="K179" s="13"/>
      <c r="L179" s="13"/>
      <c r="M179" s="14"/>
      <c r="N179" s="14"/>
      <c r="O179" s="13"/>
      <c r="P179" s="13"/>
      <c r="Q179" s="13"/>
      <c r="R179" s="14"/>
      <c r="S179" s="14"/>
      <c r="T179" s="14"/>
      <c r="U179" s="14"/>
      <c r="V179" s="14"/>
      <c r="W179" s="14"/>
      <c r="X179" s="14"/>
      <c r="Y179" s="14"/>
      <c r="Z179" s="14"/>
      <c r="AA179" s="14"/>
      <c r="AB179" s="14"/>
      <c r="AC179" s="14"/>
    </row>
    <row r="180" spans="1:29" ht="15.75" customHeight="1" x14ac:dyDescent="0.35">
      <c r="A180" s="13"/>
      <c r="B180" s="13"/>
      <c r="C180" s="13"/>
      <c r="D180" s="13"/>
      <c r="E180" s="14"/>
      <c r="F180" s="14"/>
      <c r="G180" s="13"/>
      <c r="H180" s="13"/>
      <c r="I180" s="13"/>
      <c r="J180" s="13"/>
      <c r="K180" s="13"/>
      <c r="L180" s="13"/>
      <c r="M180" s="14"/>
      <c r="N180" s="14"/>
      <c r="O180" s="13"/>
      <c r="P180" s="13"/>
      <c r="Q180" s="13"/>
      <c r="R180" s="14"/>
      <c r="S180" s="14"/>
      <c r="T180" s="14"/>
      <c r="U180" s="14"/>
      <c r="V180" s="14"/>
      <c r="W180" s="14"/>
      <c r="X180" s="14"/>
      <c r="Y180" s="14"/>
      <c r="Z180" s="14"/>
      <c r="AA180" s="14"/>
      <c r="AB180" s="14"/>
      <c r="AC180" s="14"/>
    </row>
    <row r="181" spans="1:29" ht="15.75" customHeight="1" x14ac:dyDescent="0.35">
      <c r="A181" s="13"/>
      <c r="B181" s="13"/>
      <c r="C181" s="13"/>
      <c r="D181" s="13"/>
      <c r="E181" s="14"/>
      <c r="F181" s="14"/>
      <c r="G181" s="13"/>
      <c r="H181" s="13"/>
      <c r="I181" s="13"/>
      <c r="J181" s="13"/>
      <c r="K181" s="13"/>
      <c r="L181" s="13"/>
      <c r="M181" s="14"/>
      <c r="N181" s="14"/>
      <c r="O181" s="13"/>
      <c r="P181" s="13"/>
      <c r="Q181" s="13"/>
      <c r="R181" s="14"/>
      <c r="S181" s="14"/>
      <c r="T181" s="14"/>
      <c r="U181" s="14"/>
      <c r="V181" s="14"/>
      <c r="W181" s="14"/>
      <c r="X181" s="14"/>
      <c r="Y181" s="14"/>
      <c r="Z181" s="14"/>
      <c r="AA181" s="14"/>
      <c r="AB181" s="14"/>
      <c r="AC181" s="14"/>
    </row>
    <row r="182" spans="1:29" ht="15.75" customHeight="1" x14ac:dyDescent="0.35">
      <c r="A182" s="13"/>
      <c r="B182" s="13"/>
      <c r="C182" s="13"/>
      <c r="D182" s="13"/>
      <c r="E182" s="14"/>
      <c r="F182" s="14"/>
      <c r="G182" s="13"/>
      <c r="H182" s="13"/>
      <c r="I182" s="13"/>
      <c r="J182" s="13"/>
      <c r="K182" s="13"/>
      <c r="L182" s="13"/>
      <c r="M182" s="14"/>
      <c r="N182" s="14"/>
      <c r="O182" s="13"/>
      <c r="P182" s="13"/>
      <c r="Q182" s="13"/>
      <c r="R182" s="14"/>
      <c r="S182" s="14"/>
      <c r="T182" s="14"/>
      <c r="U182" s="14"/>
      <c r="V182" s="14"/>
      <c r="W182" s="14"/>
      <c r="X182" s="14"/>
      <c r="Y182" s="14"/>
      <c r="Z182" s="14"/>
      <c r="AA182" s="14"/>
      <c r="AB182" s="14"/>
      <c r="AC182" s="14"/>
    </row>
    <row r="183" spans="1:29" ht="15.75" customHeight="1" x14ac:dyDescent="0.35">
      <c r="A183" s="13"/>
      <c r="B183" s="13"/>
      <c r="C183" s="13"/>
      <c r="D183" s="13"/>
      <c r="E183" s="14"/>
      <c r="F183" s="14"/>
      <c r="G183" s="13"/>
      <c r="H183" s="13"/>
      <c r="I183" s="13"/>
      <c r="J183" s="13"/>
      <c r="K183" s="13"/>
      <c r="L183" s="13"/>
      <c r="M183" s="14"/>
      <c r="N183" s="14"/>
      <c r="O183" s="13"/>
      <c r="P183" s="13"/>
      <c r="Q183" s="13"/>
      <c r="R183" s="14"/>
      <c r="S183" s="14"/>
      <c r="T183" s="14"/>
      <c r="U183" s="14"/>
      <c r="V183" s="14"/>
      <c r="W183" s="14"/>
      <c r="X183" s="14"/>
      <c r="Y183" s="14"/>
      <c r="Z183" s="14"/>
      <c r="AA183" s="14"/>
      <c r="AB183" s="14"/>
      <c r="AC183" s="14"/>
    </row>
    <row r="184" spans="1:29" ht="15.75" customHeight="1" x14ac:dyDescent="0.35">
      <c r="A184" s="13"/>
      <c r="B184" s="13"/>
      <c r="C184" s="13"/>
      <c r="D184" s="13"/>
      <c r="E184" s="14"/>
      <c r="F184" s="14"/>
      <c r="G184" s="13"/>
      <c r="H184" s="13"/>
      <c r="I184" s="13"/>
      <c r="J184" s="13"/>
      <c r="K184" s="13"/>
      <c r="L184" s="13"/>
      <c r="M184" s="14"/>
      <c r="N184" s="14"/>
      <c r="O184" s="13"/>
      <c r="P184" s="13"/>
      <c r="Q184" s="13"/>
      <c r="R184" s="14"/>
      <c r="S184" s="14"/>
      <c r="T184" s="14"/>
      <c r="U184" s="14"/>
      <c r="V184" s="14"/>
      <c r="W184" s="14"/>
      <c r="X184" s="14"/>
      <c r="Y184" s="14"/>
      <c r="Z184" s="14"/>
      <c r="AA184" s="14"/>
      <c r="AB184" s="14"/>
      <c r="AC184" s="14"/>
    </row>
    <row r="185" spans="1:29" ht="15.75" customHeight="1" x14ac:dyDescent="0.35">
      <c r="A185" s="13"/>
      <c r="B185" s="13"/>
      <c r="C185" s="13"/>
      <c r="D185" s="13"/>
      <c r="E185" s="14"/>
      <c r="F185" s="14"/>
      <c r="G185" s="13"/>
      <c r="H185" s="13"/>
      <c r="I185" s="13"/>
      <c r="J185" s="13"/>
      <c r="K185" s="13"/>
      <c r="L185" s="13"/>
      <c r="M185" s="14"/>
      <c r="N185" s="14"/>
      <c r="O185" s="13"/>
      <c r="P185" s="13"/>
      <c r="Q185" s="13"/>
      <c r="R185" s="14"/>
      <c r="S185" s="14"/>
      <c r="T185" s="14"/>
      <c r="U185" s="14"/>
      <c r="V185" s="14"/>
      <c r="W185" s="14"/>
      <c r="X185" s="14"/>
      <c r="Y185" s="14"/>
      <c r="Z185" s="14"/>
      <c r="AA185" s="14"/>
      <c r="AB185" s="14"/>
      <c r="AC185" s="14"/>
    </row>
    <row r="186" spans="1:29" ht="15.75" customHeight="1" x14ac:dyDescent="0.35">
      <c r="A186" s="13"/>
      <c r="B186" s="13"/>
      <c r="C186" s="13"/>
      <c r="D186" s="13"/>
      <c r="E186" s="14"/>
      <c r="F186" s="14"/>
      <c r="G186" s="13"/>
      <c r="H186" s="13"/>
      <c r="I186" s="13"/>
      <c r="J186" s="13"/>
      <c r="K186" s="13"/>
      <c r="L186" s="13"/>
      <c r="M186" s="14"/>
      <c r="N186" s="14"/>
      <c r="O186" s="13"/>
      <c r="P186" s="13"/>
      <c r="Q186" s="13"/>
      <c r="R186" s="14"/>
      <c r="S186" s="14"/>
      <c r="T186" s="14"/>
      <c r="U186" s="14"/>
      <c r="V186" s="14"/>
      <c r="W186" s="14"/>
      <c r="X186" s="14"/>
      <c r="Y186" s="14"/>
      <c r="Z186" s="14"/>
      <c r="AA186" s="14"/>
      <c r="AB186" s="14"/>
      <c r="AC186" s="14"/>
    </row>
    <row r="187" spans="1:29" ht="15.75" customHeight="1" x14ac:dyDescent="0.35">
      <c r="A187" s="13"/>
      <c r="B187" s="13"/>
      <c r="C187" s="13"/>
      <c r="D187" s="13"/>
      <c r="E187" s="14"/>
      <c r="F187" s="14"/>
      <c r="G187" s="13"/>
      <c r="H187" s="13"/>
      <c r="I187" s="13"/>
      <c r="J187" s="13"/>
      <c r="K187" s="13"/>
      <c r="L187" s="13"/>
      <c r="M187" s="14"/>
      <c r="N187" s="14"/>
      <c r="O187" s="13"/>
      <c r="P187" s="13"/>
      <c r="Q187" s="13"/>
      <c r="R187" s="14"/>
      <c r="S187" s="14"/>
      <c r="T187" s="14"/>
      <c r="U187" s="14"/>
      <c r="V187" s="14"/>
      <c r="W187" s="14"/>
      <c r="X187" s="14"/>
      <c r="Y187" s="14"/>
      <c r="Z187" s="14"/>
      <c r="AA187" s="14"/>
      <c r="AB187" s="14"/>
      <c r="AC187" s="14"/>
    </row>
    <row r="188" spans="1:29" ht="15.75" customHeight="1" x14ac:dyDescent="0.35">
      <c r="A188" s="13"/>
      <c r="B188" s="13"/>
      <c r="C188" s="13"/>
      <c r="D188" s="13"/>
      <c r="E188" s="14"/>
      <c r="F188" s="14"/>
      <c r="G188" s="13"/>
      <c r="H188" s="13"/>
      <c r="I188" s="13"/>
      <c r="J188" s="13"/>
      <c r="K188" s="13"/>
      <c r="L188" s="13"/>
      <c r="M188" s="14"/>
      <c r="N188" s="14"/>
      <c r="O188" s="13"/>
      <c r="P188" s="13"/>
      <c r="Q188" s="13"/>
      <c r="R188" s="14"/>
      <c r="S188" s="14"/>
      <c r="T188" s="14"/>
      <c r="U188" s="14"/>
      <c r="V188" s="14"/>
      <c r="W188" s="14"/>
      <c r="X188" s="14"/>
      <c r="Y188" s="14"/>
      <c r="Z188" s="14"/>
      <c r="AA188" s="14"/>
      <c r="AB188" s="14"/>
      <c r="AC188" s="14"/>
    </row>
    <row r="189" spans="1:29" ht="15.75" customHeight="1" x14ac:dyDescent="0.35">
      <c r="A189" s="13"/>
      <c r="B189" s="13"/>
      <c r="C189" s="13"/>
      <c r="D189" s="13"/>
      <c r="E189" s="14"/>
      <c r="F189" s="14"/>
      <c r="G189" s="13"/>
      <c r="H189" s="13"/>
      <c r="I189" s="13"/>
      <c r="J189" s="13"/>
      <c r="K189" s="13"/>
      <c r="L189" s="13"/>
      <c r="M189" s="14"/>
      <c r="N189" s="14"/>
      <c r="O189" s="13"/>
      <c r="P189" s="13"/>
      <c r="Q189" s="13"/>
      <c r="R189" s="14"/>
      <c r="S189" s="14"/>
      <c r="T189" s="14"/>
      <c r="U189" s="14"/>
      <c r="V189" s="14"/>
      <c r="W189" s="14"/>
      <c r="X189" s="14"/>
      <c r="Y189" s="14"/>
      <c r="Z189" s="14"/>
      <c r="AA189" s="14"/>
      <c r="AB189" s="14"/>
      <c r="AC189" s="14"/>
    </row>
    <row r="190" spans="1:29" ht="15.75" customHeight="1" x14ac:dyDescent="0.35">
      <c r="A190" s="13"/>
      <c r="B190" s="13"/>
      <c r="C190" s="13"/>
      <c r="D190" s="13"/>
      <c r="E190" s="14"/>
      <c r="F190" s="14"/>
      <c r="G190" s="13"/>
      <c r="H190" s="13"/>
      <c r="I190" s="13"/>
      <c r="J190" s="13"/>
      <c r="K190" s="13"/>
      <c r="L190" s="13"/>
      <c r="M190" s="14"/>
      <c r="N190" s="14"/>
      <c r="O190" s="13"/>
      <c r="P190" s="13"/>
      <c r="Q190" s="13"/>
      <c r="R190" s="14"/>
      <c r="S190" s="14"/>
      <c r="T190" s="14"/>
      <c r="U190" s="14"/>
      <c r="V190" s="14"/>
      <c r="W190" s="14"/>
      <c r="X190" s="14"/>
      <c r="Y190" s="14"/>
      <c r="Z190" s="14"/>
      <c r="AA190" s="14"/>
      <c r="AB190" s="14"/>
      <c r="AC190" s="14"/>
    </row>
    <row r="191" spans="1:29" ht="15.75" customHeight="1" x14ac:dyDescent="0.35">
      <c r="A191" s="13"/>
      <c r="B191" s="13"/>
      <c r="C191" s="13"/>
      <c r="D191" s="13"/>
      <c r="E191" s="14"/>
      <c r="F191" s="14"/>
      <c r="G191" s="13"/>
      <c r="H191" s="13"/>
      <c r="I191" s="13"/>
      <c r="J191" s="13"/>
      <c r="K191" s="13"/>
      <c r="L191" s="13"/>
      <c r="M191" s="14"/>
      <c r="N191" s="14"/>
      <c r="O191" s="13"/>
      <c r="P191" s="13"/>
      <c r="Q191" s="13"/>
      <c r="R191" s="14"/>
      <c r="S191" s="14"/>
      <c r="T191" s="14"/>
      <c r="U191" s="14"/>
      <c r="V191" s="14"/>
      <c r="W191" s="14"/>
      <c r="X191" s="14"/>
      <c r="Y191" s="14"/>
      <c r="Z191" s="14"/>
      <c r="AA191" s="14"/>
      <c r="AB191" s="14"/>
      <c r="AC191" s="14"/>
    </row>
    <row r="192" spans="1:29" ht="15.75" customHeight="1" x14ac:dyDescent="0.35">
      <c r="A192" s="13"/>
      <c r="B192" s="13"/>
      <c r="C192" s="13"/>
      <c r="D192" s="13"/>
      <c r="E192" s="14"/>
      <c r="F192" s="14"/>
      <c r="G192" s="13"/>
      <c r="H192" s="13"/>
      <c r="I192" s="13"/>
      <c r="J192" s="13"/>
      <c r="K192" s="13"/>
      <c r="L192" s="13"/>
      <c r="M192" s="14"/>
      <c r="N192" s="14"/>
      <c r="O192" s="13"/>
      <c r="P192" s="13"/>
      <c r="Q192" s="13"/>
      <c r="R192" s="14"/>
      <c r="S192" s="14"/>
      <c r="T192" s="14"/>
      <c r="U192" s="14"/>
      <c r="V192" s="14"/>
      <c r="W192" s="14"/>
      <c r="X192" s="14"/>
      <c r="Y192" s="14"/>
      <c r="Z192" s="14"/>
      <c r="AA192" s="14"/>
      <c r="AB192" s="14"/>
      <c r="AC192" s="14"/>
    </row>
    <row r="193" spans="1:29" ht="15.75" customHeight="1" x14ac:dyDescent="0.35">
      <c r="A193" s="13"/>
      <c r="B193" s="13"/>
      <c r="C193" s="13"/>
      <c r="D193" s="13"/>
      <c r="E193" s="14"/>
      <c r="F193" s="14"/>
      <c r="G193" s="13"/>
      <c r="H193" s="13"/>
      <c r="I193" s="13"/>
      <c r="J193" s="13"/>
      <c r="K193" s="13"/>
      <c r="L193" s="13"/>
      <c r="M193" s="14"/>
      <c r="N193" s="14"/>
      <c r="O193" s="13"/>
      <c r="P193" s="13"/>
      <c r="Q193" s="13"/>
      <c r="R193" s="14"/>
      <c r="S193" s="14"/>
      <c r="T193" s="14"/>
      <c r="U193" s="14"/>
      <c r="V193" s="14"/>
      <c r="W193" s="14"/>
      <c r="X193" s="14"/>
      <c r="Y193" s="14"/>
      <c r="Z193" s="14"/>
      <c r="AA193" s="14"/>
      <c r="AB193" s="14"/>
      <c r="AC193" s="14"/>
    </row>
    <row r="194" spans="1:29" ht="15.75" customHeight="1" x14ac:dyDescent="0.35">
      <c r="A194" s="13"/>
      <c r="B194" s="13"/>
      <c r="C194" s="13"/>
      <c r="D194" s="13"/>
      <c r="E194" s="14"/>
      <c r="F194" s="14"/>
      <c r="G194" s="13"/>
      <c r="H194" s="13"/>
      <c r="I194" s="13"/>
      <c r="J194" s="13"/>
      <c r="K194" s="13"/>
      <c r="L194" s="13"/>
      <c r="M194" s="14"/>
      <c r="N194" s="14"/>
      <c r="O194" s="13"/>
      <c r="P194" s="13"/>
      <c r="Q194" s="13"/>
      <c r="R194" s="14"/>
      <c r="S194" s="14"/>
      <c r="T194" s="14"/>
      <c r="U194" s="14"/>
      <c r="V194" s="14"/>
      <c r="W194" s="14"/>
      <c r="X194" s="14"/>
      <c r="Y194" s="14"/>
      <c r="Z194" s="14"/>
      <c r="AA194" s="14"/>
      <c r="AB194" s="14"/>
      <c r="AC194" s="14"/>
    </row>
    <row r="195" spans="1:29" ht="15.75" customHeight="1" x14ac:dyDescent="0.35">
      <c r="A195" s="13"/>
      <c r="B195" s="13"/>
      <c r="C195" s="13"/>
      <c r="D195" s="13"/>
      <c r="E195" s="14"/>
      <c r="F195" s="14"/>
      <c r="G195" s="13"/>
      <c r="H195" s="13"/>
      <c r="I195" s="13"/>
      <c r="J195" s="13"/>
      <c r="K195" s="13"/>
      <c r="L195" s="13"/>
      <c r="M195" s="14"/>
      <c r="N195" s="14"/>
      <c r="O195" s="13"/>
      <c r="P195" s="13"/>
      <c r="Q195" s="13"/>
      <c r="R195" s="14"/>
      <c r="S195" s="14"/>
      <c r="T195" s="14"/>
      <c r="U195" s="14"/>
      <c r="V195" s="14"/>
      <c r="W195" s="14"/>
      <c r="X195" s="14"/>
      <c r="Y195" s="14"/>
      <c r="Z195" s="14"/>
      <c r="AA195" s="14"/>
      <c r="AB195" s="14"/>
      <c r="AC195" s="14"/>
    </row>
    <row r="196" spans="1:29" ht="15.75" customHeight="1" x14ac:dyDescent="0.35">
      <c r="A196" s="13"/>
      <c r="B196" s="13"/>
      <c r="C196" s="13"/>
      <c r="D196" s="13"/>
      <c r="E196" s="14"/>
      <c r="F196" s="14"/>
      <c r="G196" s="13"/>
      <c r="H196" s="13"/>
      <c r="I196" s="13"/>
      <c r="J196" s="13"/>
      <c r="K196" s="13"/>
      <c r="L196" s="13"/>
      <c r="M196" s="14"/>
      <c r="N196" s="14"/>
      <c r="O196" s="13"/>
      <c r="P196" s="13"/>
      <c r="Q196" s="13"/>
      <c r="R196" s="14"/>
      <c r="S196" s="14"/>
      <c r="T196" s="14"/>
      <c r="U196" s="14"/>
      <c r="V196" s="14"/>
      <c r="W196" s="14"/>
      <c r="X196" s="14"/>
      <c r="Y196" s="14"/>
      <c r="Z196" s="14"/>
      <c r="AA196" s="14"/>
      <c r="AB196" s="14"/>
      <c r="AC196" s="14"/>
    </row>
    <row r="197" spans="1:29" ht="15.75" customHeight="1" x14ac:dyDescent="0.35">
      <c r="A197" s="13"/>
      <c r="B197" s="13"/>
      <c r="C197" s="13"/>
      <c r="D197" s="13"/>
      <c r="E197" s="14"/>
      <c r="F197" s="14"/>
      <c r="G197" s="13"/>
      <c r="H197" s="13"/>
      <c r="I197" s="13"/>
      <c r="J197" s="13"/>
      <c r="K197" s="13"/>
      <c r="L197" s="13"/>
      <c r="M197" s="14"/>
      <c r="N197" s="14"/>
      <c r="O197" s="13"/>
      <c r="P197" s="13"/>
      <c r="Q197" s="13"/>
      <c r="R197" s="14"/>
      <c r="S197" s="14"/>
      <c r="T197" s="14"/>
      <c r="U197" s="14"/>
      <c r="V197" s="14"/>
      <c r="W197" s="14"/>
      <c r="X197" s="14"/>
      <c r="Y197" s="14"/>
      <c r="Z197" s="14"/>
      <c r="AA197" s="14"/>
      <c r="AB197" s="14"/>
      <c r="AC197" s="14"/>
    </row>
    <row r="198" spans="1:29" ht="15.75" customHeight="1" x14ac:dyDescent="0.35">
      <c r="A198" s="13"/>
      <c r="B198" s="13"/>
      <c r="C198" s="13"/>
      <c r="D198" s="13"/>
      <c r="E198" s="14"/>
      <c r="F198" s="14"/>
      <c r="G198" s="13"/>
      <c r="H198" s="13"/>
      <c r="I198" s="13"/>
      <c r="J198" s="13"/>
      <c r="K198" s="13"/>
      <c r="L198" s="13"/>
      <c r="M198" s="14"/>
      <c r="N198" s="14"/>
      <c r="O198" s="13"/>
      <c r="P198" s="13"/>
      <c r="Q198" s="13"/>
      <c r="R198" s="14"/>
      <c r="S198" s="14"/>
      <c r="T198" s="14"/>
      <c r="U198" s="14"/>
      <c r="V198" s="14"/>
      <c r="W198" s="14"/>
      <c r="X198" s="14"/>
      <c r="Y198" s="14"/>
      <c r="Z198" s="14"/>
      <c r="AA198" s="14"/>
      <c r="AB198" s="14"/>
      <c r="AC198" s="14"/>
    </row>
    <row r="199" spans="1:29" ht="15.75" customHeight="1" x14ac:dyDescent="0.35">
      <c r="A199" s="13"/>
      <c r="B199" s="13"/>
      <c r="C199" s="13"/>
      <c r="D199" s="13"/>
      <c r="E199" s="14"/>
      <c r="F199" s="14"/>
      <c r="G199" s="13"/>
      <c r="H199" s="13"/>
      <c r="I199" s="13"/>
      <c r="J199" s="13"/>
      <c r="K199" s="13"/>
      <c r="L199" s="13"/>
      <c r="M199" s="14"/>
      <c r="N199" s="14"/>
      <c r="O199" s="13"/>
      <c r="P199" s="13"/>
      <c r="Q199" s="13"/>
      <c r="R199" s="14"/>
      <c r="S199" s="14"/>
      <c r="T199" s="14"/>
      <c r="U199" s="14"/>
      <c r="V199" s="14"/>
      <c r="W199" s="14"/>
      <c r="X199" s="14"/>
      <c r="Y199" s="14"/>
      <c r="Z199" s="14"/>
      <c r="AA199" s="14"/>
      <c r="AB199" s="14"/>
      <c r="AC199" s="14"/>
    </row>
    <row r="200" spans="1:29" ht="15.75" customHeight="1" x14ac:dyDescent="0.35">
      <c r="A200" s="13"/>
      <c r="B200" s="13"/>
      <c r="C200" s="13"/>
      <c r="D200" s="13"/>
      <c r="E200" s="14"/>
      <c r="F200" s="14"/>
      <c r="G200" s="13"/>
      <c r="H200" s="13"/>
      <c r="I200" s="13"/>
      <c r="J200" s="13"/>
      <c r="K200" s="13"/>
      <c r="L200" s="13"/>
      <c r="M200" s="14"/>
      <c r="N200" s="14"/>
      <c r="O200" s="13"/>
      <c r="P200" s="13"/>
      <c r="Q200" s="13"/>
      <c r="R200" s="14"/>
      <c r="S200" s="14"/>
      <c r="T200" s="14"/>
      <c r="U200" s="14"/>
      <c r="V200" s="14"/>
      <c r="W200" s="14"/>
      <c r="X200" s="14"/>
      <c r="Y200" s="14"/>
      <c r="Z200" s="14"/>
      <c r="AA200" s="14"/>
      <c r="AB200" s="14"/>
      <c r="AC200" s="14"/>
    </row>
    <row r="201" spans="1:29" ht="15.75" customHeight="1" x14ac:dyDescent="0.35">
      <c r="A201" s="13"/>
      <c r="B201" s="13"/>
      <c r="C201" s="13"/>
      <c r="D201" s="13"/>
      <c r="E201" s="14"/>
      <c r="F201" s="14"/>
      <c r="G201" s="13"/>
      <c r="H201" s="13"/>
      <c r="I201" s="13"/>
      <c r="J201" s="13"/>
      <c r="K201" s="13"/>
      <c r="L201" s="13"/>
      <c r="M201" s="14"/>
      <c r="N201" s="14"/>
      <c r="O201" s="13"/>
      <c r="P201" s="13"/>
      <c r="Q201" s="13"/>
      <c r="R201" s="14"/>
      <c r="S201" s="14"/>
      <c r="T201" s="14"/>
      <c r="U201" s="14"/>
      <c r="V201" s="14"/>
      <c r="W201" s="14"/>
      <c r="X201" s="14"/>
      <c r="Y201" s="14"/>
      <c r="Z201" s="14"/>
      <c r="AA201" s="14"/>
      <c r="AB201" s="14"/>
      <c r="AC201" s="14"/>
    </row>
    <row r="202" spans="1:29" ht="15.75" customHeight="1" x14ac:dyDescent="0.35">
      <c r="A202" s="13"/>
      <c r="B202" s="13"/>
      <c r="C202" s="13"/>
      <c r="D202" s="13"/>
      <c r="E202" s="14"/>
      <c r="F202" s="14"/>
      <c r="G202" s="13"/>
      <c r="H202" s="13"/>
      <c r="I202" s="13"/>
      <c r="J202" s="13"/>
      <c r="K202" s="13"/>
      <c r="L202" s="13"/>
      <c r="M202" s="14"/>
      <c r="N202" s="14"/>
      <c r="O202" s="13"/>
      <c r="P202" s="13"/>
      <c r="Q202" s="13"/>
      <c r="R202" s="14"/>
      <c r="S202" s="14"/>
      <c r="T202" s="14"/>
      <c r="U202" s="14"/>
      <c r="V202" s="14"/>
      <c r="W202" s="14"/>
      <c r="X202" s="14"/>
      <c r="Y202" s="14"/>
      <c r="Z202" s="14"/>
      <c r="AA202" s="14"/>
      <c r="AB202" s="14"/>
      <c r="AC202" s="14"/>
    </row>
    <row r="203" spans="1:29" ht="15.75" customHeight="1" x14ac:dyDescent="0.35">
      <c r="A203" s="13"/>
      <c r="B203" s="13"/>
      <c r="C203" s="13"/>
      <c r="D203" s="13"/>
      <c r="E203" s="14"/>
      <c r="F203" s="14"/>
      <c r="G203" s="13"/>
      <c r="H203" s="13"/>
      <c r="I203" s="13"/>
      <c r="J203" s="13"/>
      <c r="K203" s="13"/>
      <c r="L203" s="13"/>
      <c r="M203" s="14"/>
      <c r="N203" s="14"/>
      <c r="O203" s="13"/>
      <c r="P203" s="13"/>
      <c r="Q203" s="13"/>
      <c r="R203" s="14"/>
      <c r="S203" s="14"/>
      <c r="T203" s="14"/>
      <c r="U203" s="14"/>
      <c r="V203" s="14"/>
      <c r="W203" s="14"/>
      <c r="X203" s="14"/>
      <c r="Y203" s="14"/>
      <c r="Z203" s="14"/>
      <c r="AA203" s="14"/>
      <c r="AB203" s="14"/>
      <c r="AC203" s="14"/>
    </row>
    <row r="204" spans="1:29" ht="15.75" customHeight="1" x14ac:dyDescent="0.35">
      <c r="A204" s="13"/>
      <c r="B204" s="13"/>
      <c r="C204" s="13"/>
      <c r="D204" s="13"/>
      <c r="E204" s="14"/>
      <c r="F204" s="14"/>
      <c r="G204" s="13"/>
      <c r="H204" s="13"/>
      <c r="I204" s="13"/>
      <c r="J204" s="13"/>
      <c r="K204" s="13"/>
      <c r="L204" s="13"/>
      <c r="M204" s="14"/>
      <c r="N204" s="14"/>
      <c r="O204" s="13"/>
      <c r="P204" s="13"/>
      <c r="Q204" s="13"/>
      <c r="R204" s="14"/>
      <c r="S204" s="14"/>
      <c r="T204" s="14"/>
      <c r="U204" s="14"/>
      <c r="V204" s="14"/>
      <c r="W204" s="14"/>
      <c r="X204" s="14"/>
      <c r="Y204" s="14"/>
      <c r="Z204" s="14"/>
      <c r="AA204" s="14"/>
      <c r="AB204" s="14"/>
      <c r="AC204" s="14"/>
    </row>
    <row r="205" spans="1:29" ht="15.75" customHeight="1" x14ac:dyDescent="0.35">
      <c r="A205" s="13"/>
      <c r="B205" s="13"/>
      <c r="C205" s="13"/>
      <c r="D205" s="13"/>
      <c r="E205" s="14"/>
      <c r="F205" s="14"/>
      <c r="G205" s="13"/>
      <c r="H205" s="13"/>
      <c r="I205" s="13"/>
      <c r="J205" s="13"/>
      <c r="K205" s="13"/>
      <c r="L205" s="13"/>
      <c r="M205" s="14"/>
      <c r="N205" s="14"/>
      <c r="O205" s="13"/>
      <c r="P205" s="13"/>
      <c r="Q205" s="13"/>
      <c r="R205" s="14"/>
      <c r="S205" s="14"/>
      <c r="T205" s="14"/>
      <c r="U205" s="14"/>
      <c r="V205" s="14"/>
      <c r="W205" s="14"/>
      <c r="X205" s="14"/>
      <c r="Y205" s="14"/>
      <c r="Z205" s="14"/>
      <c r="AA205" s="14"/>
      <c r="AB205" s="14"/>
      <c r="AC205" s="14"/>
    </row>
    <row r="206" spans="1:29" ht="15.75" customHeight="1" x14ac:dyDescent="0.35">
      <c r="A206" s="13"/>
      <c r="B206" s="13"/>
      <c r="C206" s="13"/>
      <c r="D206" s="13"/>
      <c r="E206" s="14"/>
      <c r="F206" s="14"/>
      <c r="G206" s="13"/>
      <c r="H206" s="13"/>
      <c r="I206" s="13"/>
      <c r="J206" s="13"/>
      <c r="K206" s="13"/>
      <c r="L206" s="13"/>
      <c r="M206" s="14"/>
      <c r="N206" s="14"/>
      <c r="O206" s="13"/>
      <c r="P206" s="13"/>
      <c r="Q206" s="13"/>
      <c r="R206" s="14"/>
      <c r="S206" s="14"/>
      <c r="T206" s="14"/>
      <c r="U206" s="14"/>
      <c r="V206" s="14"/>
      <c r="W206" s="14"/>
      <c r="X206" s="14"/>
      <c r="Y206" s="14"/>
      <c r="Z206" s="14"/>
      <c r="AA206" s="14"/>
      <c r="AB206" s="14"/>
      <c r="AC206" s="14"/>
    </row>
    <row r="207" spans="1:29" ht="15.75" customHeight="1" x14ac:dyDescent="0.35">
      <c r="A207" s="13"/>
      <c r="B207" s="13"/>
      <c r="C207" s="13"/>
      <c r="D207" s="13"/>
      <c r="E207" s="14"/>
      <c r="F207" s="14"/>
      <c r="G207" s="13"/>
      <c r="H207" s="13"/>
      <c r="I207" s="13"/>
      <c r="J207" s="13"/>
      <c r="K207" s="13"/>
      <c r="L207" s="13"/>
      <c r="M207" s="14"/>
      <c r="N207" s="14"/>
      <c r="O207" s="13"/>
      <c r="P207" s="13"/>
      <c r="Q207" s="13"/>
      <c r="R207" s="14"/>
      <c r="S207" s="14"/>
      <c r="T207" s="14"/>
      <c r="U207" s="14"/>
      <c r="V207" s="14"/>
      <c r="W207" s="14"/>
      <c r="X207" s="14"/>
      <c r="Y207" s="14"/>
      <c r="Z207" s="14"/>
      <c r="AA207" s="14"/>
      <c r="AB207" s="14"/>
      <c r="AC207" s="14"/>
    </row>
    <row r="208" spans="1:29" ht="15.75" customHeight="1" x14ac:dyDescent="0.35">
      <c r="A208" s="13"/>
      <c r="B208" s="13"/>
      <c r="C208" s="13"/>
      <c r="D208" s="13"/>
      <c r="E208" s="14"/>
      <c r="F208" s="14"/>
      <c r="G208" s="13"/>
      <c r="H208" s="13"/>
      <c r="I208" s="13"/>
      <c r="J208" s="13"/>
      <c r="K208" s="13"/>
      <c r="L208" s="13"/>
      <c r="M208" s="14"/>
      <c r="N208" s="14"/>
      <c r="O208" s="13"/>
      <c r="P208" s="13"/>
      <c r="Q208" s="13"/>
      <c r="R208" s="14"/>
      <c r="S208" s="14"/>
      <c r="T208" s="14"/>
      <c r="U208" s="14"/>
      <c r="V208" s="14"/>
      <c r="W208" s="14"/>
      <c r="X208" s="14"/>
      <c r="Y208" s="14"/>
      <c r="Z208" s="14"/>
      <c r="AA208" s="14"/>
      <c r="AB208" s="14"/>
      <c r="AC208" s="14"/>
    </row>
    <row r="209" spans="1:29" ht="15.75" customHeight="1" x14ac:dyDescent="0.35">
      <c r="A209" s="13"/>
      <c r="B209" s="13"/>
      <c r="C209" s="13"/>
      <c r="D209" s="13"/>
      <c r="E209" s="14"/>
      <c r="F209" s="14"/>
      <c r="G209" s="13"/>
      <c r="H209" s="13"/>
      <c r="I209" s="13"/>
      <c r="J209" s="13"/>
      <c r="K209" s="13"/>
      <c r="L209" s="13"/>
      <c r="M209" s="14"/>
      <c r="N209" s="14"/>
      <c r="O209" s="13"/>
      <c r="P209" s="13"/>
      <c r="Q209" s="13"/>
      <c r="R209" s="14"/>
      <c r="S209" s="14"/>
      <c r="T209" s="14"/>
      <c r="U209" s="14"/>
      <c r="V209" s="14"/>
      <c r="W209" s="14"/>
      <c r="X209" s="14"/>
      <c r="Y209" s="14"/>
      <c r="Z209" s="14"/>
      <c r="AA209" s="14"/>
      <c r="AB209" s="14"/>
      <c r="AC209" s="14"/>
    </row>
    <row r="210" spans="1:29" ht="15.75" customHeight="1" x14ac:dyDescent="0.35">
      <c r="A210" s="13"/>
      <c r="B210" s="13"/>
      <c r="C210" s="13"/>
      <c r="D210" s="13"/>
      <c r="E210" s="14"/>
      <c r="F210" s="14"/>
      <c r="G210" s="13"/>
      <c r="H210" s="13"/>
      <c r="I210" s="13"/>
      <c r="J210" s="13"/>
      <c r="K210" s="13"/>
      <c r="L210" s="13"/>
      <c r="M210" s="14"/>
      <c r="N210" s="14"/>
      <c r="O210" s="13"/>
      <c r="P210" s="13"/>
      <c r="Q210" s="13"/>
      <c r="R210" s="14"/>
      <c r="S210" s="14"/>
      <c r="T210" s="14"/>
      <c r="U210" s="14"/>
      <c r="V210" s="14"/>
      <c r="W210" s="14"/>
      <c r="X210" s="14"/>
      <c r="Y210" s="14"/>
      <c r="Z210" s="14"/>
      <c r="AA210" s="14"/>
      <c r="AB210" s="14"/>
      <c r="AC210" s="14"/>
    </row>
    <row r="211" spans="1:29" ht="15.75" customHeight="1" x14ac:dyDescent="0.35">
      <c r="A211" s="13"/>
      <c r="B211" s="13"/>
      <c r="C211" s="13"/>
      <c r="D211" s="13"/>
      <c r="E211" s="14"/>
      <c r="F211" s="14"/>
      <c r="G211" s="13"/>
      <c r="H211" s="13"/>
      <c r="I211" s="13"/>
      <c r="J211" s="13"/>
      <c r="K211" s="13"/>
      <c r="L211" s="13"/>
      <c r="M211" s="14"/>
      <c r="N211" s="14"/>
      <c r="O211" s="13"/>
      <c r="P211" s="13"/>
      <c r="Q211" s="13"/>
      <c r="R211" s="14"/>
      <c r="S211" s="14"/>
      <c r="T211" s="14"/>
      <c r="U211" s="14"/>
      <c r="V211" s="14"/>
      <c r="W211" s="14"/>
      <c r="X211" s="14"/>
      <c r="Y211" s="14"/>
      <c r="Z211" s="14"/>
      <c r="AA211" s="14"/>
      <c r="AB211" s="14"/>
      <c r="AC211" s="14"/>
    </row>
    <row r="212" spans="1:29" ht="15.75" customHeight="1" x14ac:dyDescent="0.35">
      <c r="A212" s="13"/>
      <c r="B212" s="13"/>
      <c r="C212" s="13"/>
      <c r="D212" s="13"/>
      <c r="E212" s="14"/>
      <c r="F212" s="14"/>
      <c r="G212" s="13"/>
      <c r="H212" s="13"/>
      <c r="I212" s="13"/>
      <c r="J212" s="13"/>
      <c r="K212" s="13"/>
      <c r="L212" s="13"/>
      <c r="M212" s="14"/>
      <c r="N212" s="14"/>
      <c r="O212" s="13"/>
      <c r="P212" s="13"/>
      <c r="Q212" s="13"/>
      <c r="R212" s="14"/>
      <c r="S212" s="14"/>
      <c r="T212" s="14"/>
      <c r="U212" s="14"/>
      <c r="V212" s="14"/>
      <c r="W212" s="14"/>
      <c r="X212" s="14"/>
      <c r="Y212" s="14"/>
      <c r="Z212" s="14"/>
      <c r="AA212" s="14"/>
      <c r="AB212" s="14"/>
      <c r="AC212" s="14"/>
    </row>
    <row r="213" spans="1:29" ht="15.75" customHeight="1" x14ac:dyDescent="0.35">
      <c r="A213" s="13"/>
      <c r="B213" s="13"/>
      <c r="C213" s="13"/>
      <c r="D213" s="13"/>
      <c r="E213" s="14"/>
      <c r="F213" s="14"/>
      <c r="G213" s="13"/>
      <c r="H213" s="13"/>
      <c r="I213" s="13"/>
      <c r="J213" s="13"/>
      <c r="K213" s="13"/>
      <c r="L213" s="13"/>
      <c r="M213" s="14"/>
      <c r="N213" s="14"/>
      <c r="O213" s="13"/>
      <c r="P213" s="13"/>
      <c r="Q213" s="13"/>
      <c r="R213" s="14"/>
      <c r="S213" s="14"/>
      <c r="T213" s="14"/>
      <c r="U213" s="14"/>
      <c r="V213" s="14"/>
      <c r="W213" s="14"/>
      <c r="X213" s="14"/>
      <c r="Y213" s="14"/>
      <c r="Z213" s="14"/>
      <c r="AA213" s="14"/>
      <c r="AB213" s="14"/>
      <c r="AC213" s="14"/>
    </row>
    <row r="214" spans="1:29" ht="15.75" customHeight="1" x14ac:dyDescent="0.35">
      <c r="A214" s="13"/>
      <c r="B214" s="13"/>
      <c r="C214" s="13"/>
      <c r="D214" s="13"/>
      <c r="E214" s="14"/>
      <c r="F214" s="14"/>
      <c r="G214" s="13"/>
      <c r="H214" s="13"/>
      <c r="I214" s="13"/>
      <c r="J214" s="13"/>
      <c r="K214" s="13"/>
      <c r="L214" s="13"/>
      <c r="M214" s="14"/>
      <c r="N214" s="14"/>
      <c r="O214" s="13"/>
      <c r="P214" s="13"/>
      <c r="Q214" s="13"/>
      <c r="R214" s="14"/>
      <c r="S214" s="14"/>
      <c r="T214" s="14"/>
      <c r="U214" s="14"/>
      <c r="V214" s="14"/>
      <c r="W214" s="14"/>
      <c r="X214" s="14"/>
      <c r="Y214" s="14"/>
      <c r="Z214" s="14"/>
      <c r="AA214" s="14"/>
      <c r="AB214" s="14"/>
      <c r="AC214" s="14"/>
    </row>
    <row r="215" spans="1:29" ht="15.75" customHeight="1" x14ac:dyDescent="0.35">
      <c r="A215" s="13"/>
      <c r="B215" s="13"/>
      <c r="C215" s="13"/>
      <c r="D215" s="13"/>
      <c r="E215" s="14"/>
      <c r="F215" s="14"/>
      <c r="G215" s="13"/>
      <c r="H215" s="13"/>
      <c r="I215" s="13"/>
      <c r="J215" s="13"/>
      <c r="K215" s="13"/>
      <c r="L215" s="13"/>
      <c r="M215" s="14"/>
      <c r="N215" s="14"/>
      <c r="O215" s="13"/>
      <c r="P215" s="13"/>
      <c r="Q215" s="13"/>
      <c r="R215" s="14"/>
      <c r="S215" s="14"/>
      <c r="T215" s="14"/>
      <c r="U215" s="14"/>
      <c r="V215" s="14"/>
      <c r="W215" s="14"/>
      <c r="X215" s="14"/>
      <c r="Y215" s="14"/>
      <c r="Z215" s="14"/>
      <c r="AA215" s="14"/>
      <c r="AB215" s="14"/>
      <c r="AC215" s="14"/>
    </row>
    <row r="216" spans="1:29" ht="15.75" customHeight="1" x14ac:dyDescent="0.35">
      <c r="A216" s="13"/>
      <c r="B216" s="13"/>
      <c r="C216" s="13"/>
      <c r="D216" s="13"/>
      <c r="E216" s="14"/>
      <c r="F216" s="14"/>
      <c r="G216" s="13"/>
      <c r="H216" s="13"/>
      <c r="I216" s="13"/>
      <c r="J216" s="13"/>
      <c r="K216" s="13"/>
      <c r="L216" s="13"/>
      <c r="M216" s="14"/>
      <c r="N216" s="14"/>
      <c r="O216" s="13"/>
      <c r="P216" s="13"/>
      <c r="Q216" s="13"/>
      <c r="R216" s="14"/>
      <c r="S216" s="14"/>
      <c r="T216" s="14"/>
      <c r="U216" s="14"/>
      <c r="V216" s="14"/>
      <c r="W216" s="14"/>
      <c r="X216" s="14"/>
      <c r="Y216" s="14"/>
      <c r="Z216" s="14"/>
      <c r="AA216" s="14"/>
      <c r="AB216" s="14"/>
      <c r="AC216" s="14"/>
    </row>
    <row r="217" spans="1:29" ht="15.75" customHeight="1" x14ac:dyDescent="0.35">
      <c r="A217" s="13"/>
      <c r="B217" s="13"/>
      <c r="C217" s="13"/>
      <c r="D217" s="13"/>
      <c r="E217" s="14"/>
      <c r="F217" s="14"/>
      <c r="G217" s="13"/>
      <c r="H217" s="13"/>
      <c r="I217" s="13"/>
      <c r="J217" s="13"/>
      <c r="K217" s="13"/>
      <c r="L217" s="13"/>
      <c r="M217" s="14"/>
      <c r="N217" s="14"/>
      <c r="O217" s="13"/>
      <c r="P217" s="13"/>
      <c r="Q217" s="13"/>
      <c r="R217" s="14"/>
      <c r="S217" s="14"/>
      <c r="T217" s="14"/>
      <c r="U217" s="14"/>
      <c r="V217" s="14"/>
      <c r="W217" s="14"/>
      <c r="X217" s="14"/>
      <c r="Y217" s="14"/>
      <c r="Z217" s="14"/>
      <c r="AA217" s="14"/>
      <c r="AB217" s="14"/>
      <c r="AC217" s="14"/>
    </row>
    <row r="218" spans="1:29" ht="15.75" customHeight="1" x14ac:dyDescent="0.35">
      <c r="A218" s="13"/>
      <c r="B218" s="13"/>
      <c r="C218" s="13"/>
      <c r="D218" s="13"/>
      <c r="E218" s="14"/>
      <c r="F218" s="14"/>
      <c r="G218" s="13"/>
      <c r="H218" s="13"/>
      <c r="I218" s="13"/>
      <c r="J218" s="13"/>
      <c r="K218" s="13"/>
      <c r="L218" s="13"/>
      <c r="M218" s="14"/>
      <c r="N218" s="14"/>
      <c r="O218" s="13"/>
      <c r="P218" s="13"/>
      <c r="Q218" s="13"/>
      <c r="R218" s="14"/>
      <c r="S218" s="14"/>
      <c r="T218" s="14"/>
      <c r="U218" s="14"/>
      <c r="V218" s="14"/>
      <c r="W218" s="14"/>
      <c r="X218" s="14"/>
      <c r="Y218" s="14"/>
      <c r="Z218" s="14"/>
      <c r="AA218" s="14"/>
      <c r="AB218" s="14"/>
      <c r="AC218" s="14"/>
    </row>
    <row r="219" spans="1:29" ht="15.75" customHeight="1" x14ac:dyDescent="0.35">
      <c r="A219" s="13"/>
      <c r="B219" s="13"/>
      <c r="C219" s="13"/>
      <c r="D219" s="13"/>
      <c r="E219" s="14"/>
      <c r="F219" s="14"/>
      <c r="G219" s="13"/>
      <c r="H219" s="13"/>
      <c r="I219" s="13"/>
      <c r="J219" s="13"/>
      <c r="K219" s="13"/>
      <c r="L219" s="13"/>
      <c r="M219" s="14"/>
      <c r="N219" s="14"/>
      <c r="O219" s="13"/>
      <c r="P219" s="13"/>
      <c r="Q219" s="13"/>
      <c r="R219" s="14"/>
      <c r="S219" s="14"/>
      <c r="T219" s="14"/>
      <c r="U219" s="14"/>
      <c r="V219" s="14"/>
      <c r="W219" s="14"/>
      <c r="X219" s="14"/>
      <c r="Y219" s="14"/>
      <c r="Z219" s="14"/>
      <c r="AA219" s="14"/>
      <c r="AB219" s="14"/>
      <c r="AC219" s="14"/>
    </row>
    <row r="220" spans="1:29" ht="15.75" customHeight="1" x14ac:dyDescent="0.35">
      <c r="A220" s="13"/>
      <c r="B220" s="13"/>
      <c r="C220" s="13"/>
      <c r="D220" s="13"/>
      <c r="E220" s="14"/>
      <c r="F220" s="14"/>
      <c r="G220" s="13"/>
      <c r="H220" s="13"/>
      <c r="I220" s="13"/>
      <c r="J220" s="13"/>
      <c r="K220" s="13"/>
      <c r="L220" s="13"/>
      <c r="M220" s="14"/>
      <c r="N220" s="14"/>
      <c r="O220" s="13"/>
      <c r="P220" s="13"/>
      <c r="Q220" s="13"/>
      <c r="R220" s="14"/>
      <c r="S220" s="14"/>
      <c r="T220" s="14"/>
      <c r="U220" s="14"/>
      <c r="V220" s="14"/>
      <c r="W220" s="14"/>
      <c r="X220" s="14"/>
      <c r="Y220" s="14"/>
      <c r="Z220" s="14"/>
      <c r="AA220" s="14"/>
      <c r="AB220" s="14"/>
      <c r="AC220" s="14"/>
    </row>
    <row r="221" spans="1:29" ht="15.75" customHeight="1" x14ac:dyDescent="0.35">
      <c r="A221" s="13"/>
      <c r="B221" s="13"/>
      <c r="C221" s="13"/>
      <c r="D221" s="13"/>
      <c r="E221" s="14"/>
      <c r="F221" s="14"/>
      <c r="G221" s="13"/>
      <c r="H221" s="13"/>
      <c r="I221" s="13"/>
      <c r="J221" s="13"/>
      <c r="K221" s="13"/>
      <c r="L221" s="13"/>
      <c r="M221" s="14"/>
      <c r="N221" s="14"/>
      <c r="O221" s="13"/>
      <c r="P221" s="13"/>
      <c r="Q221" s="13"/>
      <c r="R221" s="14"/>
      <c r="S221" s="14"/>
      <c r="T221" s="14"/>
      <c r="U221" s="14"/>
      <c r="V221" s="14"/>
      <c r="W221" s="14"/>
      <c r="X221" s="14"/>
      <c r="Y221" s="14"/>
      <c r="Z221" s="14"/>
      <c r="AA221" s="14"/>
      <c r="AB221" s="14"/>
      <c r="AC221" s="14"/>
    </row>
    <row r="222" spans="1:29" ht="15.75" customHeight="1" x14ac:dyDescent="0.35">
      <c r="A222" s="13"/>
      <c r="B222" s="13"/>
      <c r="C222" s="13"/>
      <c r="D222" s="13"/>
      <c r="E222" s="14"/>
      <c r="F222" s="14"/>
      <c r="G222" s="13"/>
      <c r="H222" s="13"/>
      <c r="I222" s="13"/>
      <c r="J222" s="13"/>
      <c r="K222" s="13"/>
      <c r="L222" s="13"/>
      <c r="M222" s="14"/>
      <c r="N222" s="14"/>
      <c r="O222" s="13"/>
      <c r="P222" s="13"/>
      <c r="Q222" s="13"/>
      <c r="R222" s="14"/>
      <c r="S222" s="14"/>
      <c r="T222" s="14"/>
      <c r="U222" s="14"/>
      <c r="V222" s="14"/>
      <c r="W222" s="14"/>
      <c r="X222" s="14"/>
      <c r="Y222" s="14"/>
      <c r="Z222" s="14"/>
      <c r="AA222" s="14"/>
      <c r="AB222" s="14"/>
      <c r="AC222" s="14"/>
    </row>
    <row r="223" spans="1:29" ht="15.75" customHeight="1" x14ac:dyDescent="0.35">
      <c r="A223" s="13"/>
      <c r="B223" s="13"/>
      <c r="C223" s="13"/>
      <c r="D223" s="13"/>
      <c r="E223" s="14"/>
      <c r="F223" s="14"/>
      <c r="G223" s="13"/>
      <c r="H223" s="13"/>
      <c r="I223" s="13"/>
      <c r="J223" s="13"/>
      <c r="K223" s="13"/>
      <c r="L223" s="13"/>
      <c r="M223" s="14"/>
      <c r="N223" s="14"/>
      <c r="O223" s="13"/>
      <c r="P223" s="13"/>
      <c r="Q223" s="13"/>
      <c r="R223" s="14"/>
      <c r="S223" s="14"/>
      <c r="T223" s="14"/>
      <c r="U223" s="14"/>
      <c r="V223" s="14"/>
      <c r="W223" s="14"/>
      <c r="X223" s="14"/>
      <c r="Y223" s="14"/>
      <c r="Z223" s="14"/>
      <c r="AA223" s="14"/>
      <c r="AB223" s="14"/>
      <c r="AC223" s="14"/>
    </row>
    <row r="224" spans="1:29" ht="15.75" customHeight="1" x14ac:dyDescent="0.35">
      <c r="A224" s="13"/>
      <c r="B224" s="13"/>
      <c r="C224" s="13"/>
      <c r="D224" s="13"/>
      <c r="E224" s="14"/>
      <c r="F224" s="14"/>
      <c r="G224" s="13"/>
      <c r="H224" s="13"/>
      <c r="I224" s="13"/>
      <c r="J224" s="13"/>
      <c r="K224" s="13"/>
      <c r="L224" s="13"/>
      <c r="M224" s="14"/>
      <c r="N224" s="14"/>
      <c r="O224" s="13"/>
      <c r="P224" s="13"/>
      <c r="Q224" s="13"/>
      <c r="R224" s="14"/>
      <c r="S224" s="14"/>
      <c r="T224" s="14"/>
      <c r="U224" s="14"/>
      <c r="V224" s="14"/>
      <c r="W224" s="14"/>
      <c r="X224" s="14"/>
      <c r="Y224" s="14"/>
      <c r="Z224" s="14"/>
      <c r="AA224" s="14"/>
      <c r="AB224" s="14"/>
      <c r="AC224" s="14"/>
    </row>
    <row r="225" spans="1:29" ht="15.75" customHeight="1" x14ac:dyDescent="0.35">
      <c r="A225" s="13"/>
      <c r="B225" s="13"/>
      <c r="C225" s="13"/>
      <c r="D225" s="13"/>
      <c r="E225" s="14"/>
      <c r="F225" s="14"/>
      <c r="G225" s="13"/>
      <c r="H225" s="13"/>
      <c r="I225" s="13"/>
      <c r="J225" s="13"/>
      <c r="K225" s="13"/>
      <c r="L225" s="13"/>
      <c r="M225" s="14"/>
      <c r="N225" s="14"/>
      <c r="O225" s="13"/>
      <c r="P225" s="13"/>
      <c r="Q225" s="13"/>
      <c r="R225" s="14"/>
      <c r="S225" s="14"/>
      <c r="T225" s="14"/>
      <c r="U225" s="14"/>
      <c r="V225" s="14"/>
      <c r="W225" s="14"/>
      <c r="X225" s="14"/>
      <c r="Y225" s="14"/>
      <c r="Z225" s="14"/>
      <c r="AA225" s="14"/>
      <c r="AB225" s="14"/>
      <c r="AC225" s="14"/>
    </row>
    <row r="226" spans="1:29" ht="15.75" customHeight="1" x14ac:dyDescent="0.35">
      <c r="A226" s="13"/>
      <c r="B226" s="13"/>
      <c r="C226" s="13"/>
      <c r="D226" s="13"/>
      <c r="E226" s="14"/>
      <c r="F226" s="14"/>
      <c r="G226" s="13"/>
      <c r="H226" s="13"/>
      <c r="I226" s="13"/>
      <c r="J226" s="13"/>
      <c r="K226" s="13"/>
      <c r="L226" s="13"/>
      <c r="M226" s="14"/>
      <c r="N226" s="14"/>
      <c r="O226" s="13"/>
      <c r="P226" s="13"/>
      <c r="Q226" s="13"/>
      <c r="R226" s="14"/>
      <c r="S226" s="14"/>
      <c r="T226" s="14"/>
      <c r="U226" s="14"/>
      <c r="V226" s="14"/>
      <c r="W226" s="14"/>
      <c r="X226" s="14"/>
      <c r="Y226" s="14"/>
      <c r="Z226" s="14"/>
      <c r="AA226" s="14"/>
      <c r="AB226" s="14"/>
      <c r="AC226" s="14"/>
    </row>
    <row r="227" spans="1:29" ht="15.75" customHeight="1" x14ac:dyDescent="0.35">
      <c r="A227" s="13"/>
      <c r="B227" s="13"/>
      <c r="C227" s="13"/>
      <c r="D227" s="13"/>
      <c r="E227" s="14"/>
      <c r="F227" s="14"/>
      <c r="G227" s="13"/>
      <c r="H227" s="13"/>
      <c r="I227" s="13"/>
      <c r="J227" s="13"/>
      <c r="K227" s="13"/>
      <c r="L227" s="13"/>
      <c r="M227" s="14"/>
      <c r="N227" s="14"/>
      <c r="O227" s="13"/>
      <c r="P227" s="13"/>
      <c r="Q227" s="13"/>
      <c r="R227" s="14"/>
      <c r="S227" s="14"/>
      <c r="T227" s="14"/>
      <c r="U227" s="14"/>
      <c r="V227" s="14"/>
      <c r="W227" s="14"/>
      <c r="X227" s="14"/>
      <c r="Y227" s="14"/>
      <c r="Z227" s="14"/>
      <c r="AA227" s="14"/>
      <c r="AB227" s="14"/>
      <c r="AC227" s="14"/>
    </row>
    <row r="228" spans="1:29" ht="15.75" customHeight="1" x14ac:dyDescent="0.35">
      <c r="A228" s="13"/>
      <c r="B228" s="13"/>
      <c r="C228" s="13"/>
      <c r="D228" s="13"/>
      <c r="E228" s="14"/>
      <c r="F228" s="14"/>
      <c r="G228" s="13"/>
      <c r="H228" s="13"/>
      <c r="I228" s="13"/>
      <c r="J228" s="13"/>
      <c r="K228" s="13"/>
      <c r="L228" s="13"/>
      <c r="M228" s="14"/>
      <c r="N228" s="14"/>
      <c r="O228" s="13"/>
      <c r="P228" s="13"/>
      <c r="Q228" s="13"/>
      <c r="R228" s="14"/>
      <c r="S228" s="14"/>
      <c r="T228" s="14"/>
      <c r="U228" s="14"/>
      <c r="V228" s="14"/>
      <c r="W228" s="14"/>
      <c r="X228" s="14"/>
      <c r="Y228" s="14"/>
      <c r="Z228" s="14"/>
      <c r="AA228" s="14"/>
      <c r="AB228" s="14"/>
      <c r="AC228" s="14"/>
    </row>
    <row r="229" spans="1:29" ht="15.75" customHeight="1" x14ac:dyDescent="0.35">
      <c r="A229" s="13"/>
      <c r="B229" s="13"/>
      <c r="C229" s="13"/>
      <c r="D229" s="13"/>
      <c r="E229" s="14"/>
      <c r="F229" s="14"/>
      <c r="G229" s="13"/>
      <c r="H229" s="13"/>
      <c r="I229" s="13"/>
      <c r="J229" s="13"/>
      <c r="K229" s="13"/>
      <c r="L229" s="13"/>
      <c r="M229" s="14"/>
      <c r="N229" s="14"/>
      <c r="O229" s="13"/>
      <c r="P229" s="13"/>
      <c r="Q229" s="13"/>
      <c r="R229" s="14"/>
      <c r="S229" s="14"/>
      <c r="T229" s="14"/>
      <c r="U229" s="14"/>
      <c r="V229" s="14"/>
      <c r="W229" s="14"/>
      <c r="X229" s="14"/>
      <c r="Y229" s="14"/>
      <c r="Z229" s="14"/>
      <c r="AA229" s="14"/>
      <c r="AB229" s="14"/>
      <c r="AC229" s="14"/>
    </row>
    <row r="230" spans="1:29" ht="15.75" customHeight="1" x14ac:dyDescent="0.35">
      <c r="A230" s="13"/>
      <c r="B230" s="13"/>
      <c r="C230" s="13"/>
      <c r="D230" s="13"/>
      <c r="E230" s="14"/>
      <c r="F230" s="14"/>
      <c r="G230" s="13"/>
      <c r="H230" s="13"/>
      <c r="I230" s="13"/>
      <c r="J230" s="13"/>
      <c r="K230" s="13"/>
      <c r="L230" s="13"/>
      <c r="M230" s="14"/>
      <c r="N230" s="14"/>
      <c r="O230" s="13"/>
      <c r="P230" s="13"/>
      <c r="Q230" s="13"/>
      <c r="R230" s="14"/>
      <c r="S230" s="14"/>
      <c r="T230" s="14"/>
      <c r="U230" s="14"/>
      <c r="V230" s="14"/>
      <c r="W230" s="14"/>
      <c r="X230" s="14"/>
      <c r="Y230" s="14"/>
      <c r="Z230" s="14"/>
      <c r="AA230" s="14"/>
      <c r="AB230" s="14"/>
      <c r="AC230" s="14"/>
    </row>
    <row r="231" spans="1:29" ht="15.75" customHeight="1" x14ac:dyDescent="0.35">
      <c r="A231" s="13"/>
      <c r="B231" s="13"/>
      <c r="C231" s="13"/>
      <c r="D231" s="13"/>
      <c r="E231" s="14"/>
      <c r="F231" s="14"/>
      <c r="G231" s="13"/>
      <c r="H231" s="13"/>
      <c r="I231" s="13"/>
      <c r="J231" s="13"/>
      <c r="K231" s="13"/>
      <c r="L231" s="13"/>
      <c r="M231" s="14"/>
      <c r="N231" s="14"/>
      <c r="O231" s="13"/>
      <c r="P231" s="13"/>
      <c r="Q231" s="13"/>
      <c r="R231" s="14"/>
      <c r="S231" s="14"/>
      <c r="T231" s="14"/>
      <c r="U231" s="14"/>
      <c r="V231" s="14"/>
      <c r="W231" s="14"/>
      <c r="X231" s="14"/>
      <c r="Y231" s="14"/>
      <c r="Z231" s="14"/>
      <c r="AA231" s="14"/>
      <c r="AB231" s="14"/>
      <c r="AC231" s="14"/>
    </row>
    <row r="232" spans="1:29" ht="15.75" customHeight="1" x14ac:dyDescent="0.35">
      <c r="A232" s="13"/>
      <c r="B232" s="13"/>
      <c r="C232" s="13"/>
      <c r="D232" s="13"/>
      <c r="E232" s="14"/>
      <c r="F232" s="14"/>
      <c r="G232" s="13"/>
      <c r="H232" s="13"/>
      <c r="I232" s="13"/>
      <c r="J232" s="13"/>
      <c r="K232" s="13"/>
      <c r="L232" s="13"/>
      <c r="M232" s="14"/>
      <c r="N232" s="14"/>
      <c r="O232" s="13"/>
      <c r="P232" s="13"/>
      <c r="Q232" s="13"/>
      <c r="R232" s="14"/>
      <c r="S232" s="14"/>
      <c r="T232" s="14"/>
      <c r="U232" s="14"/>
      <c r="V232" s="14"/>
      <c r="W232" s="14"/>
      <c r="X232" s="14"/>
      <c r="Y232" s="14"/>
      <c r="Z232" s="14"/>
      <c r="AA232" s="14"/>
      <c r="AB232" s="14"/>
      <c r="AC232" s="14"/>
    </row>
    <row r="233" spans="1:29" ht="15.75" customHeight="1" x14ac:dyDescent="0.35">
      <c r="A233" s="13"/>
      <c r="B233" s="13"/>
      <c r="C233" s="13"/>
      <c r="D233" s="13"/>
      <c r="E233" s="14"/>
      <c r="F233" s="14"/>
      <c r="G233" s="13"/>
      <c r="H233" s="13"/>
      <c r="I233" s="13"/>
      <c r="J233" s="13"/>
      <c r="K233" s="13"/>
      <c r="L233" s="13"/>
      <c r="M233" s="14"/>
      <c r="N233" s="14"/>
      <c r="O233" s="13"/>
      <c r="P233" s="13"/>
      <c r="Q233" s="13"/>
      <c r="R233" s="14"/>
      <c r="S233" s="14"/>
      <c r="T233" s="14"/>
      <c r="U233" s="14"/>
      <c r="V233" s="14"/>
      <c r="W233" s="14"/>
      <c r="X233" s="14"/>
      <c r="Y233" s="14"/>
      <c r="Z233" s="14"/>
      <c r="AA233" s="14"/>
      <c r="AB233" s="14"/>
      <c r="AC233" s="14"/>
    </row>
    <row r="234" spans="1:29" ht="15.75" customHeight="1" x14ac:dyDescent="0.35">
      <c r="A234" s="13"/>
      <c r="B234" s="13"/>
      <c r="C234" s="13"/>
      <c r="D234" s="13"/>
      <c r="E234" s="14"/>
      <c r="F234" s="14"/>
      <c r="G234" s="13"/>
      <c r="H234" s="13"/>
      <c r="I234" s="13"/>
      <c r="J234" s="13"/>
      <c r="K234" s="13"/>
      <c r="L234" s="13"/>
      <c r="M234" s="14"/>
      <c r="N234" s="14"/>
      <c r="O234" s="13"/>
      <c r="P234" s="13"/>
      <c r="Q234" s="13"/>
      <c r="R234" s="14"/>
      <c r="S234" s="14"/>
      <c r="T234" s="14"/>
      <c r="U234" s="14"/>
      <c r="V234" s="14"/>
      <c r="W234" s="14"/>
      <c r="X234" s="14"/>
      <c r="Y234" s="14"/>
      <c r="Z234" s="14"/>
      <c r="AA234" s="14"/>
      <c r="AB234" s="14"/>
      <c r="AC234" s="14"/>
    </row>
    <row r="235" spans="1:29" ht="15.75" customHeight="1" x14ac:dyDescent="0.35">
      <c r="A235" s="13"/>
      <c r="B235" s="13"/>
      <c r="C235" s="13"/>
      <c r="D235" s="13"/>
      <c r="E235" s="14"/>
      <c r="F235" s="14"/>
      <c r="G235" s="13"/>
      <c r="H235" s="13"/>
      <c r="I235" s="13"/>
      <c r="J235" s="13"/>
      <c r="K235" s="13"/>
      <c r="L235" s="13"/>
      <c r="M235" s="14"/>
      <c r="N235" s="14"/>
      <c r="O235" s="13"/>
      <c r="P235" s="13"/>
      <c r="Q235" s="13"/>
      <c r="R235" s="14"/>
      <c r="S235" s="14"/>
      <c r="T235" s="14"/>
      <c r="U235" s="14"/>
      <c r="V235" s="14"/>
      <c r="W235" s="14"/>
      <c r="X235" s="14"/>
      <c r="Y235" s="14"/>
      <c r="Z235" s="14"/>
      <c r="AA235" s="14"/>
      <c r="AB235" s="14"/>
      <c r="AC235" s="14"/>
    </row>
    <row r="236" spans="1:29" ht="15.75" customHeight="1" x14ac:dyDescent="0.35">
      <c r="A236" s="13"/>
      <c r="B236" s="13"/>
      <c r="C236" s="13"/>
      <c r="D236" s="13"/>
      <c r="E236" s="14"/>
      <c r="F236" s="14"/>
      <c r="G236" s="13"/>
      <c r="H236" s="13"/>
      <c r="I236" s="13"/>
      <c r="J236" s="13"/>
      <c r="K236" s="13"/>
      <c r="L236" s="13"/>
      <c r="M236" s="14"/>
      <c r="N236" s="14"/>
      <c r="O236" s="13"/>
      <c r="P236" s="13"/>
      <c r="Q236" s="13"/>
      <c r="R236" s="14"/>
      <c r="S236" s="14"/>
      <c r="T236" s="14"/>
      <c r="U236" s="14"/>
      <c r="V236" s="14"/>
      <c r="W236" s="14"/>
      <c r="X236" s="14"/>
      <c r="Y236" s="14"/>
      <c r="Z236" s="14"/>
      <c r="AA236" s="14"/>
      <c r="AB236" s="14"/>
      <c r="AC236" s="14"/>
    </row>
    <row r="237" spans="1:29" ht="15.75" customHeight="1" x14ac:dyDescent="0.35">
      <c r="A237" s="13"/>
      <c r="B237" s="13"/>
      <c r="C237" s="13"/>
      <c r="D237" s="13"/>
      <c r="E237" s="14"/>
      <c r="F237" s="14"/>
      <c r="G237" s="13"/>
      <c r="H237" s="13"/>
      <c r="I237" s="13"/>
      <c r="J237" s="13"/>
      <c r="K237" s="13"/>
      <c r="L237" s="13"/>
      <c r="M237" s="14"/>
      <c r="N237" s="14"/>
      <c r="O237" s="13"/>
      <c r="P237" s="13"/>
      <c r="Q237" s="13"/>
      <c r="R237" s="14"/>
      <c r="S237" s="14"/>
      <c r="T237" s="14"/>
      <c r="U237" s="14"/>
      <c r="V237" s="14"/>
      <c r="W237" s="14"/>
      <c r="X237" s="14"/>
      <c r="Y237" s="14"/>
      <c r="Z237" s="14"/>
      <c r="AA237" s="14"/>
      <c r="AB237" s="14"/>
      <c r="AC237" s="14"/>
    </row>
    <row r="238" spans="1:29" ht="15.75" customHeight="1" x14ac:dyDescent="0.35">
      <c r="A238" s="13"/>
      <c r="B238" s="13"/>
      <c r="C238" s="13"/>
      <c r="D238" s="13"/>
      <c r="E238" s="14"/>
      <c r="F238" s="14"/>
      <c r="G238" s="13"/>
      <c r="H238" s="13"/>
      <c r="I238" s="13"/>
      <c r="J238" s="13"/>
      <c r="K238" s="13"/>
      <c r="L238" s="13"/>
      <c r="M238" s="14"/>
      <c r="N238" s="14"/>
      <c r="O238" s="13"/>
      <c r="P238" s="13"/>
      <c r="Q238" s="13"/>
      <c r="R238" s="14"/>
      <c r="S238" s="14"/>
      <c r="T238" s="14"/>
      <c r="U238" s="14"/>
      <c r="V238" s="14"/>
      <c r="W238" s="14"/>
      <c r="X238" s="14"/>
      <c r="Y238" s="14"/>
      <c r="Z238" s="14"/>
      <c r="AA238" s="14"/>
      <c r="AB238" s="14"/>
      <c r="AC238" s="14"/>
    </row>
    <row r="239" spans="1:29" ht="15.75" customHeight="1" x14ac:dyDescent="0.35">
      <c r="A239" s="13"/>
      <c r="B239" s="13"/>
      <c r="C239" s="13"/>
      <c r="D239" s="13"/>
      <c r="E239" s="14"/>
      <c r="F239" s="14"/>
      <c r="G239" s="13"/>
      <c r="H239" s="13"/>
      <c r="I239" s="13"/>
      <c r="J239" s="13"/>
      <c r="K239" s="13"/>
      <c r="L239" s="13"/>
      <c r="M239" s="14"/>
      <c r="N239" s="14"/>
      <c r="O239" s="13"/>
      <c r="P239" s="13"/>
      <c r="Q239" s="13"/>
      <c r="R239" s="14"/>
      <c r="S239" s="14"/>
      <c r="T239" s="14"/>
      <c r="U239" s="14"/>
      <c r="V239" s="14"/>
      <c r="W239" s="14"/>
      <c r="X239" s="14"/>
      <c r="Y239" s="14"/>
      <c r="Z239" s="14"/>
      <c r="AA239" s="14"/>
      <c r="AB239" s="14"/>
      <c r="AC239" s="14"/>
    </row>
    <row r="240" spans="1:29" ht="15.75" customHeight="1" x14ac:dyDescent="0.35">
      <c r="A240" s="13"/>
      <c r="B240" s="13"/>
      <c r="C240" s="13"/>
      <c r="D240" s="13"/>
      <c r="E240" s="14"/>
      <c r="F240" s="14"/>
      <c r="G240" s="13"/>
      <c r="H240" s="13"/>
      <c r="I240" s="13"/>
      <c r="J240" s="13"/>
      <c r="K240" s="13"/>
      <c r="L240" s="13"/>
      <c r="M240" s="14"/>
      <c r="N240" s="14"/>
      <c r="O240" s="13"/>
      <c r="P240" s="13"/>
      <c r="Q240" s="13"/>
      <c r="R240" s="14"/>
      <c r="S240" s="14"/>
      <c r="T240" s="14"/>
      <c r="U240" s="14"/>
      <c r="V240" s="14"/>
      <c r="W240" s="14"/>
      <c r="X240" s="14"/>
      <c r="Y240" s="14"/>
      <c r="Z240" s="14"/>
      <c r="AA240" s="14"/>
      <c r="AB240" s="14"/>
      <c r="AC240" s="14"/>
    </row>
    <row r="241" spans="1:29" ht="15.75" customHeight="1" x14ac:dyDescent="0.35">
      <c r="A241" s="13"/>
      <c r="B241" s="13"/>
      <c r="C241" s="13"/>
      <c r="D241" s="13"/>
      <c r="E241" s="14"/>
      <c r="F241" s="14"/>
      <c r="G241" s="13"/>
      <c r="H241" s="13"/>
      <c r="I241" s="13"/>
      <c r="J241" s="13"/>
      <c r="K241" s="13"/>
      <c r="L241" s="13"/>
      <c r="M241" s="14"/>
      <c r="N241" s="14"/>
      <c r="O241" s="13"/>
      <c r="P241" s="13"/>
      <c r="Q241" s="13"/>
      <c r="R241" s="14"/>
      <c r="S241" s="14"/>
      <c r="T241" s="14"/>
      <c r="U241" s="14"/>
      <c r="V241" s="14"/>
      <c r="W241" s="14"/>
      <c r="X241" s="14"/>
      <c r="Y241" s="14"/>
      <c r="Z241" s="14"/>
      <c r="AA241" s="14"/>
      <c r="AB241" s="14"/>
      <c r="AC241" s="14"/>
    </row>
    <row r="242" spans="1:29" ht="15.75" customHeight="1" x14ac:dyDescent="0.35">
      <c r="A242" s="13"/>
      <c r="B242" s="13"/>
      <c r="C242" s="13"/>
      <c r="D242" s="13"/>
      <c r="E242" s="14"/>
      <c r="F242" s="14"/>
      <c r="G242" s="13"/>
      <c r="H242" s="13"/>
      <c r="I242" s="13"/>
      <c r="J242" s="13"/>
      <c r="K242" s="13"/>
      <c r="L242" s="13"/>
      <c r="M242" s="14"/>
      <c r="N242" s="14"/>
      <c r="O242" s="13"/>
      <c r="P242" s="13"/>
      <c r="Q242" s="13"/>
      <c r="R242" s="14"/>
      <c r="S242" s="14"/>
      <c r="T242" s="14"/>
      <c r="U242" s="14"/>
      <c r="V242" s="14"/>
      <c r="W242" s="14"/>
      <c r="X242" s="14"/>
      <c r="Y242" s="14"/>
      <c r="Z242" s="14"/>
      <c r="AA242" s="14"/>
      <c r="AB242" s="14"/>
      <c r="AC242" s="14"/>
    </row>
    <row r="243" spans="1:29" ht="15.75" customHeight="1" x14ac:dyDescent="0.35">
      <c r="A243" s="13"/>
      <c r="B243" s="13"/>
      <c r="C243" s="13"/>
      <c r="D243" s="13"/>
      <c r="E243" s="14"/>
      <c r="F243" s="14"/>
      <c r="G243" s="13"/>
      <c r="H243" s="13"/>
      <c r="I243" s="13"/>
      <c r="J243" s="13"/>
      <c r="K243" s="13"/>
      <c r="L243" s="13"/>
      <c r="M243" s="14"/>
      <c r="N243" s="14"/>
      <c r="O243" s="13"/>
      <c r="P243" s="13"/>
      <c r="Q243" s="13"/>
      <c r="R243" s="14"/>
      <c r="S243" s="14"/>
      <c r="T243" s="14"/>
      <c r="U243" s="14"/>
      <c r="V243" s="14"/>
      <c r="W243" s="14"/>
      <c r="X243" s="14"/>
      <c r="Y243" s="14"/>
      <c r="Z243" s="14"/>
      <c r="AA243" s="14"/>
      <c r="AB243" s="14"/>
      <c r="AC243" s="14"/>
    </row>
    <row r="244" spans="1:29" ht="15.75" customHeight="1" x14ac:dyDescent="0.35">
      <c r="A244" s="13"/>
      <c r="B244" s="13"/>
      <c r="C244" s="13"/>
      <c r="D244" s="13"/>
      <c r="E244" s="14"/>
      <c r="F244" s="14"/>
      <c r="G244" s="13"/>
      <c r="H244" s="13"/>
      <c r="I244" s="13"/>
      <c r="J244" s="13"/>
      <c r="K244" s="13"/>
      <c r="L244" s="13"/>
      <c r="M244" s="14"/>
      <c r="N244" s="14"/>
      <c r="O244" s="13"/>
      <c r="P244" s="13"/>
      <c r="Q244" s="13"/>
      <c r="R244" s="14"/>
      <c r="S244" s="14"/>
      <c r="T244" s="14"/>
      <c r="U244" s="14"/>
      <c r="V244" s="14"/>
      <c r="W244" s="14"/>
      <c r="X244" s="14"/>
      <c r="Y244" s="14"/>
      <c r="Z244" s="14"/>
      <c r="AA244" s="14"/>
      <c r="AB244" s="14"/>
      <c r="AC244" s="14"/>
    </row>
    <row r="245" spans="1:29" ht="15.75" customHeight="1" x14ac:dyDescent="0.35">
      <c r="A245" s="13"/>
      <c r="B245" s="13"/>
      <c r="C245" s="13"/>
      <c r="D245" s="13"/>
      <c r="E245" s="14"/>
      <c r="F245" s="14"/>
      <c r="G245" s="13"/>
      <c r="H245" s="13"/>
      <c r="I245" s="13"/>
      <c r="J245" s="13"/>
      <c r="K245" s="13"/>
      <c r="L245" s="13"/>
      <c r="M245" s="14"/>
      <c r="N245" s="14"/>
      <c r="O245" s="13"/>
      <c r="P245" s="13"/>
      <c r="Q245" s="13"/>
      <c r="R245" s="14"/>
      <c r="S245" s="14"/>
      <c r="T245" s="14"/>
      <c r="U245" s="14"/>
      <c r="V245" s="14"/>
      <c r="W245" s="14"/>
      <c r="X245" s="14"/>
      <c r="Y245" s="14"/>
      <c r="Z245" s="14"/>
      <c r="AA245" s="14"/>
      <c r="AB245" s="14"/>
      <c r="AC245" s="14"/>
    </row>
    <row r="246" spans="1:29" ht="15.75" customHeight="1" x14ac:dyDescent="0.35">
      <c r="A246" s="13"/>
      <c r="B246" s="13"/>
      <c r="C246" s="13"/>
      <c r="D246" s="13"/>
      <c r="E246" s="14"/>
      <c r="F246" s="14"/>
      <c r="G246" s="13"/>
      <c r="H246" s="13"/>
      <c r="I246" s="13"/>
      <c r="J246" s="13"/>
      <c r="K246" s="13"/>
      <c r="L246" s="13"/>
      <c r="M246" s="14"/>
      <c r="N246" s="14"/>
      <c r="O246" s="13"/>
      <c r="P246" s="13"/>
      <c r="Q246" s="13"/>
      <c r="R246" s="14"/>
      <c r="S246" s="14"/>
      <c r="T246" s="14"/>
      <c r="U246" s="14"/>
      <c r="V246" s="14"/>
      <c r="W246" s="14"/>
      <c r="X246" s="14"/>
      <c r="Y246" s="14"/>
      <c r="Z246" s="14"/>
      <c r="AA246" s="14"/>
      <c r="AB246" s="14"/>
      <c r="AC246" s="14"/>
    </row>
    <row r="247" spans="1:29" ht="15.75" customHeight="1" x14ac:dyDescent="0.35">
      <c r="A247" s="13"/>
      <c r="B247" s="13"/>
      <c r="C247" s="13"/>
      <c r="D247" s="13"/>
      <c r="E247" s="14"/>
      <c r="F247" s="14"/>
      <c r="G247" s="13"/>
      <c r="H247" s="13"/>
      <c r="I247" s="13"/>
      <c r="J247" s="13"/>
      <c r="K247" s="13"/>
      <c r="L247" s="13"/>
      <c r="M247" s="14"/>
      <c r="N247" s="14"/>
      <c r="O247" s="13"/>
      <c r="P247" s="13"/>
      <c r="Q247" s="13"/>
      <c r="R247" s="14"/>
      <c r="S247" s="14"/>
      <c r="T247" s="14"/>
      <c r="U247" s="14"/>
      <c r="V247" s="14"/>
      <c r="W247" s="14"/>
      <c r="X247" s="14"/>
      <c r="Y247" s="14"/>
      <c r="Z247" s="14"/>
      <c r="AA247" s="14"/>
      <c r="AB247" s="14"/>
      <c r="AC247" s="14"/>
    </row>
    <row r="248" spans="1:29" ht="15.75" customHeight="1" x14ac:dyDescent="0.35">
      <c r="A248" s="13"/>
      <c r="B248" s="13"/>
      <c r="C248" s="13"/>
      <c r="D248" s="13"/>
      <c r="E248" s="14"/>
      <c r="F248" s="14"/>
      <c r="G248" s="13"/>
      <c r="H248" s="13"/>
      <c r="I248" s="13"/>
      <c r="J248" s="13"/>
      <c r="K248" s="13"/>
      <c r="L248" s="13"/>
      <c r="M248" s="14"/>
      <c r="N248" s="14"/>
      <c r="O248" s="13"/>
      <c r="P248" s="13"/>
      <c r="Q248" s="13"/>
      <c r="R248" s="14"/>
      <c r="S248" s="14"/>
      <c r="T248" s="14"/>
      <c r="U248" s="14"/>
      <c r="V248" s="14"/>
      <c r="W248" s="14"/>
      <c r="X248" s="14"/>
      <c r="Y248" s="14"/>
      <c r="Z248" s="14"/>
      <c r="AA248" s="14"/>
      <c r="AB248" s="14"/>
      <c r="AC248" s="14"/>
    </row>
    <row r="249" spans="1:29" ht="15.75" customHeight="1" x14ac:dyDescent="0.35">
      <c r="A249" s="13"/>
      <c r="B249" s="13"/>
      <c r="C249" s="13"/>
      <c r="D249" s="13"/>
      <c r="E249" s="14"/>
      <c r="F249" s="14"/>
      <c r="G249" s="13"/>
      <c r="H249" s="13"/>
      <c r="I249" s="13"/>
      <c r="J249" s="13"/>
      <c r="K249" s="13"/>
      <c r="L249" s="13"/>
      <c r="M249" s="14"/>
      <c r="N249" s="14"/>
      <c r="O249" s="13"/>
      <c r="P249" s="13"/>
      <c r="Q249" s="13"/>
      <c r="R249" s="14"/>
      <c r="S249" s="14"/>
      <c r="T249" s="14"/>
      <c r="U249" s="14"/>
      <c r="V249" s="14"/>
      <c r="W249" s="14"/>
      <c r="X249" s="14"/>
      <c r="Y249" s="14"/>
      <c r="Z249" s="14"/>
      <c r="AA249" s="14"/>
      <c r="AB249" s="14"/>
      <c r="AC249" s="14"/>
    </row>
    <row r="250" spans="1:29" ht="15.75" customHeight="1" x14ac:dyDescent="0.35">
      <c r="A250" s="13"/>
      <c r="B250" s="13"/>
      <c r="C250" s="13"/>
      <c r="D250" s="13"/>
      <c r="E250" s="14"/>
      <c r="F250" s="14"/>
      <c r="G250" s="13"/>
      <c r="H250" s="13"/>
      <c r="I250" s="13"/>
      <c r="J250" s="13"/>
      <c r="K250" s="13"/>
      <c r="L250" s="13"/>
      <c r="M250" s="14"/>
      <c r="N250" s="14"/>
      <c r="O250" s="13"/>
      <c r="P250" s="13"/>
      <c r="Q250" s="13"/>
      <c r="R250" s="14"/>
      <c r="S250" s="14"/>
      <c r="T250" s="14"/>
      <c r="U250" s="14"/>
      <c r="V250" s="14"/>
      <c r="W250" s="14"/>
      <c r="X250" s="14"/>
      <c r="Y250" s="14"/>
      <c r="Z250" s="14"/>
      <c r="AA250" s="14"/>
      <c r="AB250" s="14"/>
      <c r="AC250" s="14"/>
    </row>
    <row r="251" spans="1:29" ht="15.75" customHeight="1" x14ac:dyDescent="0.35">
      <c r="A251" s="13"/>
      <c r="B251" s="13"/>
      <c r="C251" s="13"/>
      <c r="D251" s="13"/>
      <c r="E251" s="14"/>
      <c r="F251" s="14"/>
      <c r="G251" s="13"/>
      <c r="H251" s="13"/>
      <c r="I251" s="13"/>
      <c r="J251" s="13"/>
      <c r="K251" s="13"/>
      <c r="L251" s="13"/>
      <c r="M251" s="14"/>
      <c r="N251" s="14"/>
      <c r="O251" s="13"/>
      <c r="P251" s="13"/>
      <c r="Q251" s="13"/>
      <c r="R251" s="14"/>
      <c r="S251" s="14"/>
      <c r="T251" s="14"/>
      <c r="U251" s="14"/>
      <c r="V251" s="14"/>
      <c r="W251" s="14"/>
      <c r="X251" s="14"/>
      <c r="Y251" s="14"/>
      <c r="Z251" s="14"/>
      <c r="AA251" s="14"/>
      <c r="AB251" s="14"/>
      <c r="AC251" s="14"/>
    </row>
    <row r="252" spans="1:29" ht="15.75" customHeight="1" x14ac:dyDescent="0.35">
      <c r="A252" s="13"/>
      <c r="B252" s="13"/>
      <c r="C252" s="13"/>
      <c r="D252" s="13"/>
      <c r="E252" s="14"/>
      <c r="F252" s="14"/>
      <c r="G252" s="13"/>
      <c r="H252" s="13"/>
      <c r="I252" s="13"/>
      <c r="J252" s="13"/>
      <c r="K252" s="13"/>
      <c r="L252" s="13"/>
      <c r="M252" s="14"/>
      <c r="N252" s="14"/>
      <c r="O252" s="13"/>
      <c r="P252" s="13"/>
      <c r="Q252" s="13"/>
      <c r="R252" s="14"/>
      <c r="S252" s="14"/>
      <c r="T252" s="14"/>
      <c r="U252" s="14"/>
      <c r="V252" s="14"/>
      <c r="W252" s="14"/>
      <c r="X252" s="14"/>
      <c r="Y252" s="14"/>
      <c r="Z252" s="14"/>
      <c r="AA252" s="14"/>
      <c r="AB252" s="14"/>
      <c r="AC252" s="14"/>
    </row>
    <row r="253" spans="1:29" ht="15.75" customHeight="1" x14ac:dyDescent="0.35">
      <c r="A253" s="13"/>
      <c r="B253" s="13"/>
      <c r="C253" s="13"/>
      <c r="D253" s="13"/>
      <c r="E253" s="14"/>
      <c r="F253" s="14"/>
      <c r="G253" s="13"/>
      <c r="H253" s="13"/>
      <c r="I253" s="13"/>
      <c r="J253" s="13"/>
      <c r="K253" s="13"/>
      <c r="L253" s="13"/>
      <c r="M253" s="14"/>
      <c r="N253" s="14"/>
      <c r="O253" s="13"/>
      <c r="P253" s="13"/>
      <c r="Q253" s="13"/>
      <c r="R253" s="14"/>
      <c r="S253" s="14"/>
      <c r="T253" s="14"/>
      <c r="U253" s="14"/>
      <c r="V253" s="14"/>
      <c r="W253" s="14"/>
      <c r="X253" s="14"/>
      <c r="Y253" s="14"/>
      <c r="Z253" s="14"/>
      <c r="AA253" s="14"/>
      <c r="AB253" s="14"/>
      <c r="AC253" s="14"/>
    </row>
    <row r="254" spans="1:29" ht="15.75" customHeight="1" x14ac:dyDescent="0.35">
      <c r="A254" s="13"/>
      <c r="B254" s="13"/>
      <c r="C254" s="13"/>
      <c r="D254" s="13"/>
      <c r="E254" s="14"/>
      <c r="F254" s="14"/>
      <c r="G254" s="13"/>
      <c r="H254" s="13"/>
      <c r="I254" s="13"/>
      <c r="J254" s="13"/>
      <c r="K254" s="13"/>
      <c r="L254" s="13"/>
      <c r="M254" s="14"/>
      <c r="N254" s="14"/>
      <c r="O254" s="13"/>
      <c r="P254" s="13"/>
      <c r="Q254" s="13"/>
      <c r="R254" s="14"/>
      <c r="S254" s="14"/>
      <c r="T254" s="14"/>
      <c r="U254" s="14"/>
      <c r="V254" s="14"/>
      <c r="W254" s="14"/>
      <c r="X254" s="14"/>
      <c r="Y254" s="14"/>
      <c r="Z254" s="14"/>
      <c r="AA254" s="14"/>
      <c r="AB254" s="14"/>
      <c r="AC254" s="14"/>
    </row>
    <row r="255" spans="1:29" ht="15.75" customHeight="1" x14ac:dyDescent="0.35">
      <c r="A255" s="13"/>
      <c r="B255" s="13"/>
      <c r="C255" s="13"/>
      <c r="D255" s="13"/>
      <c r="E255" s="14"/>
      <c r="F255" s="14"/>
      <c r="G255" s="13"/>
      <c r="H255" s="13"/>
      <c r="I255" s="13"/>
      <c r="J255" s="13"/>
      <c r="K255" s="13"/>
      <c r="L255" s="13"/>
      <c r="M255" s="14"/>
      <c r="N255" s="14"/>
      <c r="O255" s="13"/>
      <c r="P255" s="13"/>
      <c r="Q255" s="13"/>
      <c r="R255" s="14"/>
      <c r="S255" s="14"/>
      <c r="T255" s="14"/>
      <c r="U255" s="14"/>
      <c r="V255" s="14"/>
      <c r="W255" s="14"/>
      <c r="X255" s="14"/>
      <c r="Y255" s="14"/>
      <c r="Z255" s="14"/>
      <c r="AA255" s="14"/>
      <c r="AB255" s="14"/>
      <c r="AC255" s="14"/>
    </row>
    <row r="256" spans="1:29" ht="15.75" customHeight="1" x14ac:dyDescent="0.35">
      <c r="A256" s="13"/>
      <c r="B256" s="13"/>
      <c r="C256" s="13"/>
      <c r="D256" s="13"/>
      <c r="E256" s="14"/>
      <c r="F256" s="14"/>
      <c r="G256" s="13"/>
      <c r="H256" s="13"/>
      <c r="I256" s="13"/>
      <c r="J256" s="13"/>
      <c r="K256" s="13"/>
      <c r="L256" s="13"/>
      <c r="M256" s="14"/>
      <c r="N256" s="14"/>
      <c r="O256" s="13"/>
      <c r="P256" s="13"/>
      <c r="Q256" s="13"/>
      <c r="R256" s="14"/>
      <c r="S256" s="14"/>
      <c r="T256" s="14"/>
      <c r="U256" s="14"/>
      <c r="V256" s="14"/>
      <c r="W256" s="14"/>
      <c r="X256" s="14"/>
      <c r="Y256" s="14"/>
      <c r="Z256" s="14"/>
      <c r="AA256" s="14"/>
      <c r="AB256" s="14"/>
      <c r="AC256" s="14"/>
    </row>
    <row r="257" spans="1:29" ht="15.75" customHeight="1" x14ac:dyDescent="0.35">
      <c r="A257" s="13"/>
      <c r="B257" s="13"/>
      <c r="C257" s="13"/>
      <c r="D257" s="13"/>
      <c r="E257" s="14"/>
      <c r="F257" s="14"/>
      <c r="G257" s="13"/>
      <c r="H257" s="13"/>
      <c r="I257" s="13"/>
      <c r="J257" s="13"/>
      <c r="K257" s="13"/>
      <c r="L257" s="13"/>
      <c r="M257" s="14"/>
      <c r="N257" s="14"/>
      <c r="O257" s="13"/>
      <c r="P257" s="13"/>
      <c r="Q257" s="13"/>
      <c r="R257" s="14"/>
      <c r="S257" s="14"/>
      <c r="T257" s="14"/>
      <c r="U257" s="14"/>
      <c r="V257" s="14"/>
      <c r="W257" s="14"/>
      <c r="X257" s="14"/>
      <c r="Y257" s="14"/>
      <c r="Z257" s="14"/>
      <c r="AA257" s="14"/>
      <c r="AB257" s="14"/>
      <c r="AC257" s="14"/>
    </row>
    <row r="258" spans="1:29" ht="15.75" customHeight="1" x14ac:dyDescent="0.35">
      <c r="A258" s="13"/>
      <c r="B258" s="13"/>
      <c r="C258" s="13"/>
      <c r="D258" s="13"/>
      <c r="E258" s="14"/>
      <c r="F258" s="14"/>
      <c r="G258" s="13"/>
      <c r="H258" s="13"/>
      <c r="I258" s="13"/>
      <c r="J258" s="13"/>
      <c r="K258" s="13"/>
      <c r="L258" s="13"/>
      <c r="M258" s="14"/>
      <c r="N258" s="14"/>
      <c r="O258" s="13"/>
      <c r="P258" s="13"/>
      <c r="Q258" s="13"/>
      <c r="R258" s="14"/>
      <c r="S258" s="14"/>
      <c r="T258" s="14"/>
      <c r="U258" s="14"/>
      <c r="V258" s="14"/>
      <c r="W258" s="14"/>
      <c r="X258" s="14"/>
      <c r="Y258" s="14"/>
      <c r="Z258" s="14"/>
      <c r="AA258" s="14"/>
      <c r="AB258" s="14"/>
      <c r="AC258" s="14"/>
    </row>
    <row r="259" spans="1:29" ht="15.75" customHeight="1" x14ac:dyDescent="0.35">
      <c r="A259" s="13"/>
      <c r="B259" s="13"/>
      <c r="C259" s="13"/>
      <c r="D259" s="13"/>
      <c r="E259" s="14"/>
      <c r="F259" s="14"/>
      <c r="G259" s="13"/>
      <c r="H259" s="13"/>
      <c r="I259" s="13"/>
      <c r="J259" s="13"/>
      <c r="K259" s="13"/>
      <c r="L259" s="13"/>
      <c r="M259" s="14"/>
      <c r="N259" s="14"/>
      <c r="O259" s="13"/>
      <c r="P259" s="13"/>
      <c r="Q259" s="13"/>
      <c r="R259" s="14"/>
      <c r="S259" s="14"/>
      <c r="T259" s="14"/>
      <c r="U259" s="14"/>
      <c r="V259" s="14"/>
      <c r="W259" s="14"/>
      <c r="X259" s="14"/>
      <c r="Y259" s="14"/>
      <c r="Z259" s="14"/>
      <c r="AA259" s="14"/>
      <c r="AB259" s="14"/>
      <c r="AC259" s="14"/>
    </row>
    <row r="260" spans="1:29" ht="15.75" customHeight="1" x14ac:dyDescent="0.35">
      <c r="A260" s="13"/>
      <c r="B260" s="13"/>
      <c r="C260" s="13"/>
      <c r="D260" s="13"/>
      <c r="E260" s="14"/>
      <c r="F260" s="14"/>
      <c r="G260" s="13"/>
      <c r="H260" s="13"/>
      <c r="I260" s="13"/>
      <c r="J260" s="13"/>
      <c r="K260" s="13"/>
      <c r="L260" s="13"/>
      <c r="M260" s="14"/>
      <c r="N260" s="14"/>
      <c r="O260" s="13"/>
      <c r="P260" s="13"/>
      <c r="Q260" s="13"/>
      <c r="R260" s="14"/>
      <c r="S260" s="14"/>
      <c r="T260" s="14"/>
      <c r="U260" s="14"/>
      <c r="V260" s="14"/>
      <c r="W260" s="14"/>
      <c r="X260" s="14"/>
      <c r="Y260" s="14"/>
      <c r="Z260" s="14"/>
      <c r="AA260" s="14"/>
      <c r="AB260" s="14"/>
      <c r="AC260" s="14"/>
    </row>
    <row r="261" spans="1:29" ht="15.75" customHeight="1" x14ac:dyDescent="0.35">
      <c r="A261" s="13"/>
      <c r="B261" s="13"/>
      <c r="C261" s="13"/>
      <c r="D261" s="13"/>
      <c r="E261" s="14"/>
      <c r="F261" s="14"/>
      <c r="G261" s="13"/>
      <c r="H261" s="13"/>
      <c r="I261" s="13"/>
      <c r="J261" s="13"/>
      <c r="K261" s="13"/>
      <c r="L261" s="13"/>
      <c r="M261" s="14"/>
      <c r="N261" s="14"/>
      <c r="O261" s="13"/>
      <c r="P261" s="13"/>
      <c r="Q261" s="13"/>
      <c r="R261" s="14"/>
      <c r="S261" s="14"/>
      <c r="T261" s="14"/>
      <c r="U261" s="14"/>
      <c r="V261" s="14"/>
      <c r="W261" s="14"/>
      <c r="X261" s="14"/>
      <c r="Y261" s="14"/>
      <c r="Z261" s="14"/>
      <c r="AA261" s="14"/>
      <c r="AB261" s="14"/>
      <c r="AC261" s="14"/>
    </row>
    <row r="262" spans="1:29" ht="15.75" customHeight="1" x14ac:dyDescent="0.35">
      <c r="A262" s="13"/>
      <c r="B262" s="13"/>
      <c r="C262" s="13"/>
      <c r="D262" s="13"/>
      <c r="E262" s="14"/>
      <c r="F262" s="14"/>
      <c r="G262" s="13"/>
      <c r="H262" s="13"/>
      <c r="I262" s="13"/>
      <c r="J262" s="13"/>
      <c r="K262" s="13"/>
      <c r="L262" s="13"/>
      <c r="M262" s="14"/>
      <c r="N262" s="14"/>
      <c r="O262" s="13"/>
      <c r="P262" s="13"/>
      <c r="Q262" s="13"/>
      <c r="R262" s="14"/>
      <c r="S262" s="14"/>
      <c r="T262" s="14"/>
      <c r="U262" s="14"/>
      <c r="V262" s="14"/>
      <c r="W262" s="14"/>
      <c r="X262" s="14"/>
      <c r="Y262" s="14"/>
      <c r="Z262" s="14"/>
      <c r="AA262" s="14"/>
      <c r="AB262" s="14"/>
      <c r="AC262" s="14"/>
    </row>
    <row r="263" spans="1:29" ht="15.75" customHeight="1" x14ac:dyDescent="0.35">
      <c r="A263" s="13"/>
      <c r="B263" s="13"/>
      <c r="C263" s="13"/>
      <c r="D263" s="13"/>
      <c r="E263" s="14"/>
      <c r="F263" s="14"/>
      <c r="G263" s="13"/>
      <c r="H263" s="13"/>
      <c r="I263" s="13"/>
      <c r="J263" s="13"/>
      <c r="K263" s="13"/>
      <c r="L263" s="13"/>
      <c r="M263" s="14"/>
      <c r="N263" s="14"/>
      <c r="O263" s="13"/>
      <c r="P263" s="13"/>
      <c r="Q263" s="13"/>
      <c r="R263" s="14"/>
      <c r="S263" s="14"/>
      <c r="T263" s="14"/>
      <c r="U263" s="14"/>
      <c r="V263" s="14"/>
      <c r="W263" s="14"/>
      <c r="X263" s="14"/>
      <c r="Y263" s="14"/>
      <c r="Z263" s="14"/>
      <c r="AA263" s="14"/>
      <c r="AB263" s="14"/>
      <c r="AC263" s="14"/>
    </row>
    <row r="264" spans="1:29" ht="15.75" customHeight="1" x14ac:dyDescent="0.35">
      <c r="A264" s="13"/>
      <c r="B264" s="13"/>
      <c r="C264" s="13"/>
      <c r="D264" s="13"/>
      <c r="E264" s="14"/>
      <c r="F264" s="14"/>
      <c r="G264" s="13"/>
      <c r="H264" s="13"/>
      <c r="I264" s="13"/>
      <c r="J264" s="13"/>
      <c r="K264" s="13"/>
      <c r="L264" s="13"/>
      <c r="M264" s="14"/>
      <c r="N264" s="14"/>
      <c r="O264" s="13"/>
      <c r="P264" s="13"/>
      <c r="Q264" s="13"/>
      <c r="R264" s="14"/>
      <c r="S264" s="14"/>
      <c r="T264" s="14"/>
      <c r="U264" s="14"/>
      <c r="V264" s="14"/>
      <c r="W264" s="14"/>
      <c r="X264" s="14"/>
      <c r="Y264" s="14"/>
      <c r="Z264" s="14"/>
      <c r="AA264" s="14"/>
      <c r="AB264" s="14"/>
      <c r="AC264" s="14"/>
    </row>
    <row r="265" spans="1:29" ht="15.75" customHeight="1" x14ac:dyDescent="0.35">
      <c r="A265" s="13"/>
      <c r="B265" s="13"/>
      <c r="C265" s="13"/>
      <c r="D265" s="13"/>
      <c r="E265" s="14"/>
      <c r="F265" s="14"/>
      <c r="G265" s="13"/>
      <c r="H265" s="13"/>
      <c r="I265" s="13"/>
      <c r="J265" s="13"/>
      <c r="K265" s="13"/>
      <c r="L265" s="13"/>
      <c r="M265" s="14"/>
      <c r="N265" s="14"/>
      <c r="O265" s="13"/>
      <c r="P265" s="13"/>
      <c r="Q265" s="13"/>
      <c r="R265" s="14"/>
      <c r="S265" s="14"/>
      <c r="T265" s="14"/>
      <c r="U265" s="14"/>
      <c r="V265" s="14"/>
      <c r="W265" s="14"/>
      <c r="X265" s="14"/>
      <c r="Y265" s="14"/>
      <c r="Z265" s="14"/>
      <c r="AA265" s="14"/>
      <c r="AB265" s="14"/>
      <c r="AC265" s="14"/>
    </row>
    <row r="266" spans="1:29" ht="15.75" customHeight="1" x14ac:dyDescent="0.35">
      <c r="A266" s="13"/>
      <c r="B266" s="13"/>
      <c r="C266" s="13"/>
      <c r="D266" s="13"/>
      <c r="E266" s="14"/>
      <c r="F266" s="14"/>
      <c r="G266" s="13"/>
      <c r="H266" s="13"/>
      <c r="I266" s="13"/>
      <c r="J266" s="13"/>
      <c r="K266" s="13"/>
      <c r="L266" s="13"/>
      <c r="M266" s="14"/>
      <c r="N266" s="14"/>
      <c r="O266" s="13"/>
      <c r="P266" s="13"/>
      <c r="Q266" s="13"/>
      <c r="R266" s="14"/>
      <c r="S266" s="14"/>
      <c r="T266" s="14"/>
      <c r="U266" s="14"/>
      <c r="V266" s="14"/>
      <c r="W266" s="14"/>
      <c r="X266" s="14"/>
      <c r="Y266" s="14"/>
      <c r="Z266" s="14"/>
      <c r="AA266" s="14"/>
      <c r="AB266" s="14"/>
      <c r="AC266" s="14"/>
    </row>
    <row r="267" spans="1:29" ht="15.75" customHeight="1" x14ac:dyDescent="0.35">
      <c r="A267" s="13"/>
      <c r="B267" s="13"/>
      <c r="C267" s="13"/>
      <c r="D267" s="13"/>
      <c r="E267" s="14"/>
      <c r="F267" s="14"/>
      <c r="G267" s="13"/>
      <c r="H267" s="13"/>
      <c r="I267" s="13"/>
      <c r="J267" s="13"/>
      <c r="K267" s="13"/>
      <c r="L267" s="13"/>
      <c r="M267" s="14"/>
      <c r="N267" s="14"/>
      <c r="O267" s="13"/>
      <c r="P267" s="13"/>
      <c r="Q267" s="13"/>
      <c r="R267" s="14"/>
      <c r="S267" s="14"/>
      <c r="T267" s="14"/>
      <c r="U267" s="14"/>
      <c r="V267" s="14"/>
      <c r="W267" s="14"/>
      <c r="X267" s="14"/>
      <c r="Y267" s="14"/>
      <c r="Z267" s="14"/>
      <c r="AA267" s="14"/>
      <c r="AB267" s="14"/>
      <c r="AC267" s="14"/>
    </row>
    <row r="268" spans="1:29" ht="15.75" customHeight="1" x14ac:dyDescent="0.35">
      <c r="A268" s="13"/>
      <c r="B268" s="13"/>
      <c r="C268" s="13"/>
      <c r="D268" s="13"/>
      <c r="E268" s="14"/>
      <c r="F268" s="14"/>
      <c r="G268" s="13"/>
      <c r="H268" s="13"/>
      <c r="I268" s="13"/>
      <c r="J268" s="13"/>
      <c r="K268" s="13"/>
      <c r="L268" s="13"/>
      <c r="M268" s="14"/>
      <c r="N268" s="14"/>
      <c r="O268" s="13"/>
      <c r="P268" s="13"/>
      <c r="Q268" s="13"/>
      <c r="R268" s="14"/>
      <c r="S268" s="14"/>
      <c r="T268" s="14"/>
      <c r="U268" s="14"/>
      <c r="V268" s="14"/>
      <c r="W268" s="14"/>
      <c r="X268" s="14"/>
      <c r="Y268" s="14"/>
      <c r="Z268" s="14"/>
      <c r="AA268" s="14"/>
      <c r="AB268" s="14"/>
      <c r="AC268" s="14"/>
    </row>
    <row r="269" spans="1:29" ht="15.75" customHeight="1" x14ac:dyDescent="0.35">
      <c r="A269" s="13"/>
      <c r="B269" s="13"/>
      <c r="C269" s="13"/>
      <c r="D269" s="13"/>
      <c r="E269" s="14"/>
      <c r="F269" s="14"/>
      <c r="G269" s="13"/>
      <c r="H269" s="13"/>
      <c r="I269" s="13"/>
      <c r="J269" s="13"/>
      <c r="K269" s="13"/>
      <c r="L269" s="13"/>
      <c r="M269" s="14"/>
      <c r="N269" s="14"/>
      <c r="O269" s="13"/>
      <c r="P269" s="13"/>
      <c r="Q269" s="13"/>
      <c r="R269" s="14"/>
      <c r="S269" s="14"/>
      <c r="T269" s="14"/>
      <c r="U269" s="14"/>
      <c r="V269" s="14"/>
      <c r="W269" s="14"/>
      <c r="X269" s="14"/>
      <c r="Y269" s="14"/>
      <c r="Z269" s="14"/>
      <c r="AA269" s="14"/>
      <c r="AB269" s="14"/>
      <c r="AC269" s="14"/>
    </row>
    <row r="270" spans="1:29" ht="15.75" customHeight="1" x14ac:dyDescent="0.35">
      <c r="A270" s="13"/>
      <c r="B270" s="13"/>
      <c r="C270" s="13"/>
      <c r="D270" s="13"/>
      <c r="E270" s="14"/>
      <c r="F270" s="14"/>
      <c r="G270" s="13"/>
      <c r="H270" s="13"/>
      <c r="I270" s="13"/>
      <c r="J270" s="13"/>
      <c r="K270" s="13"/>
      <c r="L270" s="13"/>
      <c r="M270" s="14"/>
      <c r="N270" s="14"/>
      <c r="O270" s="13"/>
      <c r="P270" s="13"/>
      <c r="Q270" s="13"/>
      <c r="R270" s="14"/>
      <c r="S270" s="14"/>
      <c r="T270" s="14"/>
      <c r="U270" s="14"/>
      <c r="V270" s="14"/>
      <c r="W270" s="14"/>
      <c r="X270" s="14"/>
      <c r="Y270" s="14"/>
      <c r="Z270" s="14"/>
      <c r="AA270" s="14"/>
      <c r="AB270" s="14"/>
      <c r="AC270" s="14"/>
    </row>
    <row r="271" spans="1:29" ht="15.75" customHeight="1" x14ac:dyDescent="0.35">
      <c r="A271" s="13"/>
      <c r="B271" s="13"/>
      <c r="C271" s="13"/>
      <c r="D271" s="13"/>
      <c r="E271" s="14"/>
      <c r="F271" s="14"/>
      <c r="G271" s="13"/>
      <c r="H271" s="13"/>
      <c r="I271" s="13"/>
      <c r="J271" s="13"/>
      <c r="K271" s="13"/>
      <c r="L271" s="13"/>
      <c r="M271" s="14"/>
      <c r="N271" s="14"/>
      <c r="O271" s="13"/>
      <c r="P271" s="13"/>
      <c r="Q271" s="13"/>
      <c r="R271" s="14"/>
      <c r="S271" s="14"/>
      <c r="T271" s="14"/>
      <c r="U271" s="14"/>
      <c r="V271" s="14"/>
      <c r="W271" s="14"/>
      <c r="X271" s="14"/>
      <c r="Y271" s="14"/>
      <c r="Z271" s="14"/>
      <c r="AA271" s="14"/>
      <c r="AB271" s="14"/>
      <c r="AC271" s="14"/>
    </row>
    <row r="272" spans="1:29" ht="15.75" customHeight="1" x14ac:dyDescent="0.35">
      <c r="A272" s="13"/>
      <c r="B272" s="13"/>
      <c r="C272" s="13"/>
      <c r="D272" s="13"/>
      <c r="E272" s="14"/>
      <c r="F272" s="14"/>
      <c r="G272" s="13"/>
      <c r="H272" s="13"/>
      <c r="I272" s="13"/>
      <c r="J272" s="13"/>
      <c r="K272" s="13"/>
      <c r="L272" s="13"/>
      <c r="M272" s="14"/>
      <c r="N272" s="14"/>
      <c r="O272" s="13"/>
      <c r="P272" s="13"/>
      <c r="Q272" s="13"/>
      <c r="R272" s="14"/>
      <c r="S272" s="14"/>
      <c r="T272" s="14"/>
      <c r="U272" s="14"/>
      <c r="V272" s="14"/>
      <c r="W272" s="14"/>
      <c r="X272" s="14"/>
      <c r="Y272" s="14"/>
      <c r="Z272" s="14"/>
      <c r="AA272" s="14"/>
      <c r="AB272" s="14"/>
      <c r="AC272" s="14"/>
    </row>
    <row r="273" spans="1:29" ht="15.75" customHeight="1" x14ac:dyDescent="0.35">
      <c r="A273" s="13"/>
      <c r="B273" s="13"/>
      <c r="C273" s="13"/>
      <c r="D273" s="13"/>
      <c r="E273" s="14"/>
      <c r="F273" s="14"/>
      <c r="G273" s="13"/>
      <c r="H273" s="13"/>
      <c r="I273" s="13"/>
      <c r="J273" s="13"/>
      <c r="K273" s="13"/>
      <c r="L273" s="13"/>
      <c r="M273" s="14"/>
      <c r="N273" s="14"/>
      <c r="O273" s="13"/>
      <c r="P273" s="13"/>
      <c r="Q273" s="13"/>
      <c r="R273" s="14"/>
      <c r="S273" s="14"/>
      <c r="T273" s="14"/>
      <c r="U273" s="14"/>
      <c r="V273" s="14"/>
      <c r="W273" s="14"/>
      <c r="X273" s="14"/>
      <c r="Y273" s="14"/>
      <c r="Z273" s="14"/>
      <c r="AA273" s="14"/>
      <c r="AB273" s="14"/>
      <c r="AC273" s="14"/>
    </row>
    <row r="274" spans="1:29" ht="15.75" customHeight="1" x14ac:dyDescent="0.35">
      <c r="A274" s="13"/>
      <c r="B274" s="13"/>
      <c r="C274" s="13"/>
      <c r="D274" s="13"/>
      <c r="E274" s="14"/>
      <c r="F274" s="14"/>
      <c r="G274" s="13"/>
      <c r="H274" s="13"/>
      <c r="I274" s="13"/>
      <c r="J274" s="13"/>
      <c r="K274" s="13"/>
      <c r="L274" s="13"/>
      <c r="M274" s="14"/>
      <c r="N274" s="14"/>
      <c r="O274" s="13"/>
      <c r="P274" s="13"/>
      <c r="Q274" s="13"/>
      <c r="R274" s="14"/>
      <c r="S274" s="14"/>
      <c r="T274" s="14"/>
      <c r="U274" s="14"/>
      <c r="V274" s="14"/>
      <c r="W274" s="14"/>
      <c r="X274" s="14"/>
      <c r="Y274" s="14"/>
      <c r="Z274" s="14"/>
      <c r="AA274" s="14"/>
      <c r="AB274" s="14"/>
      <c r="AC274" s="14"/>
    </row>
    <row r="275" spans="1:29" ht="15.75" customHeight="1" x14ac:dyDescent="0.35">
      <c r="A275" s="13"/>
      <c r="B275" s="13"/>
      <c r="C275" s="13"/>
      <c r="D275" s="13"/>
      <c r="E275" s="14"/>
      <c r="F275" s="14"/>
      <c r="G275" s="13"/>
      <c r="H275" s="13"/>
      <c r="I275" s="13"/>
      <c r="J275" s="13"/>
      <c r="K275" s="13"/>
      <c r="L275" s="13"/>
      <c r="M275" s="14"/>
      <c r="N275" s="14"/>
      <c r="O275" s="13"/>
      <c r="P275" s="13"/>
      <c r="Q275" s="13"/>
      <c r="R275" s="14"/>
      <c r="S275" s="14"/>
      <c r="T275" s="14"/>
      <c r="U275" s="14"/>
      <c r="V275" s="14"/>
      <c r="W275" s="14"/>
      <c r="X275" s="14"/>
      <c r="Y275" s="14"/>
      <c r="Z275" s="14"/>
      <c r="AA275" s="14"/>
      <c r="AB275" s="14"/>
      <c r="AC275" s="14"/>
    </row>
    <row r="276" spans="1:29" ht="15.75" customHeight="1" x14ac:dyDescent="0.35">
      <c r="A276" s="13"/>
      <c r="B276" s="13"/>
      <c r="C276" s="13"/>
      <c r="D276" s="13"/>
      <c r="E276" s="14"/>
      <c r="F276" s="14"/>
      <c r="G276" s="13"/>
      <c r="H276" s="13"/>
      <c r="I276" s="13"/>
      <c r="J276" s="13"/>
      <c r="K276" s="13"/>
      <c r="L276" s="13"/>
      <c r="M276" s="14"/>
      <c r="N276" s="14"/>
      <c r="O276" s="13"/>
      <c r="P276" s="13"/>
      <c r="Q276" s="13"/>
      <c r="R276" s="14"/>
      <c r="S276" s="14"/>
      <c r="T276" s="14"/>
      <c r="U276" s="14"/>
      <c r="V276" s="14"/>
      <c r="W276" s="14"/>
      <c r="X276" s="14"/>
      <c r="Y276" s="14"/>
      <c r="Z276" s="14"/>
      <c r="AA276" s="14"/>
      <c r="AB276" s="14"/>
      <c r="AC276" s="14"/>
    </row>
    <row r="277" spans="1:29" ht="15.75" customHeight="1" x14ac:dyDescent="0.35">
      <c r="A277" s="13"/>
      <c r="B277" s="13"/>
      <c r="C277" s="13"/>
      <c r="D277" s="13"/>
      <c r="E277" s="14"/>
      <c r="F277" s="14"/>
      <c r="G277" s="13"/>
      <c r="H277" s="13"/>
      <c r="I277" s="13"/>
      <c r="J277" s="13"/>
      <c r="K277" s="13"/>
      <c r="L277" s="13"/>
      <c r="M277" s="14"/>
      <c r="N277" s="14"/>
      <c r="O277" s="13"/>
      <c r="P277" s="13"/>
      <c r="Q277" s="13"/>
      <c r="R277" s="14"/>
      <c r="S277" s="14"/>
      <c r="T277" s="14"/>
      <c r="U277" s="14"/>
      <c r="V277" s="14"/>
      <c r="W277" s="14"/>
      <c r="X277" s="14"/>
      <c r="Y277" s="14"/>
      <c r="Z277" s="14"/>
      <c r="AA277" s="14"/>
      <c r="AB277" s="14"/>
      <c r="AC277" s="14"/>
    </row>
    <row r="278" spans="1:29" ht="15.75" customHeight="1" x14ac:dyDescent="0.35">
      <c r="A278" s="13"/>
      <c r="B278" s="13"/>
      <c r="C278" s="13"/>
      <c r="D278" s="13"/>
      <c r="E278" s="14"/>
      <c r="F278" s="14"/>
      <c r="G278" s="13"/>
      <c r="H278" s="13"/>
      <c r="I278" s="13"/>
      <c r="J278" s="13"/>
      <c r="K278" s="13"/>
      <c r="L278" s="13"/>
      <c r="M278" s="14"/>
      <c r="N278" s="14"/>
      <c r="O278" s="13"/>
      <c r="P278" s="13"/>
      <c r="Q278" s="13"/>
      <c r="R278" s="14"/>
      <c r="S278" s="14"/>
      <c r="T278" s="14"/>
      <c r="U278" s="14"/>
      <c r="V278" s="14"/>
      <c r="W278" s="14"/>
      <c r="X278" s="14"/>
      <c r="Y278" s="14"/>
      <c r="Z278" s="14"/>
      <c r="AA278" s="14"/>
      <c r="AB278" s="14"/>
      <c r="AC278" s="14"/>
    </row>
    <row r="279" spans="1:29" ht="15.75" customHeight="1" x14ac:dyDescent="0.35">
      <c r="A279" s="13"/>
      <c r="B279" s="13"/>
      <c r="C279" s="13"/>
      <c r="D279" s="13"/>
      <c r="E279" s="14"/>
      <c r="F279" s="14"/>
      <c r="G279" s="13"/>
      <c r="H279" s="13"/>
      <c r="I279" s="13"/>
      <c r="J279" s="13"/>
      <c r="K279" s="13"/>
      <c r="L279" s="13"/>
      <c r="M279" s="14"/>
      <c r="N279" s="14"/>
      <c r="O279" s="13"/>
      <c r="P279" s="13"/>
      <c r="Q279" s="13"/>
      <c r="R279" s="14"/>
      <c r="S279" s="14"/>
      <c r="T279" s="14"/>
      <c r="U279" s="14"/>
      <c r="V279" s="14"/>
      <c r="W279" s="14"/>
      <c r="X279" s="14"/>
      <c r="Y279" s="14"/>
      <c r="Z279" s="14"/>
      <c r="AA279" s="14"/>
      <c r="AB279" s="14"/>
      <c r="AC279" s="14"/>
    </row>
    <row r="280" spans="1:29" ht="15.75" customHeight="1" x14ac:dyDescent="0.35">
      <c r="A280" s="13"/>
      <c r="B280" s="13"/>
      <c r="C280" s="13"/>
      <c r="D280" s="13"/>
      <c r="E280" s="14"/>
      <c r="F280" s="14"/>
      <c r="G280" s="13"/>
      <c r="H280" s="13"/>
      <c r="I280" s="13"/>
      <c r="J280" s="13"/>
      <c r="K280" s="13"/>
      <c r="L280" s="13"/>
      <c r="M280" s="14"/>
      <c r="N280" s="14"/>
      <c r="O280" s="13"/>
      <c r="P280" s="13"/>
      <c r="Q280" s="13"/>
      <c r="R280" s="14"/>
      <c r="S280" s="14"/>
      <c r="T280" s="14"/>
      <c r="U280" s="14"/>
      <c r="V280" s="14"/>
      <c r="W280" s="14"/>
      <c r="X280" s="14"/>
      <c r="Y280" s="14"/>
      <c r="Z280" s="14"/>
      <c r="AA280" s="14"/>
      <c r="AB280" s="14"/>
      <c r="AC280" s="14"/>
    </row>
    <row r="281" spans="1:29" ht="15.75" customHeight="1" x14ac:dyDescent="0.35">
      <c r="A281" s="13"/>
      <c r="B281" s="13"/>
      <c r="C281" s="13"/>
      <c r="D281" s="13"/>
      <c r="E281" s="14"/>
      <c r="F281" s="14"/>
      <c r="G281" s="13"/>
      <c r="H281" s="13"/>
      <c r="I281" s="13"/>
      <c r="J281" s="13"/>
      <c r="K281" s="13"/>
      <c r="L281" s="13"/>
      <c r="M281" s="14"/>
      <c r="N281" s="14"/>
      <c r="O281" s="13"/>
      <c r="P281" s="13"/>
      <c r="Q281" s="13"/>
      <c r="R281" s="14"/>
      <c r="S281" s="14"/>
      <c r="T281" s="14"/>
      <c r="U281" s="14"/>
      <c r="V281" s="14"/>
      <c r="W281" s="14"/>
      <c r="X281" s="14"/>
      <c r="Y281" s="14"/>
      <c r="Z281" s="14"/>
      <c r="AA281" s="14"/>
      <c r="AB281" s="14"/>
      <c r="AC281" s="14"/>
    </row>
    <row r="282" spans="1:29" ht="15.75" customHeight="1" x14ac:dyDescent="0.35">
      <c r="A282" s="13"/>
      <c r="B282" s="13"/>
      <c r="C282" s="13"/>
      <c r="D282" s="13"/>
      <c r="E282" s="14"/>
      <c r="F282" s="14"/>
      <c r="G282" s="13"/>
      <c r="H282" s="13"/>
      <c r="I282" s="13"/>
      <c r="J282" s="13"/>
      <c r="K282" s="13"/>
      <c r="L282" s="13"/>
      <c r="M282" s="14"/>
      <c r="N282" s="14"/>
      <c r="O282" s="13"/>
      <c r="P282" s="13"/>
      <c r="Q282" s="13"/>
      <c r="R282" s="14"/>
      <c r="S282" s="14"/>
      <c r="T282" s="14"/>
      <c r="U282" s="14"/>
      <c r="V282" s="14"/>
      <c r="W282" s="14"/>
      <c r="X282" s="14"/>
      <c r="Y282" s="14"/>
      <c r="Z282" s="14"/>
      <c r="AA282" s="14"/>
      <c r="AB282" s="14"/>
      <c r="AC282" s="14"/>
    </row>
    <row r="283" spans="1:29" ht="15.75" customHeight="1" x14ac:dyDescent="0.35">
      <c r="A283" s="13"/>
      <c r="B283" s="13"/>
      <c r="C283" s="13"/>
      <c r="D283" s="13"/>
      <c r="E283" s="14"/>
      <c r="F283" s="14"/>
      <c r="G283" s="13"/>
      <c r="H283" s="13"/>
      <c r="I283" s="13"/>
      <c r="J283" s="13"/>
      <c r="K283" s="13"/>
      <c r="L283" s="13"/>
      <c r="M283" s="14"/>
      <c r="N283" s="14"/>
      <c r="O283" s="13"/>
      <c r="P283" s="13"/>
      <c r="Q283" s="13"/>
      <c r="R283" s="14"/>
      <c r="S283" s="14"/>
      <c r="T283" s="14"/>
      <c r="U283" s="14"/>
      <c r="V283" s="14"/>
      <c r="W283" s="14"/>
      <c r="X283" s="14"/>
      <c r="Y283" s="14"/>
      <c r="Z283" s="14"/>
      <c r="AA283" s="14"/>
      <c r="AB283" s="14"/>
      <c r="AC283" s="14"/>
    </row>
    <row r="284" spans="1:29" ht="15.75" customHeight="1" x14ac:dyDescent="0.35">
      <c r="A284" s="13"/>
      <c r="B284" s="13"/>
      <c r="C284" s="13"/>
      <c r="D284" s="13"/>
      <c r="E284" s="14"/>
      <c r="F284" s="14"/>
      <c r="G284" s="13"/>
      <c r="H284" s="13"/>
      <c r="I284" s="13"/>
      <c r="J284" s="13"/>
      <c r="K284" s="13"/>
      <c r="L284" s="13"/>
      <c r="M284" s="14"/>
      <c r="N284" s="14"/>
      <c r="O284" s="13"/>
      <c r="P284" s="13"/>
      <c r="Q284" s="13"/>
      <c r="R284" s="14"/>
      <c r="S284" s="14"/>
      <c r="T284" s="14"/>
      <c r="U284" s="14"/>
      <c r="V284" s="14"/>
      <c r="W284" s="14"/>
      <c r="X284" s="14"/>
      <c r="Y284" s="14"/>
      <c r="Z284" s="14"/>
      <c r="AA284" s="14"/>
      <c r="AB284" s="14"/>
      <c r="AC284" s="14"/>
    </row>
    <row r="285" spans="1:29" ht="15.75" customHeight="1" x14ac:dyDescent="0.35">
      <c r="A285" s="13"/>
      <c r="B285" s="13"/>
      <c r="C285" s="13"/>
      <c r="D285" s="13"/>
      <c r="E285" s="14"/>
      <c r="F285" s="14"/>
      <c r="G285" s="13"/>
      <c r="H285" s="13"/>
      <c r="I285" s="13"/>
      <c r="J285" s="13"/>
      <c r="K285" s="13"/>
      <c r="L285" s="13"/>
      <c r="M285" s="14"/>
      <c r="N285" s="14"/>
      <c r="O285" s="13"/>
      <c r="P285" s="13"/>
      <c r="Q285" s="13"/>
      <c r="R285" s="14"/>
      <c r="S285" s="14"/>
      <c r="T285" s="14"/>
      <c r="U285" s="14"/>
      <c r="V285" s="14"/>
      <c r="W285" s="14"/>
      <c r="X285" s="14"/>
      <c r="Y285" s="14"/>
      <c r="Z285" s="14"/>
      <c r="AA285" s="14"/>
      <c r="AB285" s="14"/>
      <c r="AC285" s="14"/>
    </row>
    <row r="286" spans="1:29" ht="15.75" customHeight="1" x14ac:dyDescent="0.35">
      <c r="A286" s="13"/>
      <c r="B286" s="13"/>
      <c r="C286" s="13"/>
      <c r="D286" s="13"/>
      <c r="E286" s="14"/>
      <c r="F286" s="14"/>
      <c r="G286" s="13"/>
      <c r="H286" s="13"/>
      <c r="I286" s="13"/>
      <c r="J286" s="13"/>
      <c r="K286" s="13"/>
      <c r="L286" s="13"/>
      <c r="M286" s="14"/>
      <c r="N286" s="14"/>
      <c r="O286" s="13"/>
      <c r="P286" s="13"/>
      <c r="Q286" s="13"/>
      <c r="R286" s="14"/>
      <c r="S286" s="14"/>
      <c r="T286" s="14"/>
      <c r="U286" s="14"/>
      <c r="V286" s="14"/>
      <c r="W286" s="14"/>
      <c r="X286" s="14"/>
      <c r="Y286" s="14"/>
      <c r="Z286" s="14"/>
      <c r="AA286" s="14"/>
      <c r="AB286" s="14"/>
      <c r="AC286" s="14"/>
    </row>
    <row r="287" spans="1:29" ht="15.75" customHeight="1" x14ac:dyDescent="0.35">
      <c r="A287" s="13"/>
      <c r="B287" s="13"/>
      <c r="C287" s="13"/>
      <c r="D287" s="13"/>
      <c r="E287" s="14"/>
      <c r="F287" s="14"/>
      <c r="G287" s="13"/>
      <c r="H287" s="13"/>
      <c r="I287" s="13"/>
      <c r="J287" s="13"/>
      <c r="K287" s="13"/>
      <c r="L287" s="13"/>
      <c r="M287" s="14"/>
      <c r="N287" s="14"/>
      <c r="O287" s="13"/>
      <c r="P287" s="13"/>
      <c r="Q287" s="13"/>
      <c r="R287" s="14"/>
      <c r="S287" s="14"/>
      <c r="T287" s="14"/>
      <c r="U287" s="14"/>
      <c r="V287" s="14"/>
      <c r="W287" s="14"/>
      <c r="X287" s="14"/>
      <c r="Y287" s="14"/>
      <c r="Z287" s="14"/>
      <c r="AA287" s="14"/>
      <c r="AB287" s="14"/>
      <c r="AC287" s="14"/>
    </row>
    <row r="288" spans="1:29" ht="15.75" customHeight="1" x14ac:dyDescent="0.35">
      <c r="A288" s="13"/>
      <c r="B288" s="13"/>
      <c r="C288" s="13"/>
      <c r="D288" s="13"/>
      <c r="E288" s="14"/>
      <c r="F288" s="14"/>
      <c r="G288" s="13"/>
      <c r="H288" s="13"/>
      <c r="I288" s="13"/>
      <c r="J288" s="13"/>
      <c r="K288" s="13"/>
      <c r="L288" s="13"/>
      <c r="M288" s="14"/>
      <c r="N288" s="14"/>
      <c r="O288" s="13"/>
      <c r="P288" s="13"/>
      <c r="Q288" s="13"/>
      <c r="R288" s="14"/>
      <c r="S288" s="14"/>
      <c r="T288" s="14"/>
      <c r="U288" s="14"/>
      <c r="V288" s="14"/>
      <c r="W288" s="14"/>
      <c r="X288" s="14"/>
      <c r="Y288" s="14"/>
      <c r="Z288" s="14"/>
      <c r="AA288" s="14"/>
      <c r="AB288" s="14"/>
      <c r="AC288" s="14"/>
    </row>
    <row r="289" spans="1:29" ht="15.75" customHeight="1" x14ac:dyDescent="0.35">
      <c r="A289" s="13"/>
      <c r="B289" s="13"/>
      <c r="C289" s="13"/>
      <c r="D289" s="13"/>
      <c r="E289" s="14"/>
      <c r="F289" s="14"/>
      <c r="G289" s="13"/>
      <c r="H289" s="13"/>
      <c r="I289" s="13"/>
      <c r="J289" s="13"/>
      <c r="K289" s="13"/>
      <c r="L289" s="13"/>
      <c r="M289" s="14"/>
      <c r="N289" s="14"/>
      <c r="O289" s="13"/>
      <c r="P289" s="13"/>
      <c r="Q289" s="13"/>
      <c r="R289" s="14"/>
      <c r="S289" s="14"/>
      <c r="T289" s="14"/>
      <c r="U289" s="14"/>
      <c r="V289" s="14"/>
      <c r="W289" s="14"/>
      <c r="X289" s="14"/>
      <c r="Y289" s="14"/>
      <c r="Z289" s="14"/>
      <c r="AA289" s="14"/>
      <c r="AB289" s="14"/>
      <c r="AC289" s="14"/>
    </row>
    <row r="290" spans="1:29" ht="15.75" customHeight="1" x14ac:dyDescent="0.35">
      <c r="A290" s="13"/>
      <c r="B290" s="13"/>
      <c r="C290" s="13"/>
      <c r="D290" s="13"/>
      <c r="E290" s="14"/>
      <c r="F290" s="14"/>
      <c r="G290" s="13"/>
      <c r="H290" s="13"/>
      <c r="I290" s="13"/>
      <c r="J290" s="13"/>
      <c r="K290" s="13"/>
      <c r="L290" s="13"/>
      <c r="M290" s="14"/>
      <c r="N290" s="14"/>
      <c r="O290" s="13"/>
      <c r="P290" s="13"/>
      <c r="Q290" s="13"/>
      <c r="R290" s="14"/>
      <c r="S290" s="14"/>
      <c r="T290" s="14"/>
      <c r="U290" s="14"/>
      <c r="V290" s="14"/>
      <c r="W290" s="14"/>
      <c r="X290" s="14"/>
      <c r="Y290" s="14"/>
      <c r="Z290" s="14"/>
      <c r="AA290" s="14"/>
      <c r="AB290" s="14"/>
      <c r="AC290" s="14"/>
    </row>
    <row r="291" spans="1:29" ht="15.75" customHeight="1" x14ac:dyDescent="0.35">
      <c r="A291" s="13"/>
      <c r="B291" s="13"/>
      <c r="C291" s="13"/>
      <c r="D291" s="13"/>
      <c r="E291" s="14"/>
      <c r="F291" s="14"/>
      <c r="G291" s="13"/>
      <c r="H291" s="13"/>
      <c r="I291" s="13"/>
      <c r="J291" s="13"/>
      <c r="K291" s="13"/>
      <c r="L291" s="13"/>
      <c r="M291" s="14"/>
      <c r="N291" s="14"/>
      <c r="O291" s="13"/>
      <c r="P291" s="13"/>
      <c r="Q291" s="13"/>
      <c r="R291" s="14"/>
      <c r="S291" s="14"/>
      <c r="T291" s="14"/>
      <c r="U291" s="14"/>
      <c r="V291" s="14"/>
      <c r="W291" s="14"/>
      <c r="X291" s="14"/>
      <c r="Y291" s="14"/>
      <c r="Z291" s="14"/>
      <c r="AA291" s="14"/>
      <c r="AB291" s="14"/>
      <c r="AC291" s="14"/>
    </row>
    <row r="292" spans="1:29" ht="15.75" customHeight="1" x14ac:dyDescent="0.35">
      <c r="A292" s="13"/>
      <c r="B292" s="13"/>
      <c r="C292" s="13"/>
      <c r="D292" s="13"/>
      <c r="E292" s="14"/>
      <c r="F292" s="14"/>
      <c r="G292" s="13"/>
      <c r="H292" s="13"/>
      <c r="I292" s="13"/>
      <c r="J292" s="13"/>
      <c r="K292" s="13"/>
      <c r="L292" s="13"/>
      <c r="M292" s="14"/>
      <c r="N292" s="14"/>
      <c r="O292" s="13"/>
      <c r="P292" s="13"/>
      <c r="Q292" s="13"/>
      <c r="R292" s="14"/>
      <c r="S292" s="14"/>
      <c r="T292" s="14"/>
      <c r="U292" s="14"/>
      <c r="V292" s="14"/>
      <c r="W292" s="14"/>
      <c r="X292" s="14"/>
      <c r="Y292" s="14"/>
      <c r="Z292" s="14"/>
      <c r="AA292" s="14"/>
      <c r="AB292" s="14"/>
      <c r="AC292" s="14"/>
    </row>
    <row r="293" spans="1:29" ht="15.75" customHeight="1" x14ac:dyDescent="0.35">
      <c r="A293" s="13"/>
      <c r="B293" s="13"/>
      <c r="C293" s="13"/>
      <c r="D293" s="13"/>
      <c r="E293" s="14"/>
      <c r="F293" s="14"/>
      <c r="G293" s="13"/>
      <c r="H293" s="13"/>
      <c r="I293" s="13"/>
      <c r="J293" s="13"/>
      <c r="K293" s="13"/>
      <c r="L293" s="13"/>
      <c r="M293" s="14"/>
      <c r="N293" s="14"/>
      <c r="O293" s="13"/>
      <c r="P293" s="13"/>
      <c r="Q293" s="13"/>
      <c r="R293" s="14"/>
      <c r="S293" s="14"/>
      <c r="T293" s="14"/>
      <c r="U293" s="14"/>
      <c r="V293" s="14"/>
      <c r="W293" s="14"/>
      <c r="X293" s="14"/>
      <c r="Y293" s="14"/>
      <c r="Z293" s="14"/>
      <c r="AA293" s="14"/>
      <c r="AB293" s="14"/>
      <c r="AC293" s="14"/>
    </row>
    <row r="294" spans="1:29" ht="15.75" customHeight="1" x14ac:dyDescent="0.35">
      <c r="A294" s="13"/>
      <c r="B294" s="13"/>
      <c r="C294" s="13"/>
      <c r="D294" s="13"/>
      <c r="E294" s="14"/>
      <c r="F294" s="14"/>
      <c r="G294" s="13"/>
      <c r="H294" s="13"/>
      <c r="I294" s="13"/>
      <c r="J294" s="13"/>
      <c r="K294" s="13"/>
      <c r="L294" s="13"/>
      <c r="M294" s="14"/>
      <c r="N294" s="14"/>
      <c r="O294" s="13"/>
      <c r="P294" s="13"/>
      <c r="Q294" s="13"/>
      <c r="R294" s="14"/>
      <c r="S294" s="14"/>
      <c r="T294" s="14"/>
      <c r="U294" s="14"/>
      <c r="V294" s="14"/>
      <c r="W294" s="14"/>
      <c r="X294" s="14"/>
      <c r="Y294" s="14"/>
      <c r="Z294" s="14"/>
      <c r="AA294" s="14"/>
      <c r="AB294" s="14"/>
      <c r="AC294" s="14"/>
    </row>
    <row r="295" spans="1:29" ht="15.75" customHeight="1" x14ac:dyDescent="0.35">
      <c r="A295" s="13"/>
      <c r="B295" s="13"/>
      <c r="C295" s="13"/>
      <c r="D295" s="13"/>
      <c r="E295" s="14"/>
      <c r="F295" s="14"/>
      <c r="G295" s="13"/>
      <c r="H295" s="13"/>
      <c r="I295" s="13"/>
      <c r="J295" s="13"/>
      <c r="K295" s="13"/>
      <c r="L295" s="13"/>
      <c r="M295" s="14"/>
      <c r="N295" s="14"/>
      <c r="O295" s="13"/>
      <c r="P295" s="13"/>
      <c r="Q295" s="13"/>
      <c r="R295" s="14"/>
      <c r="S295" s="14"/>
      <c r="T295" s="14"/>
      <c r="U295" s="14"/>
      <c r="V295" s="14"/>
      <c r="W295" s="14"/>
      <c r="X295" s="14"/>
      <c r="Y295" s="14"/>
      <c r="Z295" s="14"/>
      <c r="AA295" s="14"/>
      <c r="AB295" s="14"/>
      <c r="AC295" s="14"/>
    </row>
    <row r="296" spans="1:29" ht="15.75" customHeight="1" x14ac:dyDescent="0.35">
      <c r="A296" s="13"/>
      <c r="B296" s="13"/>
      <c r="C296" s="13"/>
      <c r="D296" s="13"/>
      <c r="E296" s="14"/>
      <c r="F296" s="14"/>
      <c r="G296" s="13"/>
      <c r="H296" s="13"/>
      <c r="I296" s="13"/>
      <c r="J296" s="13"/>
      <c r="K296" s="13"/>
      <c r="L296" s="13"/>
      <c r="M296" s="14"/>
      <c r="N296" s="14"/>
      <c r="O296" s="13"/>
      <c r="P296" s="13"/>
      <c r="Q296" s="13"/>
      <c r="R296" s="14"/>
      <c r="S296" s="14"/>
      <c r="T296" s="14"/>
      <c r="U296" s="14"/>
      <c r="V296" s="14"/>
      <c r="W296" s="14"/>
      <c r="X296" s="14"/>
      <c r="Y296" s="14"/>
      <c r="Z296" s="14"/>
      <c r="AA296" s="14"/>
      <c r="AB296" s="14"/>
      <c r="AC296" s="14"/>
    </row>
    <row r="297" spans="1:29" ht="15.75" customHeight="1" x14ac:dyDescent="0.35">
      <c r="A297" s="13"/>
      <c r="B297" s="13"/>
      <c r="C297" s="13"/>
      <c r="D297" s="13"/>
      <c r="E297" s="14"/>
      <c r="F297" s="14"/>
      <c r="G297" s="13"/>
      <c r="H297" s="13"/>
      <c r="I297" s="13"/>
      <c r="J297" s="13"/>
      <c r="K297" s="13"/>
      <c r="L297" s="13"/>
      <c r="M297" s="14"/>
      <c r="N297" s="14"/>
      <c r="O297" s="13"/>
      <c r="P297" s="13"/>
      <c r="Q297" s="13"/>
      <c r="R297" s="14"/>
      <c r="S297" s="14"/>
      <c r="T297" s="14"/>
      <c r="U297" s="14"/>
      <c r="V297" s="14"/>
      <c r="W297" s="14"/>
      <c r="X297" s="14"/>
      <c r="Y297" s="14"/>
      <c r="Z297" s="14"/>
      <c r="AA297" s="14"/>
      <c r="AB297" s="14"/>
      <c r="AC297" s="14"/>
    </row>
    <row r="298" spans="1:29" ht="15.75" customHeight="1" x14ac:dyDescent="0.35">
      <c r="A298" s="13"/>
      <c r="B298" s="13"/>
      <c r="C298" s="13"/>
      <c r="D298" s="13"/>
      <c r="E298" s="14"/>
      <c r="F298" s="14"/>
      <c r="G298" s="13"/>
      <c r="H298" s="13"/>
      <c r="I298" s="13"/>
      <c r="J298" s="13"/>
      <c r="K298" s="13"/>
      <c r="L298" s="13"/>
      <c r="M298" s="14"/>
      <c r="N298" s="14"/>
      <c r="O298" s="13"/>
      <c r="P298" s="13"/>
      <c r="Q298" s="13"/>
      <c r="R298" s="14"/>
      <c r="S298" s="14"/>
      <c r="T298" s="14"/>
      <c r="U298" s="14"/>
      <c r="V298" s="14"/>
      <c r="W298" s="14"/>
      <c r="X298" s="14"/>
      <c r="Y298" s="14"/>
      <c r="Z298" s="14"/>
      <c r="AA298" s="14"/>
      <c r="AB298" s="14"/>
      <c r="AC298" s="14"/>
    </row>
    <row r="299" spans="1:29" ht="15.75" customHeight="1" x14ac:dyDescent="0.35">
      <c r="A299" s="13"/>
      <c r="B299" s="13"/>
      <c r="C299" s="13"/>
      <c r="D299" s="13"/>
      <c r="E299" s="14"/>
      <c r="F299" s="14"/>
      <c r="G299" s="13"/>
      <c r="H299" s="13"/>
      <c r="I299" s="13"/>
      <c r="J299" s="13"/>
      <c r="K299" s="13"/>
      <c r="L299" s="13"/>
      <c r="M299" s="14"/>
      <c r="N299" s="14"/>
      <c r="O299" s="13"/>
      <c r="P299" s="13"/>
      <c r="Q299" s="13"/>
      <c r="R299" s="14"/>
      <c r="S299" s="14"/>
      <c r="T299" s="14"/>
      <c r="U299" s="14"/>
      <c r="V299" s="14"/>
      <c r="W299" s="14"/>
      <c r="X299" s="14"/>
      <c r="Y299" s="14"/>
      <c r="Z299" s="14"/>
      <c r="AA299" s="14"/>
      <c r="AB299" s="14"/>
      <c r="AC299" s="14"/>
    </row>
    <row r="300" spans="1:29" ht="15.75" customHeight="1" x14ac:dyDescent="0.35">
      <c r="A300" s="13"/>
      <c r="B300" s="13"/>
      <c r="C300" s="13"/>
      <c r="D300" s="13"/>
      <c r="E300" s="14"/>
      <c r="F300" s="14"/>
      <c r="G300" s="13"/>
      <c r="H300" s="13"/>
      <c r="I300" s="13"/>
      <c r="J300" s="13"/>
      <c r="K300" s="13"/>
      <c r="L300" s="13"/>
      <c r="M300" s="14"/>
      <c r="N300" s="14"/>
      <c r="O300" s="13"/>
      <c r="P300" s="13"/>
      <c r="Q300" s="13"/>
      <c r="R300" s="14"/>
      <c r="S300" s="14"/>
      <c r="T300" s="14"/>
      <c r="U300" s="14"/>
      <c r="V300" s="14"/>
      <c r="W300" s="14"/>
      <c r="X300" s="14"/>
      <c r="Y300" s="14"/>
      <c r="Z300" s="14"/>
      <c r="AA300" s="14"/>
      <c r="AB300" s="14"/>
      <c r="AC300" s="14"/>
    </row>
    <row r="301" spans="1:29" ht="15.75" customHeight="1" x14ac:dyDescent="0.35">
      <c r="A301" s="13"/>
      <c r="B301" s="13"/>
      <c r="C301" s="13"/>
      <c r="D301" s="13"/>
      <c r="E301" s="14"/>
      <c r="F301" s="14"/>
      <c r="G301" s="13"/>
      <c r="H301" s="13"/>
      <c r="I301" s="13"/>
      <c r="J301" s="13"/>
      <c r="K301" s="13"/>
      <c r="L301" s="13"/>
      <c r="M301" s="14"/>
      <c r="N301" s="14"/>
      <c r="O301" s="13"/>
      <c r="P301" s="13"/>
      <c r="Q301" s="13"/>
      <c r="R301" s="14"/>
      <c r="S301" s="14"/>
      <c r="T301" s="14"/>
      <c r="U301" s="14"/>
      <c r="V301" s="14"/>
      <c r="W301" s="14"/>
      <c r="X301" s="14"/>
      <c r="Y301" s="14"/>
      <c r="Z301" s="14"/>
      <c r="AA301" s="14"/>
      <c r="AB301" s="14"/>
      <c r="AC301" s="14"/>
    </row>
    <row r="302" spans="1:29" ht="15.75" customHeight="1" x14ac:dyDescent="0.35">
      <c r="A302" s="13"/>
      <c r="B302" s="13"/>
      <c r="C302" s="13"/>
      <c r="D302" s="13"/>
      <c r="E302" s="14"/>
      <c r="F302" s="14"/>
      <c r="G302" s="13"/>
      <c r="H302" s="13"/>
      <c r="I302" s="13"/>
      <c r="J302" s="13"/>
      <c r="K302" s="13"/>
      <c r="L302" s="13"/>
      <c r="M302" s="14"/>
      <c r="N302" s="14"/>
      <c r="O302" s="13"/>
      <c r="P302" s="13"/>
      <c r="Q302" s="13"/>
      <c r="R302" s="14"/>
      <c r="S302" s="14"/>
      <c r="T302" s="14"/>
      <c r="U302" s="14"/>
      <c r="V302" s="14"/>
      <c r="W302" s="14"/>
      <c r="X302" s="14"/>
      <c r="Y302" s="14"/>
      <c r="Z302" s="14"/>
      <c r="AA302" s="14"/>
      <c r="AB302" s="14"/>
      <c r="AC302" s="14"/>
    </row>
    <row r="303" spans="1:29" ht="15.75" customHeight="1" x14ac:dyDescent="0.35">
      <c r="A303" s="13"/>
      <c r="B303" s="13"/>
      <c r="C303" s="13"/>
      <c r="D303" s="13"/>
      <c r="E303" s="14"/>
      <c r="F303" s="14"/>
      <c r="G303" s="13"/>
      <c r="H303" s="13"/>
      <c r="I303" s="13"/>
      <c r="J303" s="13"/>
      <c r="K303" s="13"/>
      <c r="L303" s="13"/>
      <c r="M303" s="14"/>
      <c r="N303" s="14"/>
      <c r="O303" s="13"/>
      <c r="P303" s="13"/>
      <c r="Q303" s="13"/>
      <c r="R303" s="14"/>
      <c r="S303" s="14"/>
      <c r="T303" s="14"/>
      <c r="U303" s="14"/>
      <c r="V303" s="14"/>
      <c r="W303" s="14"/>
      <c r="X303" s="14"/>
      <c r="Y303" s="14"/>
      <c r="Z303" s="14"/>
      <c r="AA303" s="14"/>
      <c r="AB303" s="14"/>
      <c r="AC303" s="14"/>
    </row>
    <row r="304" spans="1:29" ht="15.75" customHeight="1" x14ac:dyDescent="0.35">
      <c r="A304" s="13"/>
      <c r="B304" s="13"/>
      <c r="C304" s="13"/>
      <c r="D304" s="13"/>
      <c r="E304" s="14"/>
      <c r="F304" s="14"/>
      <c r="G304" s="13"/>
      <c r="H304" s="13"/>
      <c r="I304" s="13"/>
      <c r="J304" s="13"/>
      <c r="K304" s="13"/>
      <c r="L304" s="13"/>
      <c r="M304" s="14"/>
      <c r="N304" s="14"/>
      <c r="O304" s="13"/>
      <c r="P304" s="13"/>
      <c r="Q304" s="13"/>
      <c r="R304" s="14"/>
      <c r="S304" s="14"/>
      <c r="T304" s="14"/>
      <c r="U304" s="14"/>
      <c r="V304" s="14"/>
      <c r="W304" s="14"/>
      <c r="X304" s="14"/>
      <c r="Y304" s="14"/>
      <c r="Z304" s="14"/>
      <c r="AA304" s="14"/>
      <c r="AB304" s="14"/>
      <c r="AC304" s="14"/>
    </row>
    <row r="305" spans="1:29" ht="15.75" customHeight="1" x14ac:dyDescent="0.35">
      <c r="A305" s="13"/>
      <c r="B305" s="13"/>
      <c r="C305" s="13"/>
      <c r="D305" s="13"/>
      <c r="E305" s="14"/>
      <c r="F305" s="14"/>
      <c r="G305" s="13"/>
      <c r="H305" s="13"/>
      <c r="I305" s="13"/>
      <c r="J305" s="13"/>
      <c r="K305" s="13"/>
      <c r="L305" s="13"/>
      <c r="M305" s="14"/>
      <c r="N305" s="14"/>
      <c r="O305" s="13"/>
      <c r="P305" s="13"/>
      <c r="Q305" s="13"/>
      <c r="R305" s="14"/>
      <c r="S305" s="14"/>
      <c r="T305" s="14"/>
      <c r="U305" s="14"/>
      <c r="V305" s="14"/>
      <c r="W305" s="14"/>
      <c r="X305" s="14"/>
      <c r="Y305" s="14"/>
      <c r="Z305" s="14"/>
      <c r="AA305" s="14"/>
      <c r="AB305" s="14"/>
      <c r="AC305" s="14"/>
    </row>
    <row r="306" spans="1:29" ht="15.75" customHeight="1" x14ac:dyDescent="0.35">
      <c r="A306" s="13"/>
      <c r="B306" s="13"/>
      <c r="C306" s="13"/>
      <c r="D306" s="13"/>
      <c r="E306" s="14"/>
      <c r="F306" s="14"/>
      <c r="G306" s="13"/>
      <c r="H306" s="13"/>
      <c r="I306" s="13"/>
      <c r="J306" s="13"/>
      <c r="K306" s="13"/>
      <c r="L306" s="13"/>
      <c r="M306" s="14"/>
      <c r="N306" s="14"/>
      <c r="O306" s="13"/>
      <c r="P306" s="13"/>
      <c r="Q306" s="13"/>
      <c r="R306" s="14"/>
      <c r="S306" s="14"/>
      <c r="T306" s="14"/>
      <c r="U306" s="14"/>
      <c r="V306" s="14"/>
      <c r="W306" s="14"/>
      <c r="X306" s="14"/>
      <c r="Y306" s="14"/>
      <c r="Z306" s="14"/>
      <c r="AA306" s="14"/>
      <c r="AB306" s="14"/>
      <c r="AC306" s="14"/>
    </row>
    <row r="307" spans="1:29" ht="15.75" customHeight="1" x14ac:dyDescent="0.35">
      <c r="A307" s="13"/>
      <c r="B307" s="13"/>
      <c r="C307" s="13"/>
      <c r="D307" s="13"/>
      <c r="E307" s="14"/>
      <c r="F307" s="14"/>
      <c r="G307" s="13"/>
      <c r="H307" s="13"/>
      <c r="I307" s="13"/>
      <c r="J307" s="13"/>
      <c r="K307" s="13"/>
      <c r="L307" s="13"/>
      <c r="M307" s="14"/>
      <c r="N307" s="14"/>
      <c r="O307" s="13"/>
      <c r="P307" s="13"/>
      <c r="Q307" s="13"/>
      <c r="R307" s="14"/>
      <c r="S307" s="14"/>
      <c r="T307" s="14"/>
      <c r="U307" s="14"/>
      <c r="V307" s="14"/>
      <c r="W307" s="14"/>
      <c r="X307" s="14"/>
      <c r="Y307" s="14"/>
      <c r="Z307" s="14"/>
      <c r="AA307" s="14"/>
      <c r="AB307" s="14"/>
      <c r="AC307" s="14"/>
    </row>
    <row r="308" spans="1:29" ht="15.75" customHeight="1" x14ac:dyDescent="0.35">
      <c r="A308" s="13"/>
      <c r="B308" s="13"/>
      <c r="C308" s="13"/>
      <c r="D308" s="13"/>
      <c r="E308" s="14"/>
      <c r="F308" s="14"/>
      <c r="G308" s="13"/>
      <c r="H308" s="13"/>
      <c r="I308" s="13"/>
      <c r="J308" s="13"/>
      <c r="K308" s="13"/>
      <c r="L308" s="13"/>
      <c r="M308" s="14"/>
      <c r="N308" s="14"/>
      <c r="O308" s="13"/>
      <c r="P308" s="13"/>
      <c r="Q308" s="13"/>
      <c r="R308" s="14"/>
      <c r="S308" s="14"/>
      <c r="T308" s="14"/>
      <c r="U308" s="14"/>
      <c r="V308" s="14"/>
      <c r="W308" s="14"/>
      <c r="X308" s="14"/>
      <c r="Y308" s="14"/>
      <c r="Z308" s="14"/>
      <c r="AA308" s="14"/>
      <c r="AB308" s="14"/>
      <c r="AC308" s="14"/>
    </row>
    <row r="309" spans="1:29" ht="15.75" customHeight="1" x14ac:dyDescent="0.35">
      <c r="A309" s="13"/>
      <c r="B309" s="13"/>
      <c r="C309" s="13"/>
      <c r="D309" s="13"/>
      <c r="E309" s="14"/>
      <c r="F309" s="14"/>
      <c r="G309" s="13"/>
      <c r="H309" s="13"/>
      <c r="I309" s="13"/>
      <c r="J309" s="13"/>
      <c r="K309" s="13"/>
      <c r="L309" s="13"/>
      <c r="M309" s="14"/>
      <c r="N309" s="14"/>
      <c r="O309" s="13"/>
      <c r="P309" s="13"/>
      <c r="Q309" s="13"/>
      <c r="R309" s="14"/>
      <c r="S309" s="14"/>
      <c r="T309" s="14"/>
      <c r="U309" s="14"/>
      <c r="V309" s="14"/>
      <c r="W309" s="14"/>
      <c r="X309" s="14"/>
      <c r="Y309" s="14"/>
      <c r="Z309" s="14"/>
      <c r="AA309" s="14"/>
      <c r="AB309" s="14"/>
      <c r="AC309" s="14"/>
    </row>
    <row r="310" spans="1:29" ht="15.75" customHeight="1" x14ac:dyDescent="0.35">
      <c r="A310" s="13"/>
      <c r="B310" s="13"/>
      <c r="C310" s="13"/>
      <c r="D310" s="13"/>
      <c r="E310" s="14"/>
      <c r="F310" s="14"/>
      <c r="G310" s="13"/>
      <c r="H310" s="13"/>
      <c r="I310" s="13"/>
      <c r="J310" s="13"/>
      <c r="K310" s="13"/>
      <c r="L310" s="13"/>
      <c r="M310" s="14"/>
      <c r="N310" s="14"/>
      <c r="O310" s="13"/>
      <c r="P310" s="13"/>
      <c r="Q310" s="13"/>
      <c r="R310" s="14"/>
      <c r="S310" s="14"/>
      <c r="T310" s="14"/>
      <c r="U310" s="14"/>
      <c r="V310" s="14"/>
      <c r="W310" s="14"/>
      <c r="X310" s="14"/>
      <c r="Y310" s="14"/>
      <c r="Z310" s="14"/>
      <c r="AA310" s="14"/>
      <c r="AB310" s="14"/>
      <c r="AC310" s="14"/>
    </row>
    <row r="311" spans="1:29" ht="15.75" customHeight="1" x14ac:dyDescent="0.35">
      <c r="A311" s="13"/>
      <c r="B311" s="13"/>
      <c r="C311" s="13"/>
      <c r="D311" s="13"/>
      <c r="E311" s="14"/>
      <c r="F311" s="14"/>
      <c r="G311" s="13"/>
      <c r="H311" s="13"/>
      <c r="I311" s="13"/>
      <c r="J311" s="13"/>
      <c r="K311" s="13"/>
      <c r="L311" s="13"/>
      <c r="M311" s="14"/>
      <c r="N311" s="14"/>
      <c r="O311" s="13"/>
      <c r="P311" s="13"/>
      <c r="Q311" s="13"/>
      <c r="R311" s="14"/>
      <c r="S311" s="14"/>
      <c r="T311" s="14"/>
      <c r="U311" s="14"/>
      <c r="V311" s="14"/>
      <c r="W311" s="14"/>
      <c r="X311" s="14"/>
      <c r="Y311" s="14"/>
      <c r="Z311" s="14"/>
      <c r="AA311" s="14"/>
      <c r="AB311" s="14"/>
      <c r="AC311" s="14"/>
    </row>
    <row r="312" spans="1:29" ht="15.75" customHeight="1" x14ac:dyDescent="0.35">
      <c r="A312" s="13"/>
      <c r="B312" s="13"/>
      <c r="C312" s="13"/>
      <c r="D312" s="13"/>
      <c r="E312" s="14"/>
      <c r="F312" s="14"/>
      <c r="G312" s="13"/>
      <c r="H312" s="13"/>
      <c r="I312" s="13"/>
      <c r="J312" s="13"/>
      <c r="K312" s="13"/>
      <c r="L312" s="13"/>
      <c r="M312" s="14"/>
      <c r="N312" s="14"/>
      <c r="O312" s="13"/>
      <c r="P312" s="13"/>
      <c r="Q312" s="13"/>
      <c r="R312" s="14"/>
      <c r="S312" s="14"/>
      <c r="T312" s="14"/>
      <c r="U312" s="14"/>
      <c r="V312" s="14"/>
      <c r="W312" s="14"/>
      <c r="X312" s="14"/>
      <c r="Y312" s="14"/>
      <c r="Z312" s="14"/>
      <c r="AA312" s="14"/>
      <c r="AB312" s="14"/>
      <c r="AC312" s="14"/>
    </row>
    <row r="313" spans="1:29" ht="15.75" customHeight="1" x14ac:dyDescent="0.35">
      <c r="A313" s="13"/>
      <c r="B313" s="13"/>
      <c r="C313" s="13"/>
      <c r="D313" s="13"/>
      <c r="E313" s="14"/>
      <c r="F313" s="14"/>
      <c r="G313" s="13"/>
      <c r="H313" s="13"/>
      <c r="I313" s="13"/>
      <c r="J313" s="13"/>
      <c r="K313" s="13"/>
      <c r="L313" s="13"/>
      <c r="M313" s="14"/>
      <c r="N313" s="14"/>
      <c r="O313" s="13"/>
      <c r="P313" s="13"/>
      <c r="Q313" s="13"/>
      <c r="R313" s="14"/>
      <c r="S313" s="14"/>
      <c r="T313" s="14"/>
      <c r="U313" s="14"/>
      <c r="V313" s="14"/>
      <c r="W313" s="14"/>
      <c r="X313" s="14"/>
      <c r="Y313" s="14"/>
      <c r="Z313" s="14"/>
      <c r="AA313" s="14"/>
      <c r="AB313" s="14"/>
      <c r="AC313" s="14"/>
    </row>
    <row r="314" spans="1:29" ht="15.75" customHeight="1" x14ac:dyDescent="0.35">
      <c r="A314" s="13"/>
      <c r="B314" s="13"/>
      <c r="C314" s="13"/>
      <c r="D314" s="13"/>
      <c r="E314" s="14"/>
      <c r="F314" s="14"/>
      <c r="G314" s="13"/>
      <c r="H314" s="13"/>
      <c r="I314" s="13"/>
      <c r="J314" s="13"/>
      <c r="K314" s="13"/>
      <c r="L314" s="13"/>
      <c r="M314" s="14"/>
      <c r="N314" s="14"/>
      <c r="O314" s="13"/>
      <c r="P314" s="13"/>
      <c r="Q314" s="13"/>
      <c r="R314" s="14"/>
      <c r="S314" s="14"/>
      <c r="T314" s="14"/>
      <c r="U314" s="14"/>
      <c r="V314" s="14"/>
      <c r="W314" s="14"/>
      <c r="X314" s="14"/>
      <c r="Y314" s="14"/>
      <c r="Z314" s="14"/>
      <c r="AA314" s="14"/>
      <c r="AB314" s="14"/>
      <c r="AC314" s="14"/>
    </row>
    <row r="315" spans="1:29" ht="15.75" customHeight="1" x14ac:dyDescent="0.35">
      <c r="A315" s="13"/>
      <c r="B315" s="13"/>
      <c r="C315" s="13"/>
      <c r="D315" s="13"/>
      <c r="E315" s="14"/>
      <c r="F315" s="14"/>
      <c r="G315" s="13"/>
      <c r="H315" s="13"/>
      <c r="I315" s="13"/>
      <c r="J315" s="13"/>
      <c r="K315" s="13"/>
      <c r="L315" s="13"/>
      <c r="M315" s="14"/>
      <c r="N315" s="14"/>
      <c r="O315" s="13"/>
      <c r="P315" s="13"/>
      <c r="Q315" s="13"/>
      <c r="R315" s="14"/>
      <c r="S315" s="14"/>
      <c r="T315" s="14"/>
      <c r="U315" s="14"/>
      <c r="V315" s="14"/>
      <c r="W315" s="14"/>
      <c r="X315" s="14"/>
      <c r="Y315" s="14"/>
      <c r="Z315" s="14"/>
      <c r="AA315" s="14"/>
      <c r="AB315" s="14"/>
      <c r="AC315" s="14"/>
    </row>
    <row r="316" spans="1:29" ht="15.75" customHeight="1" x14ac:dyDescent="0.35">
      <c r="A316" s="13"/>
      <c r="B316" s="13"/>
      <c r="C316" s="13"/>
      <c r="D316" s="13"/>
      <c r="E316" s="14"/>
      <c r="F316" s="14"/>
      <c r="G316" s="13"/>
      <c r="H316" s="13"/>
      <c r="I316" s="13"/>
      <c r="J316" s="13"/>
      <c r="K316" s="13"/>
      <c r="L316" s="13"/>
      <c r="M316" s="14"/>
      <c r="N316" s="14"/>
      <c r="O316" s="13"/>
      <c r="P316" s="13"/>
      <c r="Q316" s="13"/>
      <c r="R316" s="14"/>
      <c r="S316" s="14"/>
      <c r="T316" s="14"/>
      <c r="U316" s="14"/>
      <c r="V316" s="14"/>
      <c r="W316" s="14"/>
      <c r="X316" s="14"/>
      <c r="Y316" s="14"/>
      <c r="Z316" s="14"/>
      <c r="AA316" s="14"/>
      <c r="AB316" s="14"/>
      <c r="AC316" s="14"/>
    </row>
    <row r="317" spans="1:29" ht="15.75" customHeight="1" x14ac:dyDescent="0.35">
      <c r="A317" s="13"/>
      <c r="B317" s="13"/>
      <c r="C317" s="13"/>
      <c r="D317" s="13"/>
      <c r="E317" s="14"/>
      <c r="F317" s="14"/>
      <c r="G317" s="13"/>
      <c r="H317" s="13"/>
      <c r="I317" s="13"/>
      <c r="J317" s="13"/>
      <c r="K317" s="13"/>
      <c r="L317" s="13"/>
      <c r="M317" s="14"/>
      <c r="N317" s="14"/>
      <c r="O317" s="13"/>
      <c r="P317" s="13"/>
      <c r="Q317" s="13"/>
      <c r="R317" s="14"/>
      <c r="S317" s="14"/>
      <c r="T317" s="14"/>
      <c r="U317" s="14"/>
      <c r="V317" s="14"/>
      <c r="W317" s="14"/>
      <c r="X317" s="14"/>
      <c r="Y317" s="14"/>
      <c r="Z317" s="14"/>
      <c r="AA317" s="14"/>
      <c r="AB317" s="14"/>
      <c r="AC317" s="14"/>
    </row>
    <row r="318" spans="1:29" ht="15.75" customHeight="1" x14ac:dyDescent="0.35">
      <c r="A318" s="13"/>
      <c r="B318" s="13"/>
      <c r="C318" s="13"/>
      <c r="D318" s="13"/>
      <c r="E318" s="14"/>
      <c r="F318" s="14"/>
      <c r="G318" s="13"/>
      <c r="H318" s="13"/>
      <c r="I318" s="13"/>
      <c r="J318" s="13"/>
      <c r="K318" s="13"/>
      <c r="L318" s="13"/>
      <c r="M318" s="14"/>
      <c r="N318" s="14"/>
      <c r="O318" s="13"/>
      <c r="P318" s="13"/>
      <c r="Q318" s="13"/>
      <c r="R318" s="14"/>
      <c r="S318" s="14"/>
      <c r="T318" s="14"/>
      <c r="U318" s="14"/>
      <c r="V318" s="14"/>
      <c r="W318" s="14"/>
      <c r="X318" s="14"/>
      <c r="Y318" s="14"/>
      <c r="Z318" s="14"/>
      <c r="AA318" s="14"/>
      <c r="AB318" s="14"/>
      <c r="AC318" s="14"/>
    </row>
    <row r="319" spans="1:29" ht="15.75" customHeight="1" x14ac:dyDescent="0.35">
      <c r="A319" s="13"/>
      <c r="B319" s="13"/>
      <c r="C319" s="13"/>
      <c r="D319" s="13"/>
      <c r="E319" s="14"/>
      <c r="F319" s="14"/>
      <c r="G319" s="13"/>
      <c r="H319" s="13"/>
      <c r="I319" s="13"/>
      <c r="J319" s="13"/>
      <c r="K319" s="13"/>
      <c r="L319" s="13"/>
      <c r="M319" s="14"/>
      <c r="N319" s="14"/>
      <c r="O319" s="13"/>
      <c r="P319" s="13"/>
      <c r="Q319" s="13"/>
      <c r="R319" s="14"/>
      <c r="S319" s="14"/>
      <c r="T319" s="14"/>
      <c r="U319" s="14"/>
      <c r="V319" s="14"/>
      <c r="W319" s="14"/>
      <c r="X319" s="14"/>
      <c r="Y319" s="14"/>
      <c r="Z319" s="14"/>
      <c r="AA319" s="14"/>
      <c r="AB319" s="14"/>
      <c r="AC319" s="14"/>
    </row>
    <row r="320" spans="1:29" ht="15.75" customHeight="1" x14ac:dyDescent="0.35">
      <c r="A320" s="13"/>
      <c r="B320" s="13"/>
      <c r="C320" s="13"/>
      <c r="D320" s="13"/>
      <c r="E320" s="14"/>
      <c r="F320" s="14"/>
      <c r="G320" s="13"/>
      <c r="H320" s="13"/>
      <c r="I320" s="13"/>
      <c r="J320" s="13"/>
      <c r="K320" s="13"/>
      <c r="L320" s="13"/>
      <c r="M320" s="14"/>
      <c r="N320" s="14"/>
      <c r="O320" s="13"/>
      <c r="P320" s="13"/>
      <c r="Q320" s="13"/>
      <c r="R320" s="14"/>
      <c r="S320" s="14"/>
      <c r="T320" s="14"/>
      <c r="U320" s="14"/>
      <c r="V320" s="14"/>
      <c r="W320" s="14"/>
      <c r="X320" s="14"/>
      <c r="Y320" s="14"/>
      <c r="Z320" s="14"/>
      <c r="AA320" s="14"/>
      <c r="AB320" s="14"/>
      <c r="AC320" s="14"/>
    </row>
    <row r="321" spans="1:29" ht="15.75" customHeight="1" x14ac:dyDescent="0.35">
      <c r="A321" s="13"/>
      <c r="B321" s="13"/>
      <c r="C321" s="13"/>
      <c r="D321" s="13"/>
      <c r="E321" s="14"/>
      <c r="F321" s="14"/>
      <c r="G321" s="13"/>
      <c r="H321" s="13"/>
      <c r="I321" s="13"/>
      <c r="J321" s="13"/>
      <c r="K321" s="13"/>
      <c r="L321" s="13"/>
      <c r="M321" s="14"/>
      <c r="N321" s="14"/>
      <c r="O321" s="13"/>
      <c r="P321" s="13"/>
      <c r="Q321" s="13"/>
      <c r="R321" s="14"/>
      <c r="S321" s="14"/>
      <c r="T321" s="14"/>
      <c r="U321" s="14"/>
      <c r="V321" s="14"/>
      <c r="W321" s="14"/>
      <c r="X321" s="14"/>
      <c r="Y321" s="14"/>
      <c r="Z321" s="14"/>
      <c r="AA321" s="14"/>
      <c r="AB321" s="14"/>
      <c r="AC321" s="14"/>
    </row>
    <row r="322" spans="1:29" ht="15.75" customHeight="1" x14ac:dyDescent="0.35">
      <c r="A322" s="13"/>
      <c r="B322" s="13"/>
      <c r="C322" s="13"/>
      <c r="D322" s="13"/>
      <c r="E322" s="14"/>
      <c r="F322" s="14"/>
      <c r="G322" s="13"/>
      <c r="H322" s="13"/>
      <c r="I322" s="13"/>
      <c r="J322" s="13"/>
      <c r="K322" s="13"/>
      <c r="L322" s="13"/>
      <c r="M322" s="14"/>
      <c r="N322" s="14"/>
      <c r="O322" s="13"/>
      <c r="P322" s="13"/>
      <c r="Q322" s="13"/>
      <c r="R322" s="14"/>
      <c r="S322" s="14"/>
      <c r="T322" s="14"/>
      <c r="U322" s="14"/>
      <c r="V322" s="14"/>
      <c r="W322" s="14"/>
      <c r="X322" s="14"/>
      <c r="Y322" s="14"/>
      <c r="Z322" s="14"/>
      <c r="AA322" s="14"/>
      <c r="AB322" s="14"/>
      <c r="AC322" s="14"/>
    </row>
    <row r="323" spans="1:29" ht="15.75" customHeight="1" x14ac:dyDescent="0.35">
      <c r="A323" s="13"/>
      <c r="B323" s="13"/>
      <c r="C323" s="13"/>
      <c r="D323" s="13"/>
      <c r="E323" s="14"/>
      <c r="F323" s="14"/>
      <c r="G323" s="13"/>
      <c r="H323" s="13"/>
      <c r="I323" s="13"/>
      <c r="J323" s="13"/>
      <c r="K323" s="13"/>
      <c r="L323" s="13"/>
      <c r="M323" s="14"/>
      <c r="N323" s="14"/>
      <c r="O323" s="13"/>
      <c r="P323" s="13"/>
      <c r="Q323" s="13"/>
      <c r="R323" s="14"/>
      <c r="S323" s="14"/>
      <c r="T323" s="14"/>
      <c r="U323" s="14"/>
      <c r="V323" s="14"/>
      <c r="W323" s="14"/>
      <c r="X323" s="14"/>
      <c r="Y323" s="14"/>
      <c r="Z323" s="14"/>
      <c r="AA323" s="14"/>
      <c r="AB323" s="14"/>
      <c r="AC323" s="14"/>
    </row>
    <row r="324" spans="1:29" ht="15.75" customHeight="1" x14ac:dyDescent="0.35">
      <c r="A324" s="13"/>
      <c r="B324" s="13"/>
      <c r="C324" s="13"/>
      <c r="D324" s="13"/>
      <c r="E324" s="14"/>
      <c r="F324" s="14"/>
      <c r="G324" s="13"/>
      <c r="H324" s="13"/>
      <c r="I324" s="13"/>
      <c r="J324" s="13"/>
      <c r="K324" s="13"/>
      <c r="L324" s="13"/>
      <c r="M324" s="14"/>
      <c r="N324" s="14"/>
      <c r="O324" s="13"/>
      <c r="P324" s="13"/>
      <c r="Q324" s="13"/>
      <c r="R324" s="14"/>
      <c r="S324" s="14"/>
      <c r="T324" s="14"/>
      <c r="U324" s="14"/>
      <c r="V324" s="14"/>
      <c r="W324" s="14"/>
      <c r="X324" s="14"/>
      <c r="Y324" s="14"/>
      <c r="Z324" s="14"/>
      <c r="AA324" s="14"/>
      <c r="AB324" s="14"/>
      <c r="AC324" s="14"/>
    </row>
    <row r="325" spans="1:29" ht="15.75" customHeight="1" x14ac:dyDescent="0.35">
      <c r="A325" s="13"/>
      <c r="B325" s="13"/>
      <c r="C325" s="13"/>
      <c r="D325" s="13"/>
      <c r="E325" s="14"/>
      <c r="F325" s="14"/>
      <c r="G325" s="13"/>
      <c r="H325" s="13"/>
      <c r="I325" s="13"/>
      <c r="J325" s="13"/>
      <c r="K325" s="13"/>
      <c r="L325" s="13"/>
      <c r="M325" s="14"/>
      <c r="N325" s="14"/>
      <c r="O325" s="13"/>
      <c r="P325" s="13"/>
      <c r="Q325" s="13"/>
      <c r="R325" s="14"/>
      <c r="S325" s="14"/>
      <c r="T325" s="14"/>
      <c r="U325" s="14"/>
      <c r="V325" s="14"/>
      <c r="W325" s="14"/>
      <c r="X325" s="14"/>
      <c r="Y325" s="14"/>
      <c r="Z325" s="14"/>
      <c r="AA325" s="14"/>
      <c r="AB325" s="14"/>
      <c r="AC325" s="14"/>
    </row>
    <row r="326" spans="1:29" ht="15.75" customHeight="1" x14ac:dyDescent="0.35">
      <c r="A326" s="13"/>
      <c r="B326" s="13"/>
      <c r="C326" s="13"/>
      <c r="D326" s="13"/>
      <c r="E326" s="14"/>
      <c r="F326" s="14"/>
      <c r="G326" s="13"/>
      <c r="H326" s="13"/>
      <c r="I326" s="13"/>
      <c r="J326" s="13"/>
      <c r="K326" s="13"/>
      <c r="L326" s="13"/>
      <c r="M326" s="14"/>
      <c r="N326" s="14"/>
      <c r="O326" s="13"/>
      <c r="P326" s="13"/>
      <c r="Q326" s="13"/>
      <c r="R326" s="14"/>
      <c r="S326" s="14"/>
      <c r="T326" s="14"/>
      <c r="U326" s="14"/>
      <c r="V326" s="14"/>
      <c r="W326" s="14"/>
      <c r="X326" s="14"/>
      <c r="Y326" s="14"/>
      <c r="Z326" s="14"/>
      <c r="AA326" s="14"/>
      <c r="AB326" s="14"/>
      <c r="AC326" s="14"/>
    </row>
    <row r="327" spans="1:29" ht="15.75" customHeight="1" x14ac:dyDescent="0.35">
      <c r="A327" s="13"/>
      <c r="B327" s="13"/>
      <c r="C327" s="13"/>
      <c r="D327" s="13"/>
      <c r="E327" s="14"/>
      <c r="F327" s="14"/>
      <c r="G327" s="13"/>
      <c r="H327" s="13"/>
      <c r="I327" s="13"/>
      <c r="J327" s="13"/>
      <c r="K327" s="13"/>
      <c r="L327" s="13"/>
      <c r="M327" s="14"/>
      <c r="N327" s="14"/>
      <c r="O327" s="13"/>
      <c r="P327" s="13"/>
      <c r="Q327" s="13"/>
      <c r="R327" s="14"/>
      <c r="S327" s="14"/>
      <c r="T327" s="14"/>
      <c r="U327" s="14"/>
      <c r="V327" s="14"/>
      <c r="W327" s="14"/>
      <c r="X327" s="14"/>
      <c r="Y327" s="14"/>
      <c r="Z327" s="14"/>
      <c r="AA327" s="14"/>
      <c r="AB327" s="14"/>
      <c r="AC327" s="14"/>
    </row>
    <row r="328" spans="1:29" ht="15.75" customHeight="1" x14ac:dyDescent="0.35">
      <c r="A328" s="13"/>
      <c r="B328" s="13"/>
      <c r="C328" s="13"/>
      <c r="D328" s="13"/>
      <c r="E328" s="14"/>
      <c r="F328" s="14"/>
      <c r="G328" s="13"/>
      <c r="H328" s="13"/>
      <c r="I328" s="13"/>
      <c r="J328" s="13"/>
      <c r="K328" s="13"/>
      <c r="L328" s="13"/>
      <c r="M328" s="14"/>
      <c r="N328" s="14"/>
      <c r="O328" s="13"/>
      <c r="P328" s="13"/>
      <c r="Q328" s="13"/>
      <c r="R328" s="14"/>
      <c r="S328" s="14"/>
      <c r="T328" s="14"/>
      <c r="U328" s="14"/>
      <c r="V328" s="14"/>
      <c r="W328" s="14"/>
      <c r="X328" s="14"/>
      <c r="Y328" s="14"/>
      <c r="Z328" s="14"/>
      <c r="AA328" s="14"/>
      <c r="AB328" s="14"/>
      <c r="AC328" s="14"/>
    </row>
    <row r="329" spans="1:29" ht="15.75" customHeight="1" x14ac:dyDescent="0.35">
      <c r="A329" s="13"/>
      <c r="B329" s="13"/>
      <c r="C329" s="13"/>
      <c r="D329" s="13"/>
      <c r="E329" s="14"/>
      <c r="F329" s="14"/>
      <c r="G329" s="13"/>
      <c r="H329" s="13"/>
      <c r="I329" s="13"/>
      <c r="J329" s="13"/>
      <c r="K329" s="13"/>
      <c r="L329" s="13"/>
      <c r="M329" s="14"/>
      <c r="N329" s="14"/>
      <c r="O329" s="13"/>
      <c r="P329" s="13"/>
      <c r="Q329" s="13"/>
      <c r="R329" s="14"/>
      <c r="S329" s="14"/>
      <c r="T329" s="14"/>
      <c r="U329" s="14"/>
      <c r="V329" s="14"/>
      <c r="W329" s="14"/>
      <c r="X329" s="14"/>
      <c r="Y329" s="14"/>
      <c r="Z329" s="14"/>
      <c r="AA329" s="14"/>
      <c r="AB329" s="14"/>
      <c r="AC329" s="14"/>
    </row>
    <row r="330" spans="1:29" ht="15.75" customHeight="1" x14ac:dyDescent="0.35">
      <c r="A330" s="13"/>
      <c r="B330" s="13"/>
      <c r="C330" s="13"/>
      <c r="D330" s="13"/>
      <c r="E330" s="14"/>
      <c r="F330" s="14"/>
      <c r="G330" s="13"/>
      <c r="H330" s="13"/>
      <c r="I330" s="13"/>
      <c r="J330" s="13"/>
      <c r="K330" s="13"/>
      <c r="L330" s="13"/>
      <c r="M330" s="14"/>
      <c r="N330" s="14"/>
      <c r="O330" s="13"/>
      <c r="P330" s="13"/>
      <c r="Q330" s="13"/>
      <c r="R330" s="14"/>
      <c r="S330" s="14"/>
      <c r="T330" s="14"/>
      <c r="U330" s="14"/>
      <c r="V330" s="14"/>
      <c r="W330" s="14"/>
      <c r="X330" s="14"/>
      <c r="Y330" s="14"/>
      <c r="Z330" s="14"/>
      <c r="AA330" s="14"/>
      <c r="AB330" s="14"/>
      <c r="AC330" s="14"/>
    </row>
    <row r="331" spans="1:29" ht="15.75" customHeight="1" x14ac:dyDescent="0.35">
      <c r="A331" s="13"/>
      <c r="B331" s="13"/>
      <c r="C331" s="13"/>
      <c r="D331" s="13"/>
      <c r="E331" s="14"/>
      <c r="F331" s="14"/>
      <c r="G331" s="13"/>
      <c r="H331" s="13"/>
      <c r="I331" s="13"/>
      <c r="J331" s="13"/>
      <c r="K331" s="13"/>
      <c r="L331" s="13"/>
      <c r="M331" s="14"/>
      <c r="N331" s="14"/>
      <c r="O331" s="13"/>
      <c r="P331" s="13"/>
      <c r="Q331" s="13"/>
      <c r="R331" s="14"/>
      <c r="S331" s="14"/>
      <c r="T331" s="14"/>
      <c r="U331" s="14"/>
      <c r="V331" s="14"/>
      <c r="W331" s="14"/>
      <c r="X331" s="14"/>
      <c r="Y331" s="14"/>
      <c r="Z331" s="14"/>
      <c r="AA331" s="14"/>
      <c r="AB331" s="14"/>
      <c r="AC331" s="14"/>
    </row>
    <row r="332" spans="1:29" ht="15.75" customHeight="1" x14ac:dyDescent="0.35">
      <c r="A332" s="13"/>
      <c r="B332" s="13"/>
      <c r="C332" s="13"/>
      <c r="D332" s="13"/>
      <c r="E332" s="14"/>
      <c r="F332" s="14"/>
      <c r="G332" s="13"/>
      <c r="H332" s="13"/>
      <c r="I332" s="13"/>
      <c r="J332" s="13"/>
      <c r="K332" s="13"/>
      <c r="L332" s="13"/>
      <c r="M332" s="14"/>
      <c r="N332" s="14"/>
      <c r="O332" s="13"/>
      <c r="P332" s="13"/>
      <c r="Q332" s="13"/>
      <c r="R332" s="14"/>
      <c r="S332" s="14"/>
      <c r="T332" s="14"/>
      <c r="U332" s="14"/>
      <c r="V332" s="14"/>
      <c r="W332" s="14"/>
      <c r="X332" s="14"/>
      <c r="Y332" s="14"/>
      <c r="Z332" s="14"/>
      <c r="AA332" s="14"/>
      <c r="AB332" s="14"/>
      <c r="AC332" s="14"/>
    </row>
    <row r="333" spans="1:29" ht="15.75" customHeight="1" x14ac:dyDescent="0.35">
      <c r="A333" s="13"/>
      <c r="B333" s="13"/>
      <c r="C333" s="13"/>
      <c r="D333" s="13"/>
      <c r="E333" s="14"/>
      <c r="F333" s="14"/>
      <c r="G333" s="13"/>
      <c r="H333" s="13"/>
      <c r="I333" s="13"/>
      <c r="J333" s="13"/>
      <c r="K333" s="13"/>
      <c r="L333" s="13"/>
      <c r="M333" s="14"/>
      <c r="N333" s="14"/>
      <c r="O333" s="13"/>
      <c r="P333" s="13"/>
      <c r="Q333" s="13"/>
      <c r="R333" s="14"/>
      <c r="S333" s="14"/>
      <c r="T333" s="14"/>
      <c r="U333" s="14"/>
      <c r="V333" s="14"/>
      <c r="W333" s="14"/>
      <c r="X333" s="14"/>
      <c r="Y333" s="14"/>
      <c r="Z333" s="14"/>
      <c r="AA333" s="14"/>
      <c r="AB333" s="14"/>
      <c r="AC333" s="14"/>
    </row>
    <row r="334" spans="1:29" ht="15.75" customHeight="1" x14ac:dyDescent="0.35">
      <c r="A334" s="13"/>
      <c r="B334" s="13"/>
      <c r="C334" s="13"/>
      <c r="D334" s="13"/>
      <c r="E334" s="14"/>
      <c r="F334" s="14"/>
      <c r="G334" s="13"/>
      <c r="H334" s="13"/>
      <c r="I334" s="13"/>
      <c r="J334" s="13"/>
      <c r="K334" s="13"/>
      <c r="L334" s="13"/>
      <c r="M334" s="14"/>
      <c r="N334" s="14"/>
      <c r="O334" s="13"/>
      <c r="P334" s="13"/>
      <c r="Q334" s="13"/>
      <c r="R334" s="14"/>
      <c r="S334" s="14"/>
      <c r="T334" s="14"/>
      <c r="U334" s="14"/>
      <c r="V334" s="14"/>
      <c r="W334" s="14"/>
      <c r="X334" s="14"/>
      <c r="Y334" s="14"/>
      <c r="Z334" s="14"/>
      <c r="AA334" s="14"/>
      <c r="AB334" s="14"/>
      <c r="AC334" s="14"/>
    </row>
    <row r="335" spans="1:29" ht="15.75" customHeight="1" x14ac:dyDescent="0.35">
      <c r="A335" s="13"/>
      <c r="B335" s="13"/>
      <c r="C335" s="13"/>
      <c r="D335" s="13"/>
      <c r="E335" s="14"/>
      <c r="F335" s="14"/>
      <c r="G335" s="13"/>
      <c r="H335" s="13"/>
      <c r="I335" s="13"/>
      <c r="J335" s="13"/>
      <c r="K335" s="13"/>
      <c r="L335" s="13"/>
      <c r="M335" s="14"/>
      <c r="N335" s="14"/>
      <c r="O335" s="13"/>
      <c r="P335" s="13"/>
      <c r="Q335" s="13"/>
      <c r="R335" s="14"/>
      <c r="S335" s="14"/>
      <c r="T335" s="14"/>
      <c r="U335" s="14"/>
      <c r="V335" s="14"/>
      <c r="W335" s="14"/>
      <c r="X335" s="14"/>
      <c r="Y335" s="14"/>
      <c r="Z335" s="14"/>
      <c r="AA335" s="14"/>
      <c r="AB335" s="14"/>
      <c r="AC335" s="14"/>
    </row>
    <row r="336" spans="1:29" ht="15.75" customHeight="1" x14ac:dyDescent="0.35">
      <c r="A336" s="13"/>
      <c r="B336" s="13"/>
      <c r="C336" s="13"/>
      <c r="D336" s="13"/>
      <c r="E336" s="14"/>
      <c r="F336" s="14"/>
      <c r="G336" s="13"/>
      <c r="H336" s="13"/>
      <c r="I336" s="13"/>
      <c r="J336" s="13"/>
      <c r="K336" s="13"/>
      <c r="L336" s="13"/>
      <c r="M336" s="14"/>
      <c r="N336" s="14"/>
      <c r="O336" s="13"/>
      <c r="P336" s="13"/>
      <c r="Q336" s="13"/>
      <c r="R336" s="14"/>
      <c r="S336" s="14"/>
      <c r="T336" s="14"/>
      <c r="U336" s="14"/>
      <c r="V336" s="14"/>
      <c r="W336" s="14"/>
      <c r="X336" s="14"/>
      <c r="Y336" s="14"/>
      <c r="Z336" s="14"/>
      <c r="AA336" s="14"/>
      <c r="AB336" s="14"/>
      <c r="AC336" s="14"/>
    </row>
    <row r="337" spans="1:29" ht="15.75" customHeight="1" x14ac:dyDescent="0.35">
      <c r="A337" s="13"/>
      <c r="B337" s="13"/>
      <c r="C337" s="13"/>
      <c r="D337" s="13"/>
      <c r="E337" s="14"/>
      <c r="F337" s="14"/>
      <c r="G337" s="13"/>
      <c r="H337" s="13"/>
      <c r="I337" s="13"/>
      <c r="J337" s="13"/>
      <c r="K337" s="13"/>
      <c r="L337" s="13"/>
      <c r="M337" s="14"/>
      <c r="N337" s="14"/>
      <c r="O337" s="13"/>
      <c r="P337" s="13"/>
      <c r="Q337" s="13"/>
      <c r="R337" s="14"/>
      <c r="S337" s="14"/>
      <c r="T337" s="14"/>
      <c r="U337" s="14"/>
      <c r="V337" s="14"/>
      <c r="W337" s="14"/>
      <c r="X337" s="14"/>
      <c r="Y337" s="14"/>
      <c r="Z337" s="14"/>
      <c r="AA337" s="14"/>
      <c r="AB337" s="14"/>
      <c r="AC337" s="14"/>
    </row>
    <row r="338" spans="1:29" ht="15.75" customHeight="1" x14ac:dyDescent="0.35">
      <c r="A338" s="13"/>
      <c r="B338" s="13"/>
      <c r="C338" s="13"/>
      <c r="D338" s="13"/>
      <c r="E338" s="14"/>
      <c r="F338" s="14"/>
      <c r="G338" s="13"/>
      <c r="H338" s="13"/>
      <c r="I338" s="13"/>
      <c r="J338" s="13"/>
      <c r="K338" s="13"/>
      <c r="L338" s="13"/>
      <c r="M338" s="14"/>
      <c r="N338" s="14"/>
      <c r="O338" s="13"/>
      <c r="P338" s="13"/>
      <c r="Q338" s="13"/>
      <c r="R338" s="14"/>
      <c r="S338" s="14"/>
      <c r="T338" s="14"/>
      <c r="U338" s="14"/>
      <c r="V338" s="14"/>
      <c r="W338" s="14"/>
      <c r="X338" s="14"/>
      <c r="Y338" s="14"/>
      <c r="Z338" s="14"/>
      <c r="AA338" s="14"/>
      <c r="AB338" s="14"/>
      <c r="AC338" s="14"/>
    </row>
    <row r="339" spans="1:29" ht="15.75" customHeight="1" x14ac:dyDescent="0.35">
      <c r="A339" s="13"/>
      <c r="B339" s="13"/>
      <c r="C339" s="13"/>
      <c r="D339" s="13"/>
      <c r="E339" s="14"/>
      <c r="F339" s="14"/>
      <c r="G339" s="13"/>
      <c r="H339" s="13"/>
      <c r="I339" s="13"/>
      <c r="J339" s="13"/>
      <c r="K339" s="13"/>
      <c r="L339" s="13"/>
      <c r="M339" s="14"/>
      <c r="N339" s="14"/>
      <c r="O339" s="13"/>
      <c r="P339" s="13"/>
      <c r="Q339" s="13"/>
      <c r="R339" s="14"/>
      <c r="S339" s="14"/>
      <c r="T339" s="14"/>
      <c r="U339" s="14"/>
      <c r="V339" s="14"/>
      <c r="W339" s="14"/>
      <c r="X339" s="14"/>
      <c r="Y339" s="14"/>
      <c r="Z339" s="14"/>
      <c r="AA339" s="14"/>
      <c r="AB339" s="14"/>
      <c r="AC339" s="14"/>
    </row>
    <row r="340" spans="1:29" ht="15.75" customHeight="1" x14ac:dyDescent="0.35">
      <c r="A340" s="13"/>
      <c r="B340" s="13"/>
      <c r="C340" s="13"/>
      <c r="D340" s="13"/>
      <c r="E340" s="14"/>
      <c r="F340" s="14"/>
      <c r="G340" s="13"/>
      <c r="H340" s="13"/>
      <c r="I340" s="13"/>
      <c r="J340" s="13"/>
      <c r="K340" s="13"/>
      <c r="L340" s="13"/>
      <c r="M340" s="14"/>
      <c r="N340" s="14"/>
      <c r="O340" s="13"/>
      <c r="P340" s="13"/>
      <c r="Q340" s="13"/>
      <c r="R340" s="14"/>
      <c r="S340" s="14"/>
      <c r="T340" s="14"/>
      <c r="U340" s="14"/>
      <c r="V340" s="14"/>
      <c r="W340" s="14"/>
      <c r="X340" s="14"/>
      <c r="Y340" s="14"/>
      <c r="Z340" s="14"/>
      <c r="AA340" s="14"/>
      <c r="AB340" s="14"/>
      <c r="AC340" s="14"/>
    </row>
    <row r="341" spans="1:29" ht="15.75" customHeight="1" x14ac:dyDescent="0.35">
      <c r="A341" s="13"/>
      <c r="B341" s="13"/>
      <c r="C341" s="13"/>
      <c r="D341" s="13"/>
      <c r="E341" s="14"/>
      <c r="F341" s="14"/>
      <c r="G341" s="13"/>
      <c r="H341" s="13"/>
      <c r="I341" s="13"/>
      <c r="J341" s="13"/>
      <c r="K341" s="13"/>
      <c r="L341" s="13"/>
      <c r="M341" s="14"/>
      <c r="N341" s="14"/>
      <c r="O341" s="13"/>
      <c r="P341" s="13"/>
      <c r="Q341" s="13"/>
      <c r="R341" s="14"/>
      <c r="S341" s="14"/>
      <c r="T341" s="14"/>
      <c r="U341" s="14"/>
      <c r="V341" s="14"/>
      <c r="W341" s="14"/>
      <c r="X341" s="14"/>
      <c r="Y341" s="14"/>
      <c r="Z341" s="14"/>
      <c r="AA341" s="14"/>
      <c r="AB341" s="14"/>
      <c r="AC341" s="14"/>
    </row>
    <row r="342" spans="1:29" ht="15.75" customHeight="1" x14ac:dyDescent="0.35">
      <c r="A342" s="13"/>
      <c r="B342" s="13"/>
      <c r="C342" s="13"/>
      <c r="D342" s="13"/>
      <c r="E342" s="14"/>
      <c r="F342" s="14"/>
      <c r="G342" s="13"/>
      <c r="H342" s="13"/>
      <c r="I342" s="13"/>
      <c r="J342" s="13"/>
      <c r="K342" s="13"/>
      <c r="L342" s="13"/>
      <c r="M342" s="14"/>
      <c r="N342" s="14"/>
      <c r="O342" s="13"/>
      <c r="P342" s="13"/>
      <c r="Q342" s="13"/>
      <c r="R342" s="14"/>
      <c r="S342" s="14"/>
      <c r="T342" s="14"/>
      <c r="U342" s="14"/>
      <c r="V342" s="14"/>
      <c r="W342" s="14"/>
      <c r="X342" s="14"/>
      <c r="Y342" s="14"/>
      <c r="Z342" s="14"/>
      <c r="AA342" s="14"/>
      <c r="AB342" s="14"/>
      <c r="AC342" s="14"/>
    </row>
    <row r="343" spans="1:29" ht="15.75" customHeight="1" x14ac:dyDescent="0.35">
      <c r="A343" s="13"/>
      <c r="B343" s="13"/>
      <c r="C343" s="13"/>
      <c r="D343" s="13"/>
      <c r="E343" s="14"/>
      <c r="F343" s="14"/>
      <c r="G343" s="13"/>
      <c r="H343" s="13"/>
      <c r="I343" s="13"/>
      <c r="J343" s="13"/>
      <c r="K343" s="13"/>
      <c r="L343" s="13"/>
      <c r="M343" s="14"/>
      <c r="N343" s="14"/>
      <c r="O343" s="13"/>
      <c r="P343" s="13"/>
      <c r="Q343" s="13"/>
      <c r="R343" s="14"/>
      <c r="S343" s="14"/>
      <c r="T343" s="14"/>
      <c r="U343" s="14"/>
      <c r="V343" s="14"/>
      <c r="W343" s="14"/>
      <c r="X343" s="14"/>
      <c r="Y343" s="14"/>
      <c r="Z343" s="14"/>
      <c r="AA343" s="14"/>
      <c r="AB343" s="14"/>
      <c r="AC343" s="14"/>
    </row>
    <row r="344" spans="1:29" ht="15.75" customHeight="1" x14ac:dyDescent="0.35">
      <c r="A344" s="13"/>
      <c r="B344" s="13"/>
      <c r="C344" s="13"/>
      <c r="D344" s="13"/>
      <c r="E344" s="14"/>
      <c r="F344" s="14"/>
      <c r="G344" s="13"/>
      <c r="H344" s="13"/>
      <c r="I344" s="13"/>
      <c r="J344" s="13"/>
      <c r="K344" s="13"/>
      <c r="L344" s="13"/>
      <c r="M344" s="14"/>
      <c r="N344" s="14"/>
      <c r="O344" s="13"/>
      <c r="P344" s="13"/>
      <c r="Q344" s="13"/>
      <c r="R344" s="14"/>
      <c r="S344" s="14"/>
      <c r="T344" s="14"/>
      <c r="U344" s="14"/>
      <c r="V344" s="14"/>
      <c r="W344" s="14"/>
      <c r="X344" s="14"/>
      <c r="Y344" s="14"/>
      <c r="Z344" s="14"/>
      <c r="AA344" s="14"/>
      <c r="AB344" s="14"/>
      <c r="AC344" s="14"/>
    </row>
    <row r="345" spans="1:29" ht="15.75" customHeight="1" x14ac:dyDescent="0.35">
      <c r="A345" s="13"/>
      <c r="B345" s="13"/>
      <c r="C345" s="13"/>
      <c r="D345" s="13"/>
      <c r="E345" s="14"/>
      <c r="F345" s="14"/>
      <c r="G345" s="13"/>
      <c r="H345" s="13"/>
      <c r="I345" s="13"/>
      <c r="J345" s="13"/>
      <c r="K345" s="13"/>
      <c r="L345" s="13"/>
      <c r="M345" s="14"/>
      <c r="N345" s="14"/>
      <c r="O345" s="13"/>
      <c r="P345" s="13"/>
      <c r="Q345" s="13"/>
      <c r="R345" s="14"/>
      <c r="S345" s="14"/>
      <c r="T345" s="14"/>
      <c r="U345" s="14"/>
      <c r="V345" s="14"/>
      <c r="W345" s="14"/>
      <c r="X345" s="14"/>
      <c r="Y345" s="14"/>
      <c r="Z345" s="14"/>
      <c r="AA345" s="14"/>
      <c r="AB345" s="14"/>
      <c r="AC345" s="14"/>
    </row>
    <row r="346" spans="1:29" ht="15.75" customHeight="1" x14ac:dyDescent="0.35">
      <c r="A346" s="13"/>
      <c r="B346" s="13"/>
      <c r="C346" s="13"/>
      <c r="D346" s="13"/>
      <c r="E346" s="14"/>
      <c r="F346" s="14"/>
      <c r="G346" s="13"/>
      <c r="H346" s="13"/>
      <c r="I346" s="13"/>
      <c r="J346" s="13"/>
      <c r="K346" s="13"/>
      <c r="L346" s="13"/>
      <c r="M346" s="14"/>
      <c r="N346" s="14"/>
      <c r="O346" s="13"/>
      <c r="P346" s="13"/>
      <c r="Q346" s="13"/>
      <c r="R346" s="14"/>
      <c r="S346" s="14"/>
      <c r="T346" s="14"/>
      <c r="U346" s="14"/>
      <c r="V346" s="14"/>
      <c r="W346" s="14"/>
      <c r="X346" s="14"/>
      <c r="Y346" s="14"/>
      <c r="Z346" s="14"/>
      <c r="AA346" s="14"/>
      <c r="AB346" s="14"/>
      <c r="AC346" s="14"/>
    </row>
    <row r="347" spans="1:29" ht="15.75" customHeight="1" x14ac:dyDescent="0.35">
      <c r="A347" s="13"/>
      <c r="B347" s="13"/>
      <c r="C347" s="13"/>
      <c r="D347" s="13"/>
      <c r="E347" s="14"/>
      <c r="F347" s="14"/>
      <c r="G347" s="13"/>
      <c r="H347" s="13"/>
      <c r="I347" s="13"/>
      <c r="J347" s="13"/>
      <c r="K347" s="13"/>
      <c r="L347" s="13"/>
      <c r="M347" s="14"/>
      <c r="N347" s="14"/>
      <c r="O347" s="13"/>
      <c r="P347" s="13"/>
      <c r="Q347" s="13"/>
      <c r="R347" s="14"/>
      <c r="S347" s="14"/>
      <c r="T347" s="14"/>
      <c r="U347" s="14"/>
      <c r="V347" s="14"/>
      <c r="W347" s="14"/>
      <c r="X347" s="14"/>
      <c r="Y347" s="14"/>
      <c r="Z347" s="14"/>
      <c r="AA347" s="14"/>
      <c r="AB347" s="14"/>
      <c r="AC347" s="14"/>
    </row>
    <row r="348" spans="1:29" ht="15.75" customHeight="1" x14ac:dyDescent="0.35">
      <c r="A348" s="13"/>
      <c r="B348" s="13"/>
      <c r="C348" s="13"/>
      <c r="D348" s="13"/>
      <c r="E348" s="14"/>
      <c r="F348" s="14"/>
      <c r="G348" s="13"/>
      <c r="H348" s="13"/>
      <c r="I348" s="13"/>
      <c r="J348" s="13"/>
      <c r="K348" s="13"/>
      <c r="L348" s="13"/>
      <c r="M348" s="14"/>
      <c r="N348" s="14"/>
      <c r="O348" s="13"/>
      <c r="P348" s="13"/>
      <c r="Q348" s="13"/>
      <c r="R348" s="14"/>
      <c r="S348" s="14"/>
      <c r="T348" s="14"/>
      <c r="U348" s="14"/>
      <c r="V348" s="14"/>
      <c r="W348" s="14"/>
      <c r="X348" s="14"/>
      <c r="Y348" s="14"/>
      <c r="Z348" s="14"/>
      <c r="AA348" s="14"/>
      <c r="AB348" s="14"/>
      <c r="AC348" s="14"/>
    </row>
    <row r="349" spans="1:29" ht="15.75" customHeight="1" x14ac:dyDescent="0.35">
      <c r="A349" s="13"/>
      <c r="B349" s="13"/>
      <c r="C349" s="13"/>
      <c r="D349" s="13"/>
      <c r="E349" s="14"/>
      <c r="F349" s="14"/>
      <c r="G349" s="13"/>
      <c r="H349" s="13"/>
      <c r="I349" s="13"/>
      <c r="J349" s="13"/>
      <c r="K349" s="13"/>
      <c r="L349" s="13"/>
      <c r="M349" s="14"/>
      <c r="N349" s="14"/>
      <c r="O349" s="13"/>
      <c r="P349" s="13"/>
      <c r="Q349" s="13"/>
      <c r="R349" s="14"/>
      <c r="S349" s="14"/>
      <c r="T349" s="14"/>
      <c r="U349" s="14"/>
      <c r="V349" s="14"/>
      <c r="W349" s="14"/>
      <c r="X349" s="14"/>
      <c r="Y349" s="14"/>
      <c r="Z349" s="14"/>
      <c r="AA349" s="14"/>
      <c r="AB349" s="14"/>
      <c r="AC349" s="14"/>
    </row>
    <row r="350" spans="1:29" ht="15.75" customHeight="1" x14ac:dyDescent="0.35">
      <c r="A350" s="13"/>
      <c r="B350" s="13"/>
      <c r="C350" s="13"/>
      <c r="D350" s="13"/>
      <c r="E350" s="14"/>
      <c r="F350" s="14"/>
      <c r="G350" s="13"/>
      <c r="H350" s="13"/>
      <c r="I350" s="13"/>
      <c r="J350" s="13"/>
      <c r="K350" s="13"/>
      <c r="L350" s="13"/>
      <c r="M350" s="14"/>
      <c r="N350" s="14"/>
      <c r="O350" s="13"/>
      <c r="P350" s="13"/>
      <c r="Q350" s="13"/>
      <c r="R350" s="14"/>
      <c r="S350" s="14"/>
      <c r="T350" s="14"/>
      <c r="U350" s="14"/>
      <c r="V350" s="14"/>
      <c r="W350" s="14"/>
      <c r="X350" s="14"/>
      <c r="Y350" s="14"/>
      <c r="Z350" s="14"/>
      <c r="AA350" s="14"/>
      <c r="AB350" s="14"/>
      <c r="AC350" s="14"/>
    </row>
    <row r="351" spans="1:29" ht="15.75" customHeight="1" x14ac:dyDescent="0.35">
      <c r="A351" s="13"/>
      <c r="B351" s="13"/>
      <c r="C351" s="13"/>
      <c r="D351" s="13"/>
      <c r="E351" s="14"/>
      <c r="F351" s="14"/>
      <c r="G351" s="13"/>
      <c r="H351" s="13"/>
      <c r="I351" s="13"/>
      <c r="J351" s="13"/>
      <c r="K351" s="13"/>
      <c r="L351" s="13"/>
      <c r="M351" s="14"/>
      <c r="N351" s="14"/>
      <c r="O351" s="13"/>
      <c r="P351" s="13"/>
      <c r="Q351" s="13"/>
      <c r="R351" s="14"/>
      <c r="S351" s="14"/>
      <c r="T351" s="14"/>
      <c r="U351" s="14"/>
      <c r="V351" s="14"/>
      <c r="W351" s="14"/>
      <c r="X351" s="14"/>
      <c r="Y351" s="14"/>
      <c r="Z351" s="14"/>
      <c r="AA351" s="14"/>
      <c r="AB351" s="14"/>
      <c r="AC351" s="14"/>
    </row>
    <row r="352" spans="1:29" ht="15.75" customHeight="1" x14ac:dyDescent="0.35">
      <c r="A352" s="13"/>
      <c r="B352" s="13"/>
      <c r="C352" s="13"/>
      <c r="D352" s="13"/>
      <c r="E352" s="14"/>
      <c r="F352" s="14"/>
      <c r="G352" s="13"/>
      <c r="H352" s="13"/>
      <c r="I352" s="13"/>
      <c r="J352" s="13"/>
      <c r="K352" s="13"/>
      <c r="L352" s="13"/>
      <c r="M352" s="14"/>
      <c r="N352" s="14"/>
      <c r="O352" s="13"/>
      <c r="P352" s="13"/>
      <c r="Q352" s="13"/>
      <c r="R352" s="14"/>
      <c r="S352" s="14"/>
      <c r="T352" s="14"/>
      <c r="U352" s="14"/>
      <c r="V352" s="14"/>
      <c r="W352" s="14"/>
      <c r="X352" s="14"/>
      <c r="Y352" s="14"/>
      <c r="Z352" s="14"/>
      <c r="AA352" s="14"/>
      <c r="AB352" s="14"/>
      <c r="AC352" s="14"/>
    </row>
    <row r="353" spans="1:29" ht="15.75" customHeight="1" x14ac:dyDescent="0.35">
      <c r="A353" s="13"/>
      <c r="B353" s="13"/>
      <c r="C353" s="13"/>
      <c r="D353" s="13"/>
      <c r="E353" s="14"/>
      <c r="F353" s="14"/>
      <c r="G353" s="13"/>
      <c r="H353" s="13"/>
      <c r="I353" s="13"/>
      <c r="J353" s="13"/>
      <c r="K353" s="13"/>
      <c r="L353" s="13"/>
      <c r="M353" s="14"/>
      <c r="N353" s="14"/>
      <c r="O353" s="13"/>
      <c r="P353" s="13"/>
      <c r="Q353" s="13"/>
      <c r="R353" s="14"/>
      <c r="S353" s="14"/>
      <c r="T353" s="14"/>
      <c r="U353" s="14"/>
      <c r="V353" s="14"/>
      <c r="W353" s="14"/>
      <c r="X353" s="14"/>
      <c r="Y353" s="14"/>
      <c r="Z353" s="14"/>
      <c r="AA353" s="14"/>
      <c r="AB353" s="14"/>
      <c r="AC353" s="14"/>
    </row>
    <row r="354" spans="1:29" ht="15.75" customHeight="1" x14ac:dyDescent="0.35">
      <c r="A354" s="13"/>
      <c r="B354" s="13"/>
      <c r="C354" s="13"/>
      <c r="D354" s="13"/>
      <c r="E354" s="14"/>
      <c r="F354" s="14"/>
      <c r="G354" s="13"/>
      <c r="H354" s="13"/>
      <c r="I354" s="13"/>
      <c r="J354" s="13"/>
      <c r="K354" s="13"/>
      <c r="L354" s="13"/>
      <c r="M354" s="14"/>
      <c r="N354" s="14"/>
      <c r="O354" s="13"/>
      <c r="P354" s="13"/>
      <c r="Q354" s="13"/>
      <c r="R354" s="14"/>
      <c r="S354" s="14"/>
      <c r="T354" s="14"/>
      <c r="U354" s="14"/>
      <c r="V354" s="14"/>
      <c r="W354" s="14"/>
      <c r="X354" s="14"/>
      <c r="Y354" s="14"/>
      <c r="Z354" s="14"/>
      <c r="AA354" s="14"/>
      <c r="AB354" s="14"/>
      <c r="AC354" s="14"/>
    </row>
    <row r="355" spans="1:29" ht="15.75" customHeight="1" x14ac:dyDescent="0.35">
      <c r="A355" s="13"/>
      <c r="B355" s="13"/>
      <c r="C355" s="13"/>
      <c r="D355" s="13"/>
      <c r="E355" s="14"/>
      <c r="F355" s="14"/>
      <c r="G355" s="13"/>
      <c r="H355" s="13"/>
      <c r="I355" s="13"/>
      <c r="J355" s="13"/>
      <c r="K355" s="13"/>
      <c r="L355" s="13"/>
      <c r="M355" s="14"/>
      <c r="N355" s="14"/>
      <c r="O355" s="13"/>
      <c r="P355" s="13"/>
      <c r="Q355" s="13"/>
      <c r="R355" s="14"/>
      <c r="S355" s="14"/>
      <c r="T355" s="14"/>
      <c r="U355" s="14"/>
      <c r="V355" s="14"/>
      <c r="W355" s="14"/>
      <c r="X355" s="14"/>
      <c r="Y355" s="14"/>
      <c r="Z355" s="14"/>
      <c r="AA355" s="14"/>
      <c r="AB355" s="14"/>
      <c r="AC355" s="14"/>
    </row>
    <row r="356" spans="1:29" ht="15.75" customHeight="1" x14ac:dyDescent="0.35">
      <c r="A356" s="13"/>
      <c r="B356" s="13"/>
      <c r="C356" s="13"/>
      <c r="D356" s="13"/>
      <c r="E356" s="14"/>
      <c r="F356" s="14"/>
      <c r="G356" s="13"/>
      <c r="H356" s="13"/>
      <c r="I356" s="13"/>
      <c r="J356" s="13"/>
      <c r="K356" s="13"/>
      <c r="L356" s="13"/>
      <c r="M356" s="14"/>
      <c r="N356" s="14"/>
      <c r="O356" s="13"/>
      <c r="P356" s="13"/>
      <c r="Q356" s="13"/>
      <c r="R356" s="14"/>
      <c r="S356" s="14"/>
      <c r="T356" s="14"/>
      <c r="U356" s="14"/>
      <c r="V356" s="14"/>
      <c r="W356" s="14"/>
      <c r="X356" s="14"/>
      <c r="Y356" s="14"/>
      <c r="Z356" s="14"/>
      <c r="AA356" s="14"/>
      <c r="AB356" s="14"/>
      <c r="AC356" s="14"/>
    </row>
    <row r="357" spans="1:29" ht="15.75" customHeight="1" x14ac:dyDescent="0.35">
      <c r="A357" s="13"/>
      <c r="B357" s="13"/>
      <c r="C357" s="13"/>
      <c r="D357" s="13"/>
      <c r="E357" s="14"/>
      <c r="F357" s="14"/>
      <c r="G357" s="13"/>
      <c r="H357" s="13"/>
      <c r="I357" s="13"/>
      <c r="J357" s="13"/>
      <c r="K357" s="13"/>
      <c r="L357" s="13"/>
      <c r="M357" s="14"/>
      <c r="N357" s="14"/>
      <c r="O357" s="13"/>
      <c r="P357" s="13"/>
      <c r="Q357" s="13"/>
      <c r="R357" s="14"/>
      <c r="S357" s="14"/>
      <c r="T357" s="14"/>
      <c r="U357" s="14"/>
      <c r="V357" s="14"/>
      <c r="W357" s="14"/>
      <c r="X357" s="14"/>
      <c r="Y357" s="14"/>
      <c r="Z357" s="14"/>
      <c r="AA357" s="14"/>
      <c r="AB357" s="14"/>
      <c r="AC357" s="14"/>
    </row>
    <row r="358" spans="1:29" ht="15.75" customHeight="1" x14ac:dyDescent="0.35">
      <c r="A358" s="13"/>
      <c r="B358" s="13"/>
      <c r="C358" s="13"/>
      <c r="D358" s="13"/>
      <c r="E358" s="14"/>
      <c r="F358" s="14"/>
      <c r="G358" s="13"/>
      <c r="H358" s="13"/>
      <c r="I358" s="13"/>
      <c r="J358" s="13"/>
      <c r="K358" s="13"/>
      <c r="L358" s="13"/>
      <c r="M358" s="14"/>
      <c r="N358" s="14"/>
      <c r="O358" s="13"/>
      <c r="P358" s="13"/>
      <c r="Q358" s="13"/>
      <c r="R358" s="14"/>
      <c r="S358" s="14"/>
      <c r="T358" s="14"/>
      <c r="U358" s="14"/>
      <c r="V358" s="14"/>
      <c r="W358" s="14"/>
      <c r="X358" s="14"/>
      <c r="Y358" s="14"/>
      <c r="Z358" s="14"/>
      <c r="AA358" s="14"/>
      <c r="AB358" s="14"/>
      <c r="AC358" s="14"/>
    </row>
    <row r="359" spans="1:29" ht="15.75" customHeight="1" x14ac:dyDescent="0.35">
      <c r="A359" s="13"/>
      <c r="B359" s="13"/>
      <c r="C359" s="13"/>
      <c r="D359" s="13"/>
      <c r="E359" s="14"/>
      <c r="F359" s="14"/>
      <c r="G359" s="13"/>
      <c r="H359" s="13"/>
      <c r="I359" s="13"/>
      <c r="J359" s="13"/>
      <c r="K359" s="13"/>
      <c r="L359" s="13"/>
      <c r="M359" s="14"/>
      <c r="N359" s="14"/>
      <c r="O359" s="13"/>
      <c r="P359" s="13"/>
      <c r="Q359" s="13"/>
      <c r="R359" s="14"/>
      <c r="S359" s="14"/>
      <c r="T359" s="14"/>
      <c r="U359" s="14"/>
      <c r="V359" s="14"/>
      <c r="W359" s="14"/>
      <c r="X359" s="14"/>
      <c r="Y359" s="14"/>
      <c r="Z359" s="14"/>
      <c r="AA359" s="14"/>
      <c r="AB359" s="14"/>
      <c r="AC359" s="14"/>
    </row>
    <row r="360" spans="1:29" ht="15.75" customHeight="1" x14ac:dyDescent="0.35">
      <c r="A360" s="13"/>
      <c r="B360" s="13"/>
      <c r="C360" s="13"/>
      <c r="D360" s="13"/>
      <c r="E360" s="14"/>
      <c r="F360" s="14"/>
      <c r="G360" s="13"/>
      <c r="H360" s="13"/>
      <c r="I360" s="13"/>
      <c r="J360" s="13"/>
      <c r="K360" s="13"/>
      <c r="L360" s="13"/>
      <c r="M360" s="14"/>
      <c r="N360" s="14"/>
      <c r="O360" s="13"/>
      <c r="P360" s="13"/>
      <c r="Q360" s="13"/>
      <c r="R360" s="14"/>
      <c r="S360" s="14"/>
      <c r="T360" s="14"/>
      <c r="U360" s="14"/>
      <c r="V360" s="14"/>
      <c r="W360" s="14"/>
      <c r="X360" s="14"/>
      <c r="Y360" s="14"/>
      <c r="Z360" s="14"/>
      <c r="AA360" s="14"/>
      <c r="AB360" s="14"/>
      <c r="AC360" s="14"/>
    </row>
    <row r="361" spans="1:29" ht="15.75" customHeight="1" x14ac:dyDescent="0.35">
      <c r="A361" s="13"/>
      <c r="B361" s="13"/>
      <c r="C361" s="13"/>
      <c r="D361" s="13"/>
      <c r="E361" s="14"/>
      <c r="F361" s="14"/>
      <c r="G361" s="13"/>
      <c r="H361" s="13"/>
      <c r="I361" s="13"/>
      <c r="J361" s="13"/>
      <c r="K361" s="13"/>
      <c r="L361" s="13"/>
      <c r="M361" s="14"/>
      <c r="N361" s="14"/>
      <c r="O361" s="13"/>
      <c r="P361" s="13"/>
      <c r="Q361" s="13"/>
      <c r="R361" s="14"/>
      <c r="S361" s="14"/>
      <c r="T361" s="14"/>
      <c r="U361" s="14"/>
      <c r="V361" s="14"/>
      <c r="W361" s="14"/>
      <c r="X361" s="14"/>
      <c r="Y361" s="14"/>
      <c r="Z361" s="14"/>
      <c r="AA361" s="14"/>
      <c r="AB361" s="14"/>
      <c r="AC361" s="14"/>
    </row>
    <row r="362" spans="1:29" ht="15.75" customHeight="1" x14ac:dyDescent="0.35">
      <c r="A362" s="13"/>
      <c r="B362" s="13"/>
      <c r="C362" s="13"/>
      <c r="D362" s="13"/>
      <c r="E362" s="14"/>
      <c r="F362" s="14"/>
      <c r="G362" s="13"/>
      <c r="H362" s="13"/>
      <c r="I362" s="13"/>
      <c r="J362" s="13"/>
      <c r="K362" s="13"/>
      <c r="L362" s="13"/>
      <c r="M362" s="14"/>
      <c r="N362" s="14"/>
      <c r="O362" s="13"/>
      <c r="P362" s="13"/>
      <c r="Q362" s="13"/>
      <c r="R362" s="14"/>
      <c r="S362" s="14"/>
      <c r="T362" s="14"/>
      <c r="U362" s="14"/>
      <c r="V362" s="14"/>
      <c r="W362" s="14"/>
      <c r="X362" s="14"/>
      <c r="Y362" s="14"/>
      <c r="Z362" s="14"/>
      <c r="AA362" s="14"/>
      <c r="AB362" s="14"/>
      <c r="AC362" s="14"/>
    </row>
    <row r="363" spans="1:29" ht="15.75" customHeight="1" x14ac:dyDescent="0.35">
      <c r="A363" s="13"/>
      <c r="B363" s="13"/>
      <c r="C363" s="13"/>
      <c r="D363" s="13"/>
      <c r="E363" s="14"/>
      <c r="F363" s="14"/>
      <c r="G363" s="13"/>
      <c r="H363" s="13"/>
      <c r="I363" s="13"/>
      <c r="J363" s="13"/>
      <c r="K363" s="13"/>
      <c r="L363" s="13"/>
      <c r="M363" s="14"/>
      <c r="N363" s="14"/>
      <c r="O363" s="13"/>
      <c r="P363" s="13"/>
      <c r="Q363" s="13"/>
      <c r="R363" s="14"/>
      <c r="S363" s="14"/>
      <c r="T363" s="14"/>
      <c r="U363" s="14"/>
      <c r="V363" s="14"/>
      <c r="W363" s="14"/>
      <c r="X363" s="14"/>
      <c r="Y363" s="14"/>
      <c r="Z363" s="14"/>
      <c r="AA363" s="14"/>
      <c r="AB363" s="14"/>
      <c r="AC363" s="14"/>
    </row>
    <row r="364" spans="1:29" ht="15.75" customHeight="1" x14ac:dyDescent="0.35">
      <c r="A364" s="13"/>
      <c r="B364" s="13"/>
      <c r="C364" s="13"/>
      <c r="D364" s="13"/>
      <c r="E364" s="14"/>
      <c r="F364" s="14"/>
      <c r="G364" s="13"/>
      <c r="H364" s="13"/>
      <c r="I364" s="13"/>
      <c r="J364" s="13"/>
      <c r="K364" s="13"/>
      <c r="L364" s="13"/>
      <c r="M364" s="14"/>
      <c r="N364" s="14"/>
      <c r="O364" s="13"/>
      <c r="P364" s="13"/>
      <c r="Q364" s="13"/>
      <c r="R364" s="14"/>
      <c r="S364" s="14"/>
      <c r="T364" s="14"/>
      <c r="U364" s="14"/>
      <c r="V364" s="14"/>
      <c r="W364" s="14"/>
      <c r="X364" s="14"/>
      <c r="Y364" s="14"/>
      <c r="Z364" s="14"/>
      <c r="AA364" s="14"/>
      <c r="AB364" s="14"/>
      <c r="AC364" s="14"/>
    </row>
    <row r="365" spans="1:29" ht="15.75" customHeight="1" x14ac:dyDescent="0.35">
      <c r="A365" s="13"/>
      <c r="B365" s="13"/>
      <c r="C365" s="13"/>
      <c r="D365" s="13"/>
      <c r="E365" s="14"/>
      <c r="F365" s="14"/>
      <c r="G365" s="13"/>
      <c r="H365" s="13"/>
      <c r="I365" s="13"/>
      <c r="J365" s="13"/>
      <c r="K365" s="13"/>
      <c r="L365" s="13"/>
      <c r="M365" s="14"/>
      <c r="N365" s="14"/>
      <c r="O365" s="13"/>
      <c r="P365" s="13"/>
      <c r="Q365" s="13"/>
      <c r="R365" s="14"/>
      <c r="S365" s="14"/>
      <c r="T365" s="14"/>
      <c r="U365" s="14"/>
      <c r="V365" s="14"/>
      <c r="W365" s="14"/>
      <c r="X365" s="14"/>
      <c r="Y365" s="14"/>
      <c r="Z365" s="14"/>
      <c r="AA365" s="14"/>
      <c r="AB365" s="14"/>
      <c r="AC365" s="14"/>
    </row>
    <row r="366" spans="1:29" ht="15.75" customHeight="1" x14ac:dyDescent="0.35">
      <c r="A366" s="13"/>
      <c r="B366" s="13"/>
      <c r="C366" s="13"/>
      <c r="D366" s="13"/>
      <c r="E366" s="14"/>
      <c r="F366" s="14"/>
      <c r="G366" s="13"/>
      <c r="H366" s="13"/>
      <c r="I366" s="13"/>
      <c r="J366" s="13"/>
      <c r="K366" s="13"/>
      <c r="L366" s="13"/>
      <c r="M366" s="14"/>
      <c r="N366" s="14"/>
      <c r="O366" s="13"/>
      <c r="P366" s="13"/>
      <c r="Q366" s="13"/>
      <c r="R366" s="14"/>
      <c r="S366" s="14"/>
      <c r="T366" s="14"/>
      <c r="U366" s="14"/>
      <c r="V366" s="14"/>
      <c r="W366" s="14"/>
      <c r="X366" s="14"/>
      <c r="Y366" s="14"/>
      <c r="Z366" s="14"/>
      <c r="AA366" s="14"/>
      <c r="AB366" s="14"/>
      <c r="AC366" s="14"/>
    </row>
    <row r="367" spans="1:29" ht="15.75" customHeight="1" x14ac:dyDescent="0.35">
      <c r="A367" s="13"/>
      <c r="B367" s="13"/>
      <c r="C367" s="13"/>
      <c r="D367" s="13"/>
      <c r="E367" s="14"/>
      <c r="F367" s="14"/>
      <c r="G367" s="13"/>
      <c r="H367" s="13"/>
      <c r="I367" s="13"/>
      <c r="J367" s="13"/>
      <c r="K367" s="13"/>
      <c r="L367" s="13"/>
      <c r="M367" s="14"/>
      <c r="N367" s="14"/>
      <c r="O367" s="13"/>
      <c r="P367" s="13"/>
      <c r="Q367" s="13"/>
      <c r="R367" s="14"/>
      <c r="S367" s="14"/>
      <c r="T367" s="14"/>
      <c r="U367" s="14"/>
      <c r="V367" s="14"/>
      <c r="W367" s="14"/>
      <c r="X367" s="14"/>
      <c r="Y367" s="14"/>
      <c r="Z367" s="14"/>
      <c r="AA367" s="14"/>
      <c r="AB367" s="14"/>
      <c r="AC367" s="14"/>
    </row>
    <row r="368" spans="1:29" ht="15.75" customHeight="1" x14ac:dyDescent="0.35">
      <c r="A368" s="13"/>
      <c r="B368" s="13"/>
      <c r="C368" s="13"/>
      <c r="D368" s="13"/>
      <c r="E368" s="14"/>
      <c r="F368" s="14"/>
      <c r="G368" s="13"/>
      <c r="H368" s="13"/>
      <c r="I368" s="13"/>
      <c r="J368" s="13"/>
      <c r="K368" s="13"/>
      <c r="L368" s="13"/>
      <c r="M368" s="14"/>
      <c r="N368" s="14"/>
      <c r="O368" s="13"/>
      <c r="P368" s="13"/>
      <c r="Q368" s="13"/>
      <c r="R368" s="14"/>
      <c r="S368" s="14"/>
      <c r="T368" s="14"/>
      <c r="U368" s="14"/>
      <c r="V368" s="14"/>
      <c r="W368" s="14"/>
      <c r="X368" s="14"/>
      <c r="Y368" s="14"/>
      <c r="Z368" s="14"/>
      <c r="AA368" s="14"/>
      <c r="AB368" s="14"/>
      <c r="AC368" s="14"/>
    </row>
    <row r="369" spans="1:29" ht="15.75" customHeight="1" x14ac:dyDescent="0.35">
      <c r="A369" s="13"/>
      <c r="B369" s="13"/>
      <c r="C369" s="13"/>
      <c r="D369" s="13"/>
      <c r="E369" s="14"/>
      <c r="F369" s="14"/>
      <c r="G369" s="13"/>
      <c r="H369" s="13"/>
      <c r="I369" s="13"/>
      <c r="J369" s="13"/>
      <c r="K369" s="13"/>
      <c r="L369" s="13"/>
      <c r="M369" s="14"/>
      <c r="N369" s="14"/>
      <c r="O369" s="13"/>
      <c r="P369" s="13"/>
      <c r="Q369" s="13"/>
      <c r="R369" s="14"/>
      <c r="S369" s="14"/>
      <c r="T369" s="14"/>
      <c r="U369" s="14"/>
      <c r="V369" s="14"/>
      <c r="W369" s="14"/>
      <c r="X369" s="14"/>
      <c r="Y369" s="14"/>
      <c r="Z369" s="14"/>
      <c r="AA369" s="14"/>
      <c r="AB369" s="14"/>
      <c r="AC369" s="14"/>
    </row>
    <row r="370" spans="1:29" ht="15.75" customHeight="1" x14ac:dyDescent="0.35">
      <c r="A370" s="13"/>
      <c r="B370" s="13"/>
      <c r="C370" s="13"/>
      <c r="D370" s="13"/>
      <c r="E370" s="14"/>
      <c r="F370" s="14"/>
      <c r="G370" s="13"/>
      <c r="H370" s="13"/>
      <c r="I370" s="13"/>
      <c r="J370" s="13"/>
      <c r="K370" s="13"/>
      <c r="L370" s="13"/>
      <c r="M370" s="14"/>
      <c r="N370" s="14"/>
      <c r="O370" s="13"/>
      <c r="P370" s="13"/>
      <c r="Q370" s="13"/>
      <c r="R370" s="14"/>
      <c r="S370" s="14"/>
      <c r="T370" s="14"/>
      <c r="U370" s="14"/>
      <c r="V370" s="14"/>
      <c r="W370" s="14"/>
      <c r="X370" s="14"/>
      <c r="Y370" s="14"/>
      <c r="Z370" s="14"/>
      <c r="AA370" s="14"/>
      <c r="AB370" s="14"/>
      <c r="AC370" s="14"/>
    </row>
    <row r="371" spans="1:29" ht="15.75" customHeight="1" x14ac:dyDescent="0.35">
      <c r="A371" s="13"/>
      <c r="B371" s="13"/>
      <c r="C371" s="13"/>
      <c r="D371" s="13"/>
      <c r="E371" s="14"/>
      <c r="F371" s="14"/>
      <c r="G371" s="13"/>
      <c r="H371" s="13"/>
      <c r="I371" s="13"/>
      <c r="J371" s="13"/>
      <c r="K371" s="13"/>
      <c r="L371" s="13"/>
      <c r="M371" s="14"/>
      <c r="N371" s="14"/>
      <c r="O371" s="13"/>
      <c r="P371" s="13"/>
      <c r="Q371" s="13"/>
      <c r="R371" s="14"/>
      <c r="S371" s="14"/>
      <c r="T371" s="14"/>
      <c r="U371" s="14"/>
      <c r="V371" s="14"/>
      <c r="W371" s="14"/>
      <c r="X371" s="14"/>
      <c r="Y371" s="14"/>
      <c r="Z371" s="14"/>
      <c r="AA371" s="14"/>
      <c r="AB371" s="14"/>
      <c r="AC371" s="14"/>
    </row>
    <row r="372" spans="1:29" ht="15.75" customHeight="1" x14ac:dyDescent="0.35">
      <c r="A372" s="13"/>
      <c r="B372" s="13"/>
      <c r="C372" s="13"/>
      <c r="D372" s="13"/>
      <c r="E372" s="14"/>
      <c r="F372" s="14"/>
      <c r="G372" s="13"/>
      <c r="H372" s="13"/>
      <c r="I372" s="13"/>
      <c r="J372" s="13"/>
      <c r="K372" s="13"/>
      <c r="L372" s="13"/>
      <c r="M372" s="14"/>
      <c r="N372" s="14"/>
      <c r="O372" s="13"/>
      <c r="P372" s="13"/>
      <c r="Q372" s="13"/>
      <c r="R372" s="14"/>
      <c r="S372" s="14"/>
      <c r="T372" s="14"/>
      <c r="U372" s="14"/>
      <c r="V372" s="14"/>
      <c r="W372" s="14"/>
      <c r="X372" s="14"/>
      <c r="Y372" s="14"/>
      <c r="Z372" s="14"/>
      <c r="AA372" s="14"/>
      <c r="AB372" s="14"/>
      <c r="AC372" s="14"/>
    </row>
    <row r="373" spans="1:29" ht="15.75" customHeight="1" x14ac:dyDescent="0.35">
      <c r="A373" s="13"/>
      <c r="B373" s="13"/>
      <c r="C373" s="13"/>
      <c r="D373" s="13"/>
      <c r="E373" s="14"/>
      <c r="F373" s="14"/>
      <c r="G373" s="13"/>
      <c r="H373" s="13"/>
      <c r="I373" s="13"/>
      <c r="J373" s="13"/>
      <c r="K373" s="13"/>
      <c r="L373" s="13"/>
      <c r="M373" s="14"/>
      <c r="N373" s="14"/>
      <c r="O373" s="13"/>
      <c r="P373" s="13"/>
      <c r="Q373" s="13"/>
      <c r="R373" s="14"/>
      <c r="S373" s="14"/>
      <c r="T373" s="14"/>
      <c r="U373" s="14"/>
      <c r="V373" s="14"/>
      <c r="W373" s="14"/>
      <c r="X373" s="14"/>
      <c r="Y373" s="14"/>
      <c r="Z373" s="14"/>
      <c r="AA373" s="14"/>
      <c r="AB373" s="14"/>
      <c r="AC373" s="14"/>
    </row>
    <row r="374" spans="1:29" ht="15.75" customHeight="1" x14ac:dyDescent="0.35">
      <c r="A374" s="13"/>
      <c r="B374" s="13"/>
      <c r="C374" s="13"/>
      <c r="D374" s="13"/>
      <c r="E374" s="14"/>
      <c r="F374" s="14"/>
      <c r="G374" s="13"/>
      <c r="H374" s="13"/>
      <c r="I374" s="13"/>
      <c r="J374" s="13"/>
      <c r="K374" s="13"/>
      <c r="L374" s="13"/>
      <c r="M374" s="14"/>
      <c r="N374" s="14"/>
      <c r="O374" s="13"/>
      <c r="P374" s="13"/>
      <c r="Q374" s="13"/>
      <c r="R374" s="14"/>
      <c r="S374" s="14"/>
      <c r="T374" s="14"/>
      <c r="U374" s="14"/>
      <c r="V374" s="14"/>
      <c r="W374" s="14"/>
      <c r="X374" s="14"/>
      <c r="Y374" s="14"/>
      <c r="Z374" s="14"/>
      <c r="AA374" s="14"/>
      <c r="AB374" s="14"/>
      <c r="AC374" s="14"/>
    </row>
    <row r="375" spans="1:29" ht="15.75" customHeight="1" x14ac:dyDescent="0.35">
      <c r="A375" s="13"/>
      <c r="B375" s="13"/>
      <c r="C375" s="13"/>
      <c r="D375" s="13"/>
      <c r="E375" s="14"/>
      <c r="F375" s="14"/>
      <c r="G375" s="13"/>
      <c r="H375" s="13"/>
      <c r="I375" s="13"/>
      <c r="J375" s="13"/>
      <c r="K375" s="13"/>
      <c r="L375" s="13"/>
      <c r="M375" s="14"/>
      <c r="N375" s="14"/>
      <c r="O375" s="13"/>
      <c r="P375" s="13"/>
      <c r="Q375" s="13"/>
      <c r="R375" s="14"/>
      <c r="S375" s="14"/>
      <c r="T375" s="14"/>
      <c r="U375" s="14"/>
      <c r="V375" s="14"/>
      <c r="W375" s="14"/>
      <c r="X375" s="14"/>
      <c r="Y375" s="14"/>
      <c r="Z375" s="14"/>
      <c r="AA375" s="14"/>
      <c r="AB375" s="14"/>
      <c r="AC375" s="14"/>
    </row>
    <row r="376" spans="1:29" ht="15.75" customHeight="1" x14ac:dyDescent="0.35">
      <c r="A376" s="13"/>
      <c r="B376" s="13"/>
      <c r="C376" s="13"/>
      <c r="D376" s="13"/>
      <c r="E376" s="14"/>
      <c r="F376" s="14"/>
      <c r="G376" s="13"/>
      <c r="H376" s="13"/>
      <c r="I376" s="13"/>
      <c r="J376" s="13"/>
      <c r="K376" s="13"/>
      <c r="L376" s="13"/>
      <c r="M376" s="14"/>
      <c r="N376" s="14"/>
      <c r="O376" s="13"/>
      <c r="P376" s="13"/>
      <c r="Q376" s="13"/>
      <c r="R376" s="14"/>
      <c r="S376" s="14"/>
      <c r="T376" s="14"/>
      <c r="U376" s="14"/>
      <c r="V376" s="14"/>
      <c r="W376" s="14"/>
      <c r="X376" s="14"/>
      <c r="Y376" s="14"/>
      <c r="Z376" s="14"/>
      <c r="AA376" s="14"/>
      <c r="AB376" s="14"/>
      <c r="AC376" s="14"/>
    </row>
    <row r="377" spans="1:29" ht="15.75" customHeight="1" x14ac:dyDescent="0.35">
      <c r="A377" s="13"/>
      <c r="B377" s="13"/>
      <c r="C377" s="13"/>
      <c r="D377" s="13"/>
      <c r="E377" s="14"/>
      <c r="F377" s="14"/>
      <c r="G377" s="13"/>
      <c r="H377" s="13"/>
      <c r="I377" s="13"/>
      <c r="J377" s="13"/>
      <c r="K377" s="13"/>
      <c r="L377" s="13"/>
      <c r="M377" s="14"/>
      <c r="N377" s="14"/>
      <c r="O377" s="13"/>
      <c r="P377" s="13"/>
      <c r="Q377" s="13"/>
      <c r="R377" s="14"/>
      <c r="S377" s="14"/>
      <c r="T377" s="14"/>
      <c r="U377" s="14"/>
      <c r="V377" s="14"/>
      <c r="W377" s="14"/>
      <c r="X377" s="14"/>
      <c r="Y377" s="14"/>
      <c r="Z377" s="14"/>
      <c r="AA377" s="14"/>
      <c r="AB377" s="14"/>
      <c r="AC377" s="14"/>
    </row>
    <row r="378" spans="1:29" ht="15.75" customHeight="1" x14ac:dyDescent="0.35">
      <c r="A378" s="13"/>
      <c r="B378" s="13"/>
      <c r="C378" s="13"/>
      <c r="D378" s="13"/>
      <c r="E378" s="14"/>
      <c r="F378" s="14"/>
      <c r="G378" s="13"/>
      <c r="H378" s="13"/>
      <c r="I378" s="13"/>
      <c r="J378" s="13"/>
      <c r="K378" s="13"/>
      <c r="L378" s="13"/>
      <c r="M378" s="14"/>
      <c r="N378" s="14"/>
      <c r="O378" s="13"/>
      <c r="P378" s="13"/>
      <c r="Q378" s="13"/>
      <c r="R378" s="14"/>
      <c r="S378" s="14"/>
      <c r="T378" s="14"/>
      <c r="U378" s="14"/>
      <c r="V378" s="14"/>
      <c r="W378" s="14"/>
      <c r="X378" s="14"/>
      <c r="Y378" s="14"/>
      <c r="Z378" s="14"/>
      <c r="AA378" s="14"/>
      <c r="AB378" s="14"/>
      <c r="AC378" s="14"/>
    </row>
    <row r="379" spans="1:29" ht="15.75" customHeight="1" x14ac:dyDescent="0.35">
      <c r="A379" s="13"/>
      <c r="B379" s="13"/>
      <c r="C379" s="13"/>
      <c r="D379" s="13"/>
      <c r="E379" s="14"/>
      <c r="F379" s="14"/>
      <c r="G379" s="13"/>
      <c r="H379" s="13"/>
      <c r="I379" s="13"/>
      <c r="J379" s="13"/>
      <c r="K379" s="13"/>
      <c r="L379" s="13"/>
      <c r="M379" s="14"/>
      <c r="N379" s="14"/>
      <c r="O379" s="13"/>
      <c r="P379" s="13"/>
      <c r="Q379" s="13"/>
      <c r="R379" s="14"/>
      <c r="S379" s="14"/>
      <c r="T379" s="14"/>
      <c r="U379" s="14"/>
      <c r="V379" s="14"/>
      <c r="W379" s="14"/>
      <c r="X379" s="14"/>
      <c r="Y379" s="14"/>
      <c r="Z379" s="14"/>
      <c r="AA379" s="14"/>
      <c r="AB379" s="14"/>
      <c r="AC379" s="14"/>
    </row>
    <row r="380" spans="1:29" ht="15.75" customHeight="1" x14ac:dyDescent="0.35">
      <c r="A380" s="13"/>
      <c r="B380" s="13"/>
      <c r="C380" s="13"/>
      <c r="D380" s="13"/>
      <c r="E380" s="14"/>
      <c r="F380" s="14"/>
      <c r="G380" s="13"/>
      <c r="H380" s="13"/>
      <c r="I380" s="13"/>
      <c r="J380" s="13"/>
      <c r="K380" s="13"/>
      <c r="L380" s="13"/>
      <c r="M380" s="14"/>
      <c r="N380" s="14"/>
      <c r="O380" s="13"/>
      <c r="P380" s="13"/>
      <c r="Q380" s="13"/>
      <c r="R380" s="14"/>
      <c r="S380" s="14"/>
      <c r="T380" s="14"/>
      <c r="U380" s="14"/>
      <c r="V380" s="14"/>
      <c r="W380" s="14"/>
      <c r="X380" s="14"/>
      <c r="Y380" s="14"/>
      <c r="Z380" s="14"/>
      <c r="AA380" s="14"/>
      <c r="AB380" s="14"/>
      <c r="AC380" s="14"/>
    </row>
    <row r="381" spans="1:29" ht="15.75" customHeight="1" x14ac:dyDescent="0.35">
      <c r="A381" s="13"/>
      <c r="B381" s="13"/>
      <c r="C381" s="13"/>
      <c r="D381" s="13"/>
      <c r="E381" s="14"/>
      <c r="F381" s="14"/>
      <c r="G381" s="13"/>
      <c r="H381" s="13"/>
      <c r="I381" s="13"/>
      <c r="J381" s="13"/>
      <c r="K381" s="13"/>
      <c r="L381" s="13"/>
      <c r="M381" s="14"/>
      <c r="N381" s="14"/>
      <c r="O381" s="13"/>
      <c r="P381" s="13"/>
      <c r="Q381" s="13"/>
      <c r="R381" s="14"/>
      <c r="S381" s="14"/>
      <c r="T381" s="14"/>
      <c r="U381" s="14"/>
      <c r="V381" s="14"/>
      <c r="W381" s="14"/>
      <c r="X381" s="14"/>
      <c r="Y381" s="14"/>
      <c r="Z381" s="14"/>
      <c r="AA381" s="14"/>
      <c r="AB381" s="14"/>
      <c r="AC381" s="14"/>
    </row>
    <row r="382" spans="1:29" ht="15.75" customHeight="1" x14ac:dyDescent="0.35">
      <c r="A382" s="13"/>
      <c r="B382" s="13"/>
      <c r="C382" s="13"/>
      <c r="D382" s="13"/>
      <c r="E382" s="14"/>
      <c r="F382" s="14"/>
      <c r="G382" s="13"/>
      <c r="H382" s="13"/>
      <c r="I382" s="13"/>
      <c r="J382" s="13"/>
      <c r="K382" s="13"/>
      <c r="L382" s="13"/>
      <c r="M382" s="14"/>
      <c r="N382" s="14"/>
      <c r="O382" s="13"/>
      <c r="P382" s="13"/>
      <c r="Q382" s="13"/>
      <c r="R382" s="14"/>
      <c r="S382" s="14"/>
      <c r="T382" s="14"/>
      <c r="U382" s="14"/>
      <c r="V382" s="14"/>
      <c r="W382" s="14"/>
      <c r="X382" s="14"/>
      <c r="Y382" s="14"/>
      <c r="Z382" s="14"/>
      <c r="AA382" s="14"/>
      <c r="AB382" s="14"/>
      <c r="AC382" s="14"/>
    </row>
    <row r="383" spans="1:29" ht="15.75" customHeight="1" x14ac:dyDescent="0.35">
      <c r="A383" s="13"/>
      <c r="B383" s="13"/>
      <c r="C383" s="13"/>
      <c r="D383" s="13"/>
      <c r="E383" s="14"/>
      <c r="F383" s="14"/>
      <c r="G383" s="13"/>
      <c r="H383" s="13"/>
      <c r="I383" s="13"/>
      <c r="J383" s="13"/>
      <c r="K383" s="13"/>
      <c r="L383" s="13"/>
      <c r="M383" s="14"/>
      <c r="N383" s="14"/>
      <c r="O383" s="13"/>
      <c r="P383" s="13"/>
      <c r="Q383" s="13"/>
      <c r="R383" s="14"/>
      <c r="S383" s="14"/>
      <c r="T383" s="14"/>
      <c r="U383" s="14"/>
      <c r="V383" s="14"/>
      <c r="W383" s="14"/>
      <c r="X383" s="14"/>
      <c r="Y383" s="14"/>
      <c r="Z383" s="14"/>
      <c r="AA383" s="14"/>
      <c r="AB383" s="14"/>
      <c r="AC383" s="14"/>
    </row>
    <row r="384" spans="1:29" ht="15.75" customHeight="1" x14ac:dyDescent="0.35">
      <c r="A384" s="13"/>
      <c r="B384" s="13"/>
      <c r="C384" s="13"/>
      <c r="D384" s="13"/>
      <c r="E384" s="14"/>
      <c r="F384" s="14"/>
      <c r="G384" s="13"/>
      <c r="H384" s="13"/>
      <c r="I384" s="13"/>
      <c r="J384" s="13"/>
      <c r="K384" s="13"/>
      <c r="L384" s="13"/>
      <c r="M384" s="14"/>
      <c r="N384" s="14"/>
      <c r="O384" s="13"/>
      <c r="P384" s="13"/>
      <c r="Q384" s="13"/>
      <c r="R384" s="14"/>
      <c r="S384" s="14"/>
      <c r="T384" s="14"/>
      <c r="U384" s="14"/>
      <c r="V384" s="14"/>
      <c r="W384" s="14"/>
      <c r="X384" s="14"/>
      <c r="Y384" s="14"/>
      <c r="Z384" s="14"/>
      <c r="AA384" s="14"/>
      <c r="AB384" s="14"/>
      <c r="AC384" s="14"/>
    </row>
    <row r="385" spans="1:29" ht="15.75" customHeight="1" x14ac:dyDescent="0.35">
      <c r="A385" s="13"/>
      <c r="B385" s="13"/>
      <c r="C385" s="13"/>
      <c r="D385" s="13"/>
      <c r="E385" s="14"/>
      <c r="F385" s="14"/>
      <c r="G385" s="13"/>
      <c r="H385" s="13"/>
      <c r="I385" s="13"/>
      <c r="J385" s="13"/>
      <c r="K385" s="13"/>
      <c r="L385" s="13"/>
      <c r="M385" s="14"/>
      <c r="N385" s="14"/>
      <c r="O385" s="13"/>
      <c r="P385" s="13"/>
      <c r="Q385" s="13"/>
      <c r="R385" s="14"/>
      <c r="S385" s="14"/>
      <c r="T385" s="14"/>
      <c r="U385" s="14"/>
      <c r="V385" s="14"/>
      <c r="W385" s="14"/>
      <c r="X385" s="14"/>
      <c r="Y385" s="14"/>
      <c r="Z385" s="14"/>
      <c r="AA385" s="14"/>
      <c r="AB385" s="14"/>
      <c r="AC385" s="14"/>
    </row>
    <row r="386" spans="1:29" ht="15.75" customHeight="1" x14ac:dyDescent="0.35">
      <c r="A386" s="13"/>
      <c r="B386" s="13"/>
      <c r="C386" s="13"/>
      <c r="D386" s="13"/>
      <c r="E386" s="14"/>
      <c r="F386" s="14"/>
      <c r="G386" s="13"/>
      <c r="H386" s="13"/>
      <c r="I386" s="13"/>
      <c r="J386" s="13"/>
      <c r="K386" s="13"/>
      <c r="L386" s="13"/>
      <c r="M386" s="14"/>
      <c r="N386" s="14"/>
      <c r="O386" s="13"/>
      <c r="P386" s="13"/>
      <c r="Q386" s="13"/>
      <c r="R386" s="14"/>
      <c r="S386" s="14"/>
      <c r="T386" s="14"/>
      <c r="U386" s="14"/>
      <c r="V386" s="14"/>
      <c r="W386" s="14"/>
      <c r="X386" s="14"/>
      <c r="Y386" s="14"/>
      <c r="Z386" s="14"/>
      <c r="AA386" s="14"/>
      <c r="AB386" s="14"/>
      <c r="AC386" s="14"/>
    </row>
    <row r="387" spans="1:29" ht="15.75" customHeight="1" x14ac:dyDescent="0.35">
      <c r="A387" s="13"/>
      <c r="B387" s="13"/>
      <c r="C387" s="13"/>
      <c r="D387" s="13"/>
      <c r="E387" s="14"/>
      <c r="F387" s="14"/>
      <c r="G387" s="13"/>
      <c r="H387" s="13"/>
      <c r="I387" s="13"/>
      <c r="J387" s="13"/>
      <c r="K387" s="13"/>
      <c r="L387" s="13"/>
      <c r="M387" s="14"/>
      <c r="N387" s="14"/>
      <c r="O387" s="13"/>
      <c r="P387" s="13"/>
      <c r="Q387" s="13"/>
      <c r="R387" s="14"/>
      <c r="S387" s="14"/>
      <c r="T387" s="14"/>
      <c r="U387" s="14"/>
      <c r="V387" s="14"/>
      <c r="W387" s="14"/>
      <c r="X387" s="14"/>
      <c r="Y387" s="14"/>
      <c r="Z387" s="14"/>
      <c r="AA387" s="14"/>
      <c r="AB387" s="14"/>
      <c r="AC387" s="14"/>
    </row>
    <row r="388" spans="1:29" ht="15.75" customHeight="1" x14ac:dyDescent="0.35">
      <c r="A388" s="13"/>
      <c r="B388" s="13"/>
      <c r="C388" s="13"/>
      <c r="D388" s="13"/>
      <c r="E388" s="14"/>
      <c r="F388" s="14"/>
      <c r="G388" s="13"/>
      <c r="H388" s="13"/>
      <c r="I388" s="13"/>
      <c r="J388" s="13"/>
      <c r="K388" s="13"/>
      <c r="L388" s="13"/>
      <c r="M388" s="14"/>
      <c r="N388" s="14"/>
      <c r="O388" s="13"/>
      <c r="P388" s="13"/>
      <c r="Q388" s="13"/>
      <c r="R388" s="14"/>
      <c r="S388" s="14"/>
      <c r="T388" s="14"/>
      <c r="U388" s="14"/>
      <c r="V388" s="14"/>
      <c r="W388" s="14"/>
      <c r="X388" s="14"/>
      <c r="Y388" s="14"/>
      <c r="Z388" s="14"/>
      <c r="AA388" s="14"/>
      <c r="AB388" s="14"/>
      <c r="AC388" s="14"/>
    </row>
    <row r="389" spans="1:29" ht="15.75" customHeight="1" x14ac:dyDescent="0.35">
      <c r="A389" s="13"/>
      <c r="B389" s="13"/>
      <c r="C389" s="13"/>
      <c r="D389" s="13"/>
      <c r="E389" s="14"/>
      <c r="F389" s="14"/>
      <c r="G389" s="13"/>
      <c r="H389" s="13"/>
      <c r="I389" s="13"/>
      <c r="J389" s="13"/>
      <c r="K389" s="13"/>
      <c r="L389" s="13"/>
      <c r="M389" s="14"/>
      <c r="N389" s="14"/>
      <c r="O389" s="13"/>
      <c r="P389" s="13"/>
      <c r="Q389" s="13"/>
      <c r="R389" s="14"/>
      <c r="S389" s="14"/>
      <c r="T389" s="14"/>
      <c r="U389" s="14"/>
      <c r="V389" s="14"/>
      <c r="W389" s="14"/>
      <c r="X389" s="14"/>
      <c r="Y389" s="14"/>
      <c r="Z389" s="14"/>
      <c r="AA389" s="14"/>
      <c r="AB389" s="14"/>
      <c r="AC389" s="14"/>
    </row>
    <row r="390" spans="1:29" ht="15.75" customHeight="1" x14ac:dyDescent="0.35">
      <c r="A390" s="13"/>
      <c r="B390" s="13"/>
      <c r="C390" s="13"/>
      <c r="D390" s="13"/>
      <c r="E390" s="14"/>
      <c r="F390" s="14"/>
      <c r="G390" s="13"/>
      <c r="H390" s="13"/>
      <c r="I390" s="13"/>
      <c r="J390" s="13"/>
      <c r="K390" s="13"/>
      <c r="L390" s="13"/>
      <c r="M390" s="14"/>
      <c r="N390" s="14"/>
      <c r="O390" s="13"/>
      <c r="P390" s="13"/>
      <c r="Q390" s="13"/>
      <c r="R390" s="14"/>
      <c r="S390" s="14"/>
      <c r="T390" s="14"/>
      <c r="U390" s="14"/>
      <c r="V390" s="14"/>
      <c r="W390" s="14"/>
      <c r="X390" s="14"/>
      <c r="Y390" s="14"/>
      <c r="Z390" s="14"/>
      <c r="AA390" s="14"/>
      <c r="AB390" s="14"/>
      <c r="AC390" s="14"/>
    </row>
    <row r="391" spans="1:29" ht="15.75" customHeight="1" x14ac:dyDescent="0.35">
      <c r="A391" s="13"/>
      <c r="B391" s="13"/>
      <c r="C391" s="13"/>
      <c r="D391" s="13"/>
      <c r="E391" s="14"/>
      <c r="F391" s="14"/>
      <c r="G391" s="13"/>
      <c r="H391" s="13"/>
      <c r="I391" s="13"/>
      <c r="J391" s="13"/>
      <c r="K391" s="13"/>
      <c r="L391" s="13"/>
      <c r="M391" s="14"/>
      <c r="N391" s="14"/>
      <c r="O391" s="13"/>
      <c r="P391" s="13"/>
      <c r="Q391" s="13"/>
      <c r="R391" s="14"/>
      <c r="S391" s="14"/>
      <c r="T391" s="14"/>
      <c r="U391" s="14"/>
      <c r="V391" s="14"/>
      <c r="W391" s="14"/>
      <c r="X391" s="14"/>
      <c r="Y391" s="14"/>
      <c r="Z391" s="14"/>
      <c r="AA391" s="14"/>
      <c r="AB391" s="14"/>
      <c r="AC391" s="14"/>
    </row>
    <row r="392" spans="1:29" ht="15.75" customHeight="1" x14ac:dyDescent="0.35">
      <c r="A392" s="13"/>
      <c r="B392" s="13"/>
      <c r="C392" s="13"/>
      <c r="D392" s="13"/>
      <c r="E392" s="14"/>
      <c r="F392" s="14"/>
      <c r="G392" s="13"/>
      <c r="H392" s="13"/>
      <c r="I392" s="13"/>
      <c r="J392" s="13"/>
      <c r="K392" s="13"/>
      <c r="L392" s="13"/>
      <c r="M392" s="14"/>
      <c r="N392" s="14"/>
      <c r="O392" s="13"/>
      <c r="P392" s="13"/>
      <c r="Q392" s="13"/>
      <c r="R392" s="14"/>
      <c r="S392" s="14"/>
      <c r="T392" s="14"/>
      <c r="U392" s="14"/>
      <c r="V392" s="14"/>
      <c r="W392" s="14"/>
      <c r="X392" s="14"/>
      <c r="Y392" s="14"/>
      <c r="Z392" s="14"/>
      <c r="AA392" s="14"/>
      <c r="AB392" s="14"/>
      <c r="AC392" s="14"/>
    </row>
    <row r="393" spans="1:29" ht="15.75" customHeight="1" x14ac:dyDescent="0.35">
      <c r="A393" s="13"/>
      <c r="B393" s="13"/>
      <c r="C393" s="13"/>
      <c r="D393" s="13"/>
      <c r="E393" s="14"/>
      <c r="F393" s="14"/>
      <c r="G393" s="13"/>
      <c r="H393" s="13"/>
      <c r="I393" s="13"/>
      <c r="J393" s="13"/>
      <c r="K393" s="13"/>
      <c r="L393" s="13"/>
      <c r="M393" s="14"/>
      <c r="N393" s="14"/>
      <c r="O393" s="13"/>
      <c r="P393" s="13"/>
      <c r="Q393" s="13"/>
      <c r="R393" s="14"/>
      <c r="S393" s="14"/>
      <c r="T393" s="14"/>
      <c r="U393" s="14"/>
      <c r="V393" s="14"/>
      <c r="W393" s="14"/>
      <c r="X393" s="14"/>
      <c r="Y393" s="14"/>
      <c r="Z393" s="14"/>
      <c r="AA393" s="14"/>
      <c r="AB393" s="14"/>
      <c r="AC393" s="14"/>
    </row>
    <row r="394" spans="1:29" ht="15.75" customHeight="1" x14ac:dyDescent="0.35">
      <c r="A394" s="13"/>
      <c r="B394" s="13"/>
      <c r="C394" s="13"/>
      <c r="D394" s="13"/>
      <c r="E394" s="14"/>
      <c r="F394" s="14"/>
      <c r="G394" s="13"/>
      <c r="H394" s="13"/>
      <c r="I394" s="13"/>
      <c r="J394" s="13"/>
      <c r="K394" s="13"/>
      <c r="L394" s="13"/>
      <c r="M394" s="14"/>
      <c r="N394" s="14"/>
      <c r="O394" s="13"/>
      <c r="P394" s="13"/>
      <c r="Q394" s="13"/>
      <c r="R394" s="14"/>
      <c r="S394" s="14"/>
      <c r="T394" s="14"/>
      <c r="U394" s="14"/>
      <c r="V394" s="14"/>
      <c r="W394" s="14"/>
      <c r="X394" s="14"/>
      <c r="Y394" s="14"/>
      <c r="Z394" s="14"/>
      <c r="AA394" s="14"/>
      <c r="AB394" s="14"/>
      <c r="AC394" s="14"/>
    </row>
    <row r="395" spans="1:29" ht="15.75" customHeight="1" x14ac:dyDescent="0.35">
      <c r="A395" s="13"/>
      <c r="B395" s="13"/>
      <c r="C395" s="13"/>
      <c r="D395" s="13"/>
      <c r="E395" s="14"/>
      <c r="F395" s="14"/>
      <c r="G395" s="13"/>
      <c r="H395" s="13"/>
      <c r="I395" s="13"/>
      <c r="J395" s="13"/>
      <c r="K395" s="13"/>
      <c r="L395" s="13"/>
      <c r="M395" s="14"/>
      <c r="N395" s="14"/>
      <c r="O395" s="13"/>
      <c r="P395" s="13"/>
      <c r="Q395" s="13"/>
      <c r="R395" s="14"/>
      <c r="S395" s="14"/>
      <c r="T395" s="14"/>
      <c r="U395" s="14"/>
      <c r="V395" s="14"/>
      <c r="W395" s="14"/>
      <c r="X395" s="14"/>
      <c r="Y395" s="14"/>
      <c r="Z395" s="14"/>
      <c r="AA395" s="14"/>
      <c r="AB395" s="14"/>
      <c r="AC395" s="14"/>
    </row>
    <row r="396" spans="1:29" ht="15.75" customHeight="1" x14ac:dyDescent="0.35">
      <c r="A396" s="13"/>
      <c r="B396" s="13"/>
      <c r="C396" s="13"/>
      <c r="D396" s="13"/>
      <c r="E396" s="14"/>
      <c r="F396" s="14"/>
      <c r="G396" s="13"/>
      <c r="H396" s="13"/>
      <c r="I396" s="13"/>
      <c r="J396" s="13"/>
      <c r="K396" s="13"/>
      <c r="L396" s="13"/>
      <c r="M396" s="14"/>
      <c r="N396" s="14"/>
      <c r="O396" s="13"/>
      <c r="P396" s="13"/>
      <c r="Q396" s="13"/>
      <c r="R396" s="14"/>
      <c r="S396" s="14"/>
      <c r="T396" s="14"/>
      <c r="U396" s="14"/>
      <c r="V396" s="14"/>
      <c r="W396" s="14"/>
      <c r="X396" s="14"/>
      <c r="Y396" s="14"/>
      <c r="Z396" s="14"/>
      <c r="AA396" s="14"/>
      <c r="AB396" s="14"/>
      <c r="AC396" s="14"/>
    </row>
    <row r="397" spans="1:29" ht="15.75" customHeight="1" x14ac:dyDescent="0.35">
      <c r="A397" s="13"/>
      <c r="B397" s="13"/>
      <c r="C397" s="13"/>
      <c r="D397" s="13"/>
      <c r="E397" s="14"/>
      <c r="F397" s="14"/>
      <c r="G397" s="13"/>
      <c r="H397" s="13"/>
      <c r="I397" s="13"/>
      <c r="J397" s="13"/>
      <c r="K397" s="13"/>
      <c r="L397" s="13"/>
      <c r="M397" s="14"/>
      <c r="N397" s="14"/>
      <c r="O397" s="13"/>
      <c r="P397" s="13"/>
      <c r="Q397" s="13"/>
      <c r="R397" s="14"/>
      <c r="S397" s="14"/>
      <c r="T397" s="14"/>
      <c r="U397" s="14"/>
      <c r="V397" s="14"/>
      <c r="W397" s="14"/>
      <c r="X397" s="14"/>
      <c r="Y397" s="14"/>
      <c r="Z397" s="14"/>
      <c r="AA397" s="14"/>
      <c r="AB397" s="14"/>
      <c r="AC397" s="14"/>
    </row>
    <row r="398" spans="1:29" ht="15.75" customHeight="1" x14ac:dyDescent="0.35">
      <c r="A398" s="13"/>
      <c r="B398" s="13"/>
      <c r="C398" s="13"/>
      <c r="D398" s="13"/>
      <c r="E398" s="14"/>
      <c r="F398" s="14"/>
      <c r="G398" s="13"/>
      <c r="H398" s="13"/>
      <c r="I398" s="13"/>
      <c r="J398" s="13"/>
      <c r="K398" s="13"/>
      <c r="L398" s="13"/>
      <c r="M398" s="14"/>
      <c r="N398" s="14"/>
      <c r="O398" s="13"/>
      <c r="P398" s="13"/>
      <c r="Q398" s="13"/>
      <c r="R398" s="14"/>
      <c r="S398" s="14"/>
      <c r="T398" s="14"/>
      <c r="U398" s="14"/>
      <c r="V398" s="14"/>
      <c r="W398" s="14"/>
      <c r="X398" s="14"/>
      <c r="Y398" s="14"/>
      <c r="Z398" s="14"/>
      <c r="AA398" s="14"/>
      <c r="AB398" s="14"/>
      <c r="AC398" s="14"/>
    </row>
    <row r="399" spans="1:29" ht="15.75" customHeight="1" x14ac:dyDescent="0.35">
      <c r="A399" s="13"/>
      <c r="B399" s="13"/>
      <c r="C399" s="13"/>
      <c r="D399" s="13"/>
      <c r="E399" s="14"/>
      <c r="F399" s="14"/>
      <c r="G399" s="13"/>
      <c r="H399" s="13"/>
      <c r="I399" s="13"/>
      <c r="J399" s="13"/>
      <c r="K399" s="13"/>
      <c r="L399" s="13"/>
      <c r="M399" s="14"/>
      <c r="N399" s="14"/>
      <c r="O399" s="13"/>
      <c r="P399" s="13"/>
      <c r="Q399" s="13"/>
      <c r="R399" s="14"/>
      <c r="S399" s="14"/>
      <c r="T399" s="14"/>
      <c r="U399" s="14"/>
      <c r="V399" s="14"/>
      <c r="W399" s="14"/>
      <c r="X399" s="14"/>
      <c r="Y399" s="14"/>
      <c r="Z399" s="14"/>
      <c r="AA399" s="14"/>
      <c r="AB399" s="14"/>
      <c r="AC399" s="14"/>
    </row>
    <row r="400" spans="1:29" ht="15.75" customHeight="1" x14ac:dyDescent="0.35">
      <c r="A400" s="13"/>
      <c r="B400" s="13"/>
      <c r="C400" s="13"/>
      <c r="D400" s="13"/>
      <c r="E400" s="14"/>
      <c r="F400" s="14"/>
      <c r="G400" s="13"/>
      <c r="H400" s="13"/>
      <c r="I400" s="13"/>
      <c r="J400" s="13"/>
      <c r="K400" s="13"/>
      <c r="L400" s="13"/>
      <c r="M400" s="14"/>
      <c r="N400" s="14"/>
      <c r="O400" s="13"/>
      <c r="P400" s="13"/>
      <c r="Q400" s="13"/>
      <c r="R400" s="14"/>
      <c r="S400" s="14"/>
      <c r="T400" s="14"/>
      <c r="U400" s="14"/>
      <c r="V400" s="14"/>
      <c r="W400" s="14"/>
      <c r="X400" s="14"/>
      <c r="Y400" s="14"/>
      <c r="Z400" s="14"/>
      <c r="AA400" s="14"/>
      <c r="AB400" s="14"/>
      <c r="AC400" s="14"/>
    </row>
    <row r="401" spans="1:29" ht="15.75" customHeight="1" x14ac:dyDescent="0.35">
      <c r="A401" s="13"/>
      <c r="B401" s="13"/>
      <c r="C401" s="13"/>
      <c r="D401" s="13"/>
      <c r="E401" s="14"/>
      <c r="F401" s="14"/>
      <c r="G401" s="13"/>
      <c r="H401" s="13"/>
      <c r="I401" s="13"/>
      <c r="J401" s="13"/>
      <c r="K401" s="13"/>
      <c r="L401" s="13"/>
      <c r="M401" s="14"/>
      <c r="N401" s="14"/>
      <c r="O401" s="13"/>
      <c r="P401" s="13"/>
      <c r="Q401" s="13"/>
      <c r="R401" s="14"/>
      <c r="S401" s="14"/>
      <c r="T401" s="14"/>
      <c r="U401" s="14"/>
      <c r="V401" s="14"/>
      <c r="W401" s="14"/>
      <c r="X401" s="14"/>
      <c r="Y401" s="14"/>
      <c r="Z401" s="14"/>
      <c r="AA401" s="14"/>
      <c r="AB401" s="14"/>
      <c r="AC401" s="14"/>
    </row>
    <row r="402" spans="1:29" ht="15.75" customHeight="1" x14ac:dyDescent="0.35">
      <c r="A402" s="13"/>
      <c r="B402" s="13"/>
      <c r="C402" s="13"/>
      <c r="D402" s="13"/>
      <c r="E402" s="14"/>
      <c r="F402" s="14"/>
      <c r="G402" s="13"/>
      <c r="H402" s="13"/>
      <c r="I402" s="13"/>
      <c r="J402" s="13"/>
      <c r="K402" s="13"/>
      <c r="L402" s="13"/>
      <c r="M402" s="14"/>
      <c r="N402" s="14"/>
      <c r="O402" s="13"/>
      <c r="P402" s="13"/>
      <c r="Q402" s="13"/>
      <c r="R402" s="14"/>
      <c r="S402" s="14"/>
      <c r="T402" s="14"/>
      <c r="U402" s="14"/>
      <c r="V402" s="14"/>
      <c r="W402" s="14"/>
      <c r="X402" s="14"/>
      <c r="Y402" s="14"/>
      <c r="Z402" s="14"/>
      <c r="AA402" s="14"/>
      <c r="AB402" s="14"/>
      <c r="AC402" s="14"/>
    </row>
    <row r="403" spans="1:29" ht="15.75" customHeight="1" x14ac:dyDescent="0.35">
      <c r="A403" s="13"/>
      <c r="B403" s="13"/>
      <c r="C403" s="13"/>
      <c r="D403" s="13"/>
      <c r="E403" s="14"/>
      <c r="F403" s="14"/>
      <c r="G403" s="13"/>
      <c r="H403" s="13"/>
      <c r="I403" s="13"/>
      <c r="J403" s="13"/>
      <c r="K403" s="13"/>
      <c r="L403" s="13"/>
      <c r="M403" s="14"/>
      <c r="N403" s="14"/>
      <c r="O403" s="13"/>
      <c r="P403" s="13"/>
      <c r="Q403" s="13"/>
      <c r="R403" s="14"/>
      <c r="S403" s="14"/>
      <c r="T403" s="14"/>
      <c r="U403" s="14"/>
      <c r="V403" s="14"/>
      <c r="W403" s="14"/>
      <c r="X403" s="14"/>
      <c r="Y403" s="14"/>
      <c r="Z403" s="14"/>
      <c r="AA403" s="14"/>
      <c r="AB403" s="14"/>
      <c r="AC403" s="14"/>
    </row>
    <row r="404" spans="1:29" ht="15.75" customHeight="1" x14ac:dyDescent="0.35">
      <c r="A404" s="13"/>
      <c r="B404" s="13"/>
      <c r="C404" s="13"/>
      <c r="D404" s="13"/>
      <c r="E404" s="14"/>
      <c r="F404" s="14"/>
      <c r="G404" s="13"/>
      <c r="H404" s="13"/>
      <c r="I404" s="13"/>
      <c r="J404" s="13"/>
      <c r="K404" s="13"/>
      <c r="L404" s="13"/>
      <c r="M404" s="14"/>
      <c r="N404" s="14"/>
      <c r="O404" s="13"/>
      <c r="P404" s="13"/>
      <c r="Q404" s="13"/>
      <c r="R404" s="14"/>
      <c r="S404" s="14"/>
      <c r="T404" s="14"/>
      <c r="U404" s="14"/>
      <c r="V404" s="14"/>
      <c r="W404" s="14"/>
      <c r="X404" s="14"/>
      <c r="Y404" s="14"/>
      <c r="Z404" s="14"/>
      <c r="AA404" s="14"/>
      <c r="AB404" s="14"/>
      <c r="AC404" s="14"/>
    </row>
    <row r="405" spans="1:29" ht="15.75" customHeight="1" x14ac:dyDescent="0.35">
      <c r="A405" s="13"/>
      <c r="B405" s="13"/>
      <c r="C405" s="13"/>
      <c r="D405" s="13"/>
      <c r="E405" s="14"/>
      <c r="F405" s="14"/>
      <c r="G405" s="13"/>
      <c r="H405" s="13"/>
      <c r="I405" s="13"/>
      <c r="J405" s="13"/>
      <c r="K405" s="13"/>
      <c r="L405" s="13"/>
      <c r="M405" s="14"/>
      <c r="N405" s="14"/>
      <c r="O405" s="13"/>
      <c r="P405" s="13"/>
      <c r="Q405" s="13"/>
      <c r="R405" s="14"/>
      <c r="S405" s="14"/>
      <c r="T405" s="14"/>
      <c r="U405" s="14"/>
      <c r="V405" s="14"/>
      <c r="W405" s="14"/>
      <c r="X405" s="14"/>
      <c r="Y405" s="14"/>
      <c r="Z405" s="14"/>
      <c r="AA405" s="14"/>
      <c r="AB405" s="14"/>
      <c r="AC405" s="14"/>
    </row>
    <row r="406" spans="1:29" ht="15.75" customHeight="1" x14ac:dyDescent="0.35">
      <c r="A406" s="13"/>
      <c r="B406" s="13"/>
      <c r="C406" s="13"/>
      <c r="D406" s="13"/>
      <c r="E406" s="14"/>
      <c r="F406" s="14"/>
      <c r="G406" s="13"/>
      <c r="H406" s="13"/>
      <c r="I406" s="13"/>
      <c r="J406" s="13"/>
      <c r="K406" s="13"/>
      <c r="L406" s="13"/>
      <c r="M406" s="14"/>
      <c r="N406" s="14"/>
      <c r="O406" s="13"/>
      <c r="P406" s="13"/>
      <c r="Q406" s="13"/>
      <c r="R406" s="14"/>
      <c r="S406" s="14"/>
      <c r="T406" s="14"/>
      <c r="U406" s="14"/>
      <c r="V406" s="14"/>
      <c r="W406" s="14"/>
      <c r="X406" s="14"/>
      <c r="Y406" s="14"/>
      <c r="Z406" s="14"/>
      <c r="AA406" s="14"/>
      <c r="AB406" s="14"/>
      <c r="AC406" s="14"/>
    </row>
    <row r="407" spans="1:29" ht="15.75" customHeight="1" x14ac:dyDescent="0.35">
      <c r="A407" s="13"/>
      <c r="B407" s="13"/>
      <c r="C407" s="13"/>
      <c r="D407" s="13"/>
      <c r="E407" s="14"/>
      <c r="F407" s="14"/>
      <c r="G407" s="13"/>
      <c r="H407" s="13"/>
      <c r="I407" s="13"/>
      <c r="J407" s="13"/>
      <c r="K407" s="13"/>
      <c r="L407" s="13"/>
      <c r="M407" s="14"/>
      <c r="N407" s="14"/>
      <c r="O407" s="13"/>
      <c r="P407" s="13"/>
      <c r="Q407" s="13"/>
      <c r="R407" s="14"/>
      <c r="S407" s="14"/>
      <c r="T407" s="14"/>
      <c r="U407" s="14"/>
      <c r="V407" s="14"/>
      <c r="W407" s="14"/>
      <c r="X407" s="14"/>
      <c r="Y407" s="14"/>
      <c r="Z407" s="14"/>
      <c r="AA407" s="14"/>
      <c r="AB407" s="14"/>
      <c r="AC407" s="14"/>
    </row>
    <row r="408" spans="1:29" ht="15.75" customHeight="1" x14ac:dyDescent="0.35">
      <c r="A408" s="13"/>
      <c r="B408" s="13"/>
      <c r="C408" s="13"/>
      <c r="D408" s="13"/>
      <c r="E408" s="14"/>
      <c r="F408" s="14"/>
      <c r="G408" s="13"/>
      <c r="H408" s="13"/>
      <c r="I408" s="13"/>
      <c r="J408" s="13"/>
      <c r="K408" s="13"/>
      <c r="L408" s="13"/>
      <c r="M408" s="14"/>
      <c r="N408" s="14"/>
      <c r="O408" s="13"/>
      <c r="P408" s="13"/>
      <c r="Q408" s="13"/>
      <c r="R408" s="14"/>
      <c r="S408" s="14"/>
      <c r="T408" s="14"/>
      <c r="U408" s="14"/>
      <c r="V408" s="14"/>
      <c r="W408" s="14"/>
      <c r="X408" s="14"/>
      <c r="Y408" s="14"/>
      <c r="Z408" s="14"/>
      <c r="AA408" s="14"/>
      <c r="AB408" s="14"/>
      <c r="AC408" s="14"/>
    </row>
    <row r="409" spans="1:29" ht="15.75" customHeight="1" x14ac:dyDescent="0.35">
      <c r="A409" s="13"/>
      <c r="B409" s="13"/>
      <c r="C409" s="13"/>
      <c r="D409" s="13"/>
      <c r="E409" s="14"/>
      <c r="F409" s="14"/>
      <c r="G409" s="13"/>
      <c r="H409" s="13"/>
      <c r="I409" s="13"/>
      <c r="J409" s="13"/>
      <c r="K409" s="13"/>
      <c r="L409" s="13"/>
      <c r="M409" s="14"/>
      <c r="N409" s="14"/>
      <c r="O409" s="13"/>
      <c r="P409" s="13"/>
      <c r="Q409" s="13"/>
      <c r="R409" s="14"/>
      <c r="S409" s="14"/>
      <c r="T409" s="14"/>
      <c r="U409" s="14"/>
      <c r="V409" s="14"/>
      <c r="W409" s="14"/>
      <c r="X409" s="14"/>
      <c r="Y409" s="14"/>
      <c r="Z409" s="14"/>
      <c r="AA409" s="14"/>
      <c r="AB409" s="14"/>
      <c r="AC409" s="14"/>
    </row>
    <row r="410" spans="1:29" ht="15.75" customHeight="1" x14ac:dyDescent="0.35">
      <c r="A410" s="13"/>
      <c r="B410" s="13"/>
      <c r="C410" s="13"/>
      <c r="D410" s="13"/>
      <c r="E410" s="14"/>
      <c r="F410" s="14"/>
      <c r="G410" s="13"/>
      <c r="H410" s="13"/>
      <c r="I410" s="13"/>
      <c r="J410" s="13"/>
      <c r="K410" s="13"/>
      <c r="L410" s="13"/>
      <c r="M410" s="14"/>
      <c r="N410" s="14"/>
      <c r="O410" s="13"/>
      <c r="P410" s="13"/>
      <c r="Q410" s="13"/>
      <c r="R410" s="14"/>
      <c r="S410" s="14"/>
      <c r="T410" s="14"/>
      <c r="U410" s="14"/>
      <c r="V410" s="14"/>
      <c r="W410" s="14"/>
      <c r="X410" s="14"/>
      <c r="Y410" s="14"/>
      <c r="Z410" s="14"/>
      <c r="AA410" s="14"/>
      <c r="AB410" s="14"/>
      <c r="AC410" s="14"/>
    </row>
    <row r="411" spans="1:29" ht="15.75" customHeight="1" x14ac:dyDescent="0.35">
      <c r="A411" s="13"/>
      <c r="B411" s="13"/>
      <c r="C411" s="13"/>
      <c r="D411" s="13"/>
      <c r="E411" s="14"/>
      <c r="F411" s="14"/>
      <c r="G411" s="13"/>
      <c r="H411" s="13"/>
      <c r="I411" s="13"/>
      <c r="J411" s="13"/>
      <c r="K411" s="13"/>
      <c r="L411" s="13"/>
      <c r="M411" s="14"/>
      <c r="N411" s="14"/>
      <c r="O411" s="13"/>
      <c r="P411" s="13"/>
      <c r="Q411" s="13"/>
      <c r="R411" s="14"/>
      <c r="S411" s="14"/>
      <c r="T411" s="14"/>
      <c r="U411" s="14"/>
      <c r="V411" s="14"/>
      <c r="W411" s="14"/>
      <c r="X411" s="14"/>
      <c r="Y411" s="14"/>
      <c r="Z411" s="14"/>
      <c r="AA411" s="14"/>
      <c r="AB411" s="14"/>
      <c r="AC411" s="14"/>
    </row>
    <row r="412" spans="1:29" ht="15.75" customHeight="1" x14ac:dyDescent="0.35">
      <c r="A412" s="13"/>
      <c r="B412" s="13"/>
      <c r="C412" s="13"/>
      <c r="D412" s="13"/>
      <c r="E412" s="14"/>
      <c r="F412" s="14"/>
      <c r="G412" s="13"/>
      <c r="H412" s="13"/>
      <c r="I412" s="13"/>
      <c r="J412" s="13"/>
      <c r="K412" s="13"/>
      <c r="L412" s="13"/>
      <c r="M412" s="14"/>
      <c r="N412" s="14"/>
      <c r="O412" s="13"/>
      <c r="P412" s="13"/>
      <c r="Q412" s="13"/>
      <c r="R412" s="14"/>
      <c r="S412" s="14"/>
      <c r="T412" s="14"/>
      <c r="U412" s="14"/>
      <c r="V412" s="14"/>
      <c r="W412" s="14"/>
      <c r="X412" s="14"/>
      <c r="Y412" s="14"/>
      <c r="Z412" s="14"/>
      <c r="AA412" s="14"/>
      <c r="AB412" s="14"/>
      <c r="AC412" s="14"/>
    </row>
    <row r="413" spans="1:29" ht="15.75" customHeight="1" x14ac:dyDescent="0.35">
      <c r="A413" s="13"/>
      <c r="B413" s="13"/>
      <c r="C413" s="13"/>
      <c r="D413" s="13"/>
      <c r="E413" s="14"/>
      <c r="F413" s="14"/>
      <c r="G413" s="13"/>
      <c r="H413" s="13"/>
      <c r="I413" s="13"/>
      <c r="J413" s="13"/>
      <c r="K413" s="13"/>
      <c r="L413" s="13"/>
      <c r="M413" s="14"/>
      <c r="N413" s="14"/>
      <c r="O413" s="13"/>
      <c r="P413" s="13"/>
      <c r="Q413" s="13"/>
      <c r="R413" s="14"/>
      <c r="S413" s="14"/>
      <c r="T413" s="14"/>
      <c r="U413" s="14"/>
      <c r="V413" s="14"/>
      <c r="W413" s="14"/>
      <c r="X413" s="14"/>
      <c r="Y413" s="14"/>
      <c r="Z413" s="14"/>
      <c r="AA413" s="14"/>
      <c r="AB413" s="14"/>
      <c r="AC413" s="14"/>
    </row>
    <row r="414" spans="1:29" ht="15.75" customHeight="1" x14ac:dyDescent="0.35">
      <c r="A414" s="13"/>
      <c r="B414" s="13"/>
      <c r="C414" s="13"/>
      <c r="D414" s="13"/>
      <c r="E414" s="14"/>
      <c r="F414" s="14"/>
      <c r="G414" s="13"/>
      <c r="H414" s="13"/>
      <c r="I414" s="13"/>
      <c r="J414" s="13"/>
      <c r="K414" s="13"/>
      <c r="L414" s="13"/>
      <c r="M414" s="14"/>
      <c r="N414" s="14"/>
      <c r="O414" s="13"/>
      <c r="P414" s="13"/>
      <c r="Q414" s="13"/>
      <c r="R414" s="14"/>
      <c r="S414" s="14"/>
      <c r="T414" s="14"/>
      <c r="U414" s="14"/>
      <c r="V414" s="14"/>
      <c r="W414" s="14"/>
      <c r="X414" s="14"/>
      <c r="Y414" s="14"/>
      <c r="Z414" s="14"/>
      <c r="AA414" s="14"/>
      <c r="AB414" s="14"/>
      <c r="AC414" s="14"/>
    </row>
    <row r="415" spans="1:29" ht="15.75" customHeight="1" x14ac:dyDescent="0.35">
      <c r="A415" s="13"/>
      <c r="B415" s="13"/>
      <c r="C415" s="13"/>
      <c r="D415" s="13"/>
      <c r="E415" s="14"/>
      <c r="F415" s="14"/>
      <c r="G415" s="13"/>
      <c r="H415" s="13"/>
      <c r="I415" s="13"/>
      <c r="J415" s="13"/>
      <c r="K415" s="13"/>
      <c r="L415" s="13"/>
      <c r="M415" s="14"/>
      <c r="N415" s="14"/>
      <c r="O415" s="13"/>
      <c r="P415" s="13"/>
      <c r="Q415" s="13"/>
      <c r="R415" s="14"/>
      <c r="S415" s="14"/>
      <c r="T415" s="14"/>
      <c r="U415" s="14"/>
      <c r="V415" s="14"/>
      <c r="W415" s="14"/>
      <c r="X415" s="14"/>
      <c r="Y415" s="14"/>
      <c r="Z415" s="14"/>
      <c r="AA415" s="14"/>
      <c r="AB415" s="14"/>
      <c r="AC415" s="14"/>
    </row>
    <row r="416" spans="1:29" ht="15.75" customHeight="1" x14ac:dyDescent="0.35">
      <c r="A416" s="13"/>
      <c r="B416" s="13"/>
      <c r="C416" s="13"/>
      <c r="D416" s="13"/>
      <c r="E416" s="14"/>
      <c r="F416" s="14"/>
      <c r="G416" s="13"/>
      <c r="H416" s="13"/>
      <c r="I416" s="13"/>
      <c r="J416" s="13"/>
      <c r="K416" s="13"/>
      <c r="L416" s="13"/>
      <c r="M416" s="14"/>
      <c r="N416" s="14"/>
      <c r="O416" s="13"/>
      <c r="P416" s="13"/>
      <c r="Q416" s="13"/>
      <c r="R416" s="14"/>
      <c r="S416" s="14"/>
      <c r="T416" s="14"/>
      <c r="U416" s="14"/>
      <c r="V416" s="14"/>
      <c r="W416" s="14"/>
      <c r="X416" s="14"/>
      <c r="Y416" s="14"/>
      <c r="Z416" s="14"/>
      <c r="AA416" s="14"/>
      <c r="AB416" s="14"/>
      <c r="AC416" s="14"/>
    </row>
    <row r="417" spans="1:29" ht="15.75" customHeight="1" x14ac:dyDescent="0.35">
      <c r="A417" s="13"/>
      <c r="B417" s="13"/>
      <c r="C417" s="13"/>
      <c r="D417" s="13"/>
      <c r="E417" s="14"/>
      <c r="F417" s="14"/>
      <c r="G417" s="13"/>
      <c r="H417" s="13"/>
      <c r="I417" s="13"/>
      <c r="J417" s="13"/>
      <c r="K417" s="13"/>
      <c r="L417" s="13"/>
      <c r="M417" s="14"/>
      <c r="N417" s="14"/>
      <c r="O417" s="13"/>
      <c r="P417" s="13"/>
      <c r="Q417" s="13"/>
      <c r="R417" s="14"/>
      <c r="S417" s="14"/>
      <c r="T417" s="14"/>
      <c r="U417" s="14"/>
      <c r="V417" s="14"/>
      <c r="W417" s="14"/>
      <c r="X417" s="14"/>
      <c r="Y417" s="14"/>
      <c r="Z417" s="14"/>
      <c r="AA417" s="14"/>
      <c r="AB417" s="14"/>
      <c r="AC417" s="14"/>
    </row>
    <row r="418" spans="1:29" ht="15.75" customHeight="1" x14ac:dyDescent="0.35">
      <c r="A418" s="13"/>
      <c r="B418" s="13"/>
      <c r="C418" s="13"/>
      <c r="D418" s="13"/>
      <c r="E418" s="14"/>
      <c r="F418" s="14"/>
      <c r="G418" s="13"/>
      <c r="H418" s="13"/>
      <c r="I418" s="13"/>
      <c r="J418" s="13"/>
      <c r="K418" s="13"/>
      <c r="L418" s="13"/>
      <c r="M418" s="14"/>
      <c r="N418" s="14"/>
      <c r="O418" s="13"/>
      <c r="P418" s="13"/>
      <c r="Q418" s="13"/>
      <c r="R418" s="14"/>
      <c r="S418" s="14"/>
      <c r="T418" s="14"/>
      <c r="U418" s="14"/>
      <c r="V418" s="14"/>
      <c r="W418" s="14"/>
      <c r="X418" s="14"/>
      <c r="Y418" s="14"/>
      <c r="Z418" s="14"/>
      <c r="AA418" s="14"/>
      <c r="AB418" s="14"/>
      <c r="AC418" s="14"/>
    </row>
    <row r="419" spans="1:29" ht="15.75" customHeight="1" x14ac:dyDescent="0.35">
      <c r="A419" s="13"/>
      <c r="B419" s="13"/>
      <c r="C419" s="13"/>
      <c r="D419" s="13"/>
      <c r="E419" s="14"/>
      <c r="F419" s="14"/>
      <c r="G419" s="13"/>
      <c r="H419" s="13"/>
      <c r="I419" s="13"/>
      <c r="J419" s="13"/>
      <c r="K419" s="13"/>
      <c r="L419" s="13"/>
      <c r="M419" s="14"/>
      <c r="N419" s="14"/>
      <c r="O419" s="13"/>
      <c r="P419" s="13"/>
      <c r="Q419" s="13"/>
      <c r="R419" s="14"/>
      <c r="S419" s="14"/>
      <c r="T419" s="14"/>
      <c r="U419" s="14"/>
      <c r="V419" s="14"/>
      <c r="W419" s="14"/>
      <c r="X419" s="14"/>
      <c r="Y419" s="14"/>
      <c r="Z419" s="14"/>
      <c r="AA419" s="14"/>
      <c r="AB419" s="14"/>
      <c r="AC419" s="14"/>
    </row>
    <row r="420" spans="1:29" ht="15.75" customHeight="1" x14ac:dyDescent="0.35">
      <c r="A420" s="13"/>
      <c r="B420" s="13"/>
      <c r="C420" s="13"/>
      <c r="D420" s="13"/>
      <c r="E420" s="14"/>
      <c r="F420" s="14"/>
      <c r="G420" s="13"/>
      <c r="H420" s="13"/>
      <c r="I420" s="13"/>
      <c r="J420" s="13"/>
      <c r="K420" s="13"/>
      <c r="L420" s="13"/>
      <c r="M420" s="14"/>
      <c r="N420" s="14"/>
      <c r="O420" s="13"/>
      <c r="P420" s="13"/>
      <c r="Q420" s="13"/>
      <c r="R420" s="14"/>
      <c r="S420" s="14"/>
      <c r="T420" s="14"/>
      <c r="U420" s="14"/>
      <c r="V420" s="14"/>
      <c r="W420" s="14"/>
      <c r="X420" s="14"/>
      <c r="Y420" s="14"/>
      <c r="Z420" s="14"/>
      <c r="AA420" s="14"/>
      <c r="AB420" s="14"/>
      <c r="AC420" s="14"/>
    </row>
    <row r="421" spans="1:29" ht="15.75" customHeight="1" x14ac:dyDescent="0.35">
      <c r="A421" s="13"/>
      <c r="B421" s="13"/>
      <c r="C421" s="13"/>
      <c r="D421" s="13"/>
      <c r="E421" s="14"/>
      <c r="F421" s="14"/>
      <c r="G421" s="13"/>
      <c r="H421" s="13"/>
      <c r="I421" s="13"/>
      <c r="J421" s="13"/>
      <c r="K421" s="13"/>
      <c r="L421" s="13"/>
      <c r="M421" s="14"/>
      <c r="N421" s="14"/>
      <c r="O421" s="13"/>
      <c r="P421" s="13"/>
      <c r="Q421" s="13"/>
      <c r="R421" s="14"/>
      <c r="S421" s="14"/>
      <c r="T421" s="14"/>
      <c r="U421" s="14"/>
      <c r="V421" s="14"/>
      <c r="W421" s="14"/>
      <c r="X421" s="14"/>
      <c r="Y421" s="14"/>
      <c r="Z421" s="14"/>
      <c r="AA421" s="14"/>
      <c r="AB421" s="14"/>
      <c r="AC421" s="14"/>
    </row>
    <row r="422" spans="1:29" ht="15.75" customHeight="1" x14ac:dyDescent="0.35">
      <c r="A422" s="13"/>
      <c r="B422" s="13"/>
      <c r="C422" s="13"/>
      <c r="D422" s="13"/>
      <c r="E422" s="14"/>
      <c r="F422" s="14"/>
      <c r="G422" s="13"/>
      <c r="H422" s="13"/>
      <c r="I422" s="13"/>
      <c r="J422" s="13"/>
      <c r="K422" s="13"/>
      <c r="L422" s="13"/>
      <c r="M422" s="14"/>
      <c r="N422" s="14"/>
      <c r="O422" s="13"/>
      <c r="P422" s="13"/>
      <c r="Q422" s="13"/>
      <c r="R422" s="14"/>
      <c r="S422" s="14"/>
      <c r="T422" s="14"/>
      <c r="U422" s="14"/>
      <c r="V422" s="14"/>
      <c r="W422" s="14"/>
      <c r="X422" s="14"/>
      <c r="Y422" s="14"/>
      <c r="Z422" s="14"/>
      <c r="AA422" s="14"/>
      <c r="AB422" s="14"/>
      <c r="AC422" s="14"/>
    </row>
    <row r="423" spans="1:29" ht="15.75" customHeight="1" x14ac:dyDescent="0.35">
      <c r="A423" s="13"/>
      <c r="B423" s="13"/>
      <c r="C423" s="13"/>
      <c r="D423" s="13"/>
      <c r="E423" s="14"/>
      <c r="F423" s="14"/>
      <c r="G423" s="13"/>
      <c r="H423" s="13"/>
      <c r="I423" s="13"/>
      <c r="J423" s="13"/>
      <c r="K423" s="13"/>
      <c r="L423" s="13"/>
      <c r="M423" s="14"/>
      <c r="N423" s="14"/>
      <c r="O423" s="13"/>
      <c r="P423" s="13"/>
      <c r="Q423" s="13"/>
      <c r="R423" s="14"/>
      <c r="S423" s="14"/>
      <c r="T423" s="14"/>
      <c r="U423" s="14"/>
      <c r="V423" s="14"/>
      <c r="W423" s="14"/>
      <c r="X423" s="14"/>
      <c r="Y423" s="14"/>
      <c r="Z423" s="14"/>
      <c r="AA423" s="14"/>
      <c r="AB423" s="14"/>
      <c r="AC423" s="14"/>
    </row>
    <row r="424" spans="1:29" ht="15.75" customHeight="1" x14ac:dyDescent="0.35">
      <c r="A424" s="13"/>
      <c r="B424" s="13"/>
      <c r="C424" s="13"/>
      <c r="D424" s="13"/>
      <c r="E424" s="14"/>
      <c r="F424" s="14"/>
      <c r="G424" s="13"/>
      <c r="H424" s="13"/>
      <c r="I424" s="13"/>
      <c r="J424" s="13"/>
      <c r="K424" s="13"/>
      <c r="L424" s="13"/>
      <c r="M424" s="14"/>
      <c r="N424" s="14"/>
      <c r="O424" s="13"/>
      <c r="P424" s="13"/>
      <c r="Q424" s="13"/>
      <c r="R424" s="14"/>
      <c r="S424" s="14"/>
      <c r="T424" s="14"/>
      <c r="U424" s="14"/>
      <c r="V424" s="14"/>
      <c r="W424" s="14"/>
      <c r="X424" s="14"/>
      <c r="Y424" s="14"/>
      <c r="Z424" s="14"/>
      <c r="AA424" s="14"/>
      <c r="AB424" s="14"/>
      <c r="AC424" s="14"/>
    </row>
    <row r="425" spans="1:29" ht="15.75" customHeight="1" x14ac:dyDescent="0.35">
      <c r="A425" s="13"/>
      <c r="B425" s="13"/>
      <c r="C425" s="13"/>
      <c r="D425" s="13"/>
      <c r="E425" s="14"/>
      <c r="F425" s="14"/>
      <c r="G425" s="13"/>
      <c r="H425" s="13"/>
      <c r="I425" s="13"/>
      <c r="J425" s="13"/>
      <c r="K425" s="13"/>
      <c r="L425" s="13"/>
      <c r="M425" s="14"/>
      <c r="N425" s="14"/>
      <c r="O425" s="13"/>
      <c r="P425" s="13"/>
      <c r="Q425" s="13"/>
      <c r="R425" s="14"/>
      <c r="S425" s="14"/>
      <c r="T425" s="14"/>
      <c r="U425" s="14"/>
      <c r="V425" s="14"/>
      <c r="W425" s="14"/>
      <c r="X425" s="14"/>
      <c r="Y425" s="14"/>
      <c r="Z425" s="14"/>
      <c r="AA425" s="14"/>
      <c r="AB425" s="14"/>
      <c r="AC425" s="14"/>
    </row>
    <row r="426" spans="1:29" ht="15.75" customHeight="1" x14ac:dyDescent="0.35">
      <c r="A426" s="13"/>
      <c r="B426" s="13"/>
      <c r="C426" s="13"/>
      <c r="D426" s="13"/>
      <c r="E426" s="14"/>
      <c r="F426" s="14"/>
      <c r="G426" s="13"/>
      <c r="H426" s="13"/>
      <c r="I426" s="13"/>
      <c r="J426" s="13"/>
      <c r="K426" s="13"/>
      <c r="L426" s="13"/>
      <c r="M426" s="14"/>
      <c r="N426" s="14"/>
      <c r="O426" s="13"/>
      <c r="P426" s="13"/>
      <c r="Q426" s="13"/>
      <c r="R426" s="14"/>
      <c r="S426" s="14"/>
      <c r="T426" s="14"/>
      <c r="U426" s="14"/>
      <c r="V426" s="14"/>
      <c r="W426" s="14"/>
      <c r="X426" s="14"/>
      <c r="Y426" s="14"/>
      <c r="Z426" s="14"/>
      <c r="AA426" s="14"/>
      <c r="AB426" s="14"/>
      <c r="AC426" s="14"/>
    </row>
    <row r="427" spans="1:29" ht="15.75" customHeight="1" x14ac:dyDescent="0.35">
      <c r="A427" s="13"/>
      <c r="B427" s="13"/>
      <c r="C427" s="13"/>
      <c r="D427" s="13"/>
      <c r="E427" s="14"/>
      <c r="F427" s="14"/>
      <c r="G427" s="13"/>
      <c r="H427" s="13"/>
      <c r="I427" s="13"/>
      <c r="J427" s="13"/>
      <c r="K427" s="13"/>
      <c r="L427" s="13"/>
      <c r="M427" s="14"/>
      <c r="N427" s="14"/>
      <c r="O427" s="13"/>
      <c r="P427" s="13"/>
      <c r="Q427" s="13"/>
      <c r="R427" s="14"/>
      <c r="S427" s="14"/>
      <c r="T427" s="14"/>
      <c r="U427" s="14"/>
      <c r="V427" s="14"/>
      <c r="W427" s="14"/>
      <c r="X427" s="14"/>
      <c r="Y427" s="14"/>
      <c r="Z427" s="14"/>
      <c r="AA427" s="14"/>
      <c r="AB427" s="14"/>
      <c r="AC427" s="14"/>
    </row>
    <row r="428" spans="1:29" ht="15.75" customHeight="1" x14ac:dyDescent="0.35">
      <c r="A428" s="13"/>
      <c r="B428" s="13"/>
      <c r="C428" s="13"/>
      <c r="D428" s="13"/>
      <c r="E428" s="14"/>
      <c r="F428" s="14"/>
      <c r="G428" s="13"/>
      <c r="H428" s="13"/>
      <c r="I428" s="13"/>
      <c r="J428" s="13"/>
      <c r="K428" s="13"/>
      <c r="L428" s="13"/>
      <c r="M428" s="14"/>
      <c r="N428" s="14"/>
      <c r="O428" s="13"/>
      <c r="P428" s="13"/>
      <c r="Q428" s="13"/>
      <c r="R428" s="14"/>
      <c r="S428" s="14"/>
      <c r="T428" s="14"/>
      <c r="U428" s="14"/>
      <c r="V428" s="14"/>
      <c r="W428" s="14"/>
      <c r="X428" s="14"/>
      <c r="Y428" s="14"/>
      <c r="Z428" s="14"/>
      <c r="AA428" s="14"/>
      <c r="AB428" s="14"/>
      <c r="AC428" s="14"/>
    </row>
    <row r="429" spans="1:29" ht="15.75" customHeight="1" x14ac:dyDescent="0.35">
      <c r="A429" s="13"/>
      <c r="B429" s="13"/>
      <c r="C429" s="13"/>
      <c r="D429" s="13"/>
      <c r="E429" s="14"/>
      <c r="F429" s="14"/>
      <c r="G429" s="13"/>
      <c r="H429" s="13"/>
      <c r="I429" s="13"/>
      <c r="J429" s="13"/>
      <c r="K429" s="13"/>
      <c r="L429" s="13"/>
      <c r="M429" s="14"/>
      <c r="N429" s="14"/>
      <c r="O429" s="13"/>
      <c r="P429" s="13"/>
      <c r="Q429" s="13"/>
      <c r="R429" s="14"/>
      <c r="S429" s="14"/>
      <c r="T429" s="14"/>
      <c r="U429" s="14"/>
      <c r="V429" s="14"/>
      <c r="W429" s="14"/>
      <c r="X429" s="14"/>
      <c r="Y429" s="14"/>
      <c r="Z429" s="14"/>
      <c r="AA429" s="14"/>
      <c r="AB429" s="14"/>
      <c r="AC429" s="14"/>
    </row>
    <row r="430" spans="1:29" ht="15.75" customHeight="1" x14ac:dyDescent="0.35">
      <c r="A430" s="13"/>
      <c r="B430" s="13"/>
      <c r="C430" s="13"/>
      <c r="D430" s="13"/>
      <c r="E430" s="14"/>
      <c r="F430" s="14"/>
      <c r="G430" s="13"/>
      <c r="H430" s="13"/>
      <c r="I430" s="13"/>
      <c r="J430" s="13"/>
      <c r="K430" s="13"/>
      <c r="L430" s="13"/>
      <c r="M430" s="14"/>
      <c r="N430" s="14"/>
      <c r="O430" s="13"/>
      <c r="P430" s="13"/>
      <c r="Q430" s="13"/>
      <c r="R430" s="14"/>
      <c r="S430" s="14"/>
      <c r="T430" s="14"/>
      <c r="U430" s="14"/>
      <c r="V430" s="14"/>
      <c r="W430" s="14"/>
      <c r="X430" s="14"/>
      <c r="Y430" s="14"/>
      <c r="Z430" s="14"/>
      <c r="AA430" s="14"/>
      <c r="AB430" s="14"/>
      <c r="AC430" s="14"/>
    </row>
    <row r="431" spans="1:29" ht="15.75" customHeight="1" x14ac:dyDescent="0.35">
      <c r="A431" s="13"/>
      <c r="B431" s="13"/>
      <c r="C431" s="13"/>
      <c r="D431" s="13"/>
      <c r="E431" s="14"/>
      <c r="F431" s="14"/>
      <c r="G431" s="13"/>
      <c r="H431" s="13"/>
      <c r="I431" s="13"/>
      <c r="J431" s="13"/>
      <c r="K431" s="13"/>
      <c r="L431" s="13"/>
      <c r="M431" s="14"/>
      <c r="N431" s="14"/>
      <c r="O431" s="13"/>
      <c r="P431" s="13"/>
      <c r="Q431" s="13"/>
      <c r="R431" s="14"/>
      <c r="S431" s="14"/>
      <c r="T431" s="14"/>
      <c r="U431" s="14"/>
      <c r="V431" s="14"/>
      <c r="W431" s="14"/>
      <c r="X431" s="14"/>
      <c r="Y431" s="14"/>
      <c r="Z431" s="14"/>
      <c r="AA431" s="14"/>
      <c r="AB431" s="14"/>
      <c r="AC431" s="14"/>
    </row>
    <row r="432" spans="1:29" ht="15.75" customHeight="1" x14ac:dyDescent="0.35">
      <c r="A432" s="13"/>
      <c r="B432" s="13"/>
      <c r="C432" s="13"/>
      <c r="D432" s="13"/>
      <c r="E432" s="14"/>
      <c r="F432" s="14"/>
      <c r="G432" s="13"/>
      <c r="H432" s="13"/>
      <c r="I432" s="13"/>
      <c r="J432" s="13"/>
      <c r="K432" s="13"/>
      <c r="L432" s="13"/>
      <c r="M432" s="14"/>
      <c r="N432" s="14"/>
      <c r="O432" s="13"/>
      <c r="P432" s="13"/>
      <c r="Q432" s="13"/>
      <c r="R432" s="14"/>
      <c r="S432" s="14"/>
      <c r="T432" s="14"/>
      <c r="U432" s="14"/>
      <c r="V432" s="14"/>
      <c r="W432" s="14"/>
      <c r="X432" s="14"/>
      <c r="Y432" s="14"/>
      <c r="Z432" s="14"/>
      <c r="AA432" s="14"/>
      <c r="AB432" s="14"/>
      <c r="AC432" s="14"/>
    </row>
    <row r="433" spans="1:29" ht="15.75" customHeight="1" x14ac:dyDescent="0.35">
      <c r="A433" s="13"/>
      <c r="B433" s="13"/>
      <c r="C433" s="13"/>
      <c r="D433" s="13"/>
      <c r="E433" s="14"/>
      <c r="F433" s="14"/>
      <c r="G433" s="13"/>
      <c r="H433" s="13"/>
      <c r="I433" s="13"/>
      <c r="J433" s="13"/>
      <c r="K433" s="13"/>
      <c r="L433" s="13"/>
      <c r="M433" s="14"/>
      <c r="N433" s="14"/>
      <c r="O433" s="13"/>
      <c r="P433" s="13"/>
      <c r="Q433" s="13"/>
      <c r="R433" s="14"/>
      <c r="S433" s="14"/>
      <c r="T433" s="14"/>
      <c r="U433" s="14"/>
      <c r="V433" s="14"/>
      <c r="W433" s="14"/>
      <c r="X433" s="14"/>
      <c r="Y433" s="14"/>
      <c r="Z433" s="14"/>
      <c r="AA433" s="14"/>
      <c r="AB433" s="14"/>
      <c r="AC433" s="14"/>
    </row>
    <row r="434" spans="1:29" ht="15.75" customHeight="1" x14ac:dyDescent="0.35">
      <c r="A434" s="13"/>
      <c r="B434" s="13"/>
      <c r="C434" s="13"/>
      <c r="D434" s="13"/>
      <c r="E434" s="14"/>
      <c r="F434" s="14"/>
      <c r="G434" s="13"/>
      <c r="H434" s="13"/>
      <c r="I434" s="13"/>
      <c r="J434" s="13"/>
      <c r="K434" s="13"/>
      <c r="L434" s="13"/>
      <c r="M434" s="14"/>
      <c r="N434" s="14"/>
      <c r="O434" s="13"/>
      <c r="P434" s="13"/>
      <c r="Q434" s="13"/>
      <c r="R434" s="14"/>
      <c r="S434" s="14"/>
      <c r="T434" s="14"/>
      <c r="U434" s="14"/>
      <c r="V434" s="14"/>
      <c r="W434" s="14"/>
      <c r="X434" s="14"/>
      <c r="Y434" s="14"/>
      <c r="Z434" s="14"/>
      <c r="AA434" s="14"/>
      <c r="AB434" s="14"/>
      <c r="AC434" s="14"/>
    </row>
    <row r="435" spans="1:29" ht="15.75" customHeight="1" x14ac:dyDescent="0.35">
      <c r="A435" s="13"/>
      <c r="B435" s="13"/>
      <c r="C435" s="13"/>
      <c r="D435" s="13"/>
      <c r="E435" s="14"/>
      <c r="F435" s="14"/>
      <c r="G435" s="13"/>
      <c r="H435" s="13"/>
      <c r="I435" s="13"/>
      <c r="J435" s="13"/>
      <c r="K435" s="13"/>
      <c r="L435" s="13"/>
      <c r="M435" s="14"/>
      <c r="N435" s="14"/>
      <c r="O435" s="13"/>
      <c r="P435" s="13"/>
      <c r="Q435" s="13"/>
      <c r="R435" s="14"/>
      <c r="S435" s="14"/>
      <c r="T435" s="14"/>
      <c r="U435" s="14"/>
      <c r="V435" s="14"/>
      <c r="W435" s="14"/>
      <c r="X435" s="14"/>
      <c r="Y435" s="14"/>
      <c r="Z435" s="14"/>
      <c r="AA435" s="14"/>
      <c r="AB435" s="14"/>
      <c r="AC435" s="14"/>
    </row>
    <row r="436" spans="1:29" ht="15.75" customHeight="1" x14ac:dyDescent="0.35">
      <c r="A436" s="13"/>
      <c r="B436" s="13"/>
      <c r="C436" s="13"/>
      <c r="D436" s="13"/>
      <c r="E436" s="14"/>
      <c r="F436" s="14"/>
      <c r="G436" s="13"/>
      <c r="H436" s="13"/>
      <c r="I436" s="13"/>
      <c r="J436" s="13"/>
      <c r="K436" s="13"/>
      <c r="L436" s="13"/>
      <c r="M436" s="14"/>
      <c r="N436" s="14"/>
      <c r="O436" s="13"/>
      <c r="P436" s="13"/>
      <c r="Q436" s="13"/>
      <c r="R436" s="14"/>
      <c r="S436" s="14"/>
      <c r="T436" s="14"/>
      <c r="U436" s="14"/>
      <c r="V436" s="14"/>
      <c r="W436" s="14"/>
      <c r="X436" s="14"/>
      <c r="Y436" s="14"/>
      <c r="Z436" s="14"/>
      <c r="AA436" s="14"/>
      <c r="AB436" s="14"/>
      <c r="AC436" s="14"/>
    </row>
    <row r="437" spans="1:29" ht="15.75" customHeight="1" x14ac:dyDescent="0.35">
      <c r="A437" s="13"/>
      <c r="B437" s="13"/>
      <c r="C437" s="13"/>
      <c r="D437" s="13"/>
      <c r="E437" s="14"/>
      <c r="F437" s="14"/>
      <c r="G437" s="13"/>
      <c r="H437" s="13"/>
      <c r="I437" s="13"/>
      <c r="J437" s="13"/>
      <c r="K437" s="13"/>
      <c r="L437" s="13"/>
      <c r="M437" s="14"/>
      <c r="N437" s="14"/>
      <c r="O437" s="13"/>
      <c r="P437" s="13"/>
      <c r="Q437" s="13"/>
      <c r="R437" s="14"/>
      <c r="S437" s="14"/>
      <c r="T437" s="14"/>
      <c r="U437" s="14"/>
      <c r="V437" s="14"/>
      <c r="W437" s="14"/>
      <c r="X437" s="14"/>
      <c r="Y437" s="14"/>
      <c r="Z437" s="14"/>
      <c r="AA437" s="14"/>
      <c r="AB437" s="14"/>
      <c r="AC437" s="14"/>
    </row>
    <row r="438" spans="1:29" ht="15.75" customHeight="1" x14ac:dyDescent="0.35">
      <c r="A438" s="13"/>
      <c r="B438" s="13"/>
      <c r="C438" s="13"/>
      <c r="D438" s="13"/>
      <c r="E438" s="14"/>
      <c r="F438" s="14"/>
      <c r="G438" s="13"/>
      <c r="H438" s="13"/>
      <c r="I438" s="13"/>
      <c r="J438" s="13"/>
      <c r="K438" s="13"/>
      <c r="L438" s="13"/>
      <c r="M438" s="14"/>
      <c r="N438" s="14"/>
      <c r="O438" s="13"/>
      <c r="P438" s="13"/>
      <c r="Q438" s="13"/>
      <c r="R438" s="14"/>
      <c r="S438" s="14"/>
      <c r="T438" s="14"/>
      <c r="U438" s="14"/>
      <c r="V438" s="14"/>
      <c r="W438" s="14"/>
      <c r="X438" s="14"/>
      <c r="Y438" s="14"/>
      <c r="Z438" s="14"/>
      <c r="AA438" s="14"/>
      <c r="AB438" s="14"/>
      <c r="AC438" s="14"/>
    </row>
    <row r="439" spans="1:29" ht="15.75" customHeight="1" x14ac:dyDescent="0.35">
      <c r="A439" s="13"/>
      <c r="B439" s="13"/>
      <c r="C439" s="13"/>
      <c r="D439" s="13"/>
      <c r="E439" s="14"/>
      <c r="F439" s="14"/>
      <c r="G439" s="13"/>
      <c r="H439" s="13"/>
      <c r="I439" s="13"/>
      <c r="J439" s="13"/>
      <c r="K439" s="13"/>
      <c r="L439" s="13"/>
      <c r="M439" s="14"/>
      <c r="N439" s="14"/>
      <c r="O439" s="13"/>
      <c r="P439" s="13"/>
      <c r="Q439" s="13"/>
      <c r="R439" s="14"/>
      <c r="S439" s="14"/>
      <c r="T439" s="14"/>
      <c r="U439" s="14"/>
      <c r="V439" s="14"/>
      <c r="W439" s="14"/>
      <c r="X439" s="14"/>
      <c r="Y439" s="14"/>
      <c r="Z439" s="14"/>
      <c r="AA439" s="14"/>
      <c r="AB439" s="14"/>
      <c r="AC439" s="14"/>
    </row>
    <row r="440" spans="1:29" ht="15.75" customHeight="1" x14ac:dyDescent="0.35">
      <c r="A440" s="13"/>
      <c r="B440" s="13"/>
      <c r="C440" s="13"/>
      <c r="D440" s="13"/>
      <c r="E440" s="14"/>
      <c r="F440" s="14"/>
      <c r="G440" s="13"/>
      <c r="H440" s="13"/>
      <c r="I440" s="13"/>
      <c r="J440" s="13"/>
      <c r="K440" s="13"/>
      <c r="L440" s="13"/>
      <c r="M440" s="14"/>
      <c r="N440" s="14"/>
      <c r="O440" s="13"/>
      <c r="P440" s="13"/>
      <c r="Q440" s="13"/>
      <c r="R440" s="14"/>
      <c r="S440" s="14"/>
      <c r="T440" s="14"/>
      <c r="U440" s="14"/>
      <c r="V440" s="14"/>
      <c r="W440" s="14"/>
      <c r="X440" s="14"/>
      <c r="Y440" s="14"/>
      <c r="Z440" s="14"/>
      <c r="AA440" s="14"/>
      <c r="AB440" s="14"/>
      <c r="AC440" s="14"/>
    </row>
    <row r="441" spans="1:29" ht="15.75" customHeight="1" x14ac:dyDescent="0.35">
      <c r="A441" s="13"/>
      <c r="B441" s="13"/>
      <c r="C441" s="13"/>
      <c r="D441" s="13"/>
      <c r="E441" s="14"/>
      <c r="F441" s="14"/>
      <c r="G441" s="13"/>
      <c r="H441" s="13"/>
      <c r="I441" s="13"/>
      <c r="J441" s="13"/>
      <c r="K441" s="13"/>
      <c r="L441" s="13"/>
      <c r="M441" s="14"/>
      <c r="N441" s="14"/>
      <c r="O441" s="13"/>
      <c r="P441" s="13"/>
      <c r="Q441" s="13"/>
      <c r="R441" s="14"/>
      <c r="S441" s="14"/>
      <c r="T441" s="14"/>
      <c r="U441" s="14"/>
      <c r="V441" s="14"/>
      <c r="W441" s="14"/>
      <c r="X441" s="14"/>
      <c r="Y441" s="14"/>
      <c r="Z441" s="14"/>
      <c r="AA441" s="14"/>
      <c r="AB441" s="14"/>
      <c r="AC441" s="14"/>
    </row>
    <row r="442" spans="1:29" ht="15.75" customHeight="1" x14ac:dyDescent="0.35">
      <c r="A442" s="13"/>
      <c r="B442" s="13"/>
      <c r="C442" s="13"/>
      <c r="D442" s="13"/>
      <c r="E442" s="14"/>
      <c r="F442" s="14"/>
      <c r="G442" s="13"/>
      <c r="H442" s="13"/>
      <c r="I442" s="13"/>
      <c r="J442" s="13"/>
      <c r="K442" s="13"/>
      <c r="L442" s="13"/>
      <c r="M442" s="14"/>
      <c r="N442" s="14"/>
      <c r="O442" s="13"/>
      <c r="P442" s="13"/>
      <c r="Q442" s="13"/>
      <c r="R442" s="14"/>
      <c r="S442" s="14"/>
      <c r="T442" s="14"/>
      <c r="U442" s="14"/>
      <c r="V442" s="14"/>
      <c r="W442" s="14"/>
      <c r="X442" s="14"/>
      <c r="Y442" s="14"/>
      <c r="Z442" s="14"/>
      <c r="AA442" s="14"/>
      <c r="AB442" s="14"/>
      <c r="AC442" s="14"/>
    </row>
    <row r="443" spans="1:29" ht="15.75" customHeight="1" x14ac:dyDescent="0.35">
      <c r="A443" s="13"/>
      <c r="B443" s="13"/>
      <c r="C443" s="13"/>
      <c r="D443" s="13"/>
      <c r="E443" s="14"/>
      <c r="F443" s="14"/>
      <c r="G443" s="13"/>
      <c r="H443" s="13"/>
      <c r="I443" s="13"/>
      <c r="J443" s="13"/>
      <c r="K443" s="13"/>
      <c r="L443" s="13"/>
      <c r="M443" s="14"/>
      <c r="N443" s="14"/>
      <c r="O443" s="13"/>
      <c r="P443" s="13"/>
      <c r="Q443" s="13"/>
      <c r="R443" s="14"/>
      <c r="S443" s="14"/>
      <c r="T443" s="14"/>
      <c r="U443" s="14"/>
      <c r="V443" s="14"/>
      <c r="W443" s="14"/>
      <c r="X443" s="14"/>
      <c r="Y443" s="14"/>
      <c r="Z443" s="14"/>
      <c r="AA443" s="14"/>
      <c r="AB443" s="14"/>
      <c r="AC443" s="14"/>
    </row>
    <row r="444" spans="1:29" ht="15.75" customHeight="1" x14ac:dyDescent="0.35">
      <c r="A444" s="13"/>
      <c r="B444" s="13"/>
      <c r="C444" s="13"/>
      <c r="D444" s="13"/>
      <c r="E444" s="14"/>
      <c r="F444" s="14"/>
      <c r="G444" s="13"/>
      <c r="H444" s="13"/>
      <c r="I444" s="13"/>
      <c r="J444" s="13"/>
      <c r="K444" s="13"/>
      <c r="L444" s="13"/>
      <c r="M444" s="14"/>
      <c r="N444" s="14"/>
      <c r="O444" s="13"/>
      <c r="P444" s="13"/>
      <c r="Q444" s="13"/>
      <c r="R444" s="14"/>
      <c r="S444" s="14"/>
      <c r="T444" s="14"/>
      <c r="U444" s="14"/>
      <c r="V444" s="14"/>
      <c r="W444" s="14"/>
      <c r="X444" s="14"/>
      <c r="Y444" s="14"/>
      <c r="Z444" s="14"/>
      <c r="AA444" s="14"/>
      <c r="AB444" s="14"/>
      <c r="AC444" s="14"/>
    </row>
    <row r="445" spans="1:29" ht="15.75" customHeight="1" x14ac:dyDescent="0.35">
      <c r="A445" s="13"/>
      <c r="B445" s="13"/>
      <c r="C445" s="13"/>
      <c r="D445" s="13"/>
      <c r="E445" s="14"/>
      <c r="F445" s="14"/>
      <c r="G445" s="13"/>
      <c r="H445" s="13"/>
      <c r="I445" s="13"/>
      <c r="J445" s="13"/>
      <c r="K445" s="13"/>
      <c r="L445" s="13"/>
      <c r="M445" s="14"/>
      <c r="N445" s="14"/>
      <c r="O445" s="13"/>
      <c r="P445" s="13"/>
      <c r="Q445" s="13"/>
      <c r="R445" s="14"/>
      <c r="S445" s="14"/>
      <c r="T445" s="14"/>
      <c r="U445" s="14"/>
      <c r="V445" s="14"/>
      <c r="W445" s="14"/>
      <c r="X445" s="14"/>
      <c r="Y445" s="14"/>
      <c r="Z445" s="14"/>
      <c r="AA445" s="14"/>
      <c r="AB445" s="14"/>
      <c r="AC445" s="14"/>
    </row>
    <row r="446" spans="1:29" ht="15.75" customHeight="1" x14ac:dyDescent="0.35">
      <c r="A446" s="13"/>
      <c r="B446" s="13"/>
      <c r="C446" s="13"/>
      <c r="D446" s="13"/>
      <c r="E446" s="14"/>
      <c r="F446" s="14"/>
      <c r="G446" s="13"/>
      <c r="H446" s="13"/>
      <c r="I446" s="13"/>
      <c r="J446" s="13"/>
      <c r="K446" s="13"/>
      <c r="L446" s="13"/>
      <c r="M446" s="14"/>
      <c r="N446" s="14"/>
      <c r="O446" s="13"/>
      <c r="P446" s="13"/>
      <c r="Q446" s="13"/>
      <c r="R446" s="14"/>
      <c r="S446" s="14"/>
      <c r="T446" s="14"/>
      <c r="U446" s="14"/>
      <c r="V446" s="14"/>
      <c r="W446" s="14"/>
      <c r="X446" s="14"/>
      <c r="Y446" s="14"/>
      <c r="Z446" s="14"/>
      <c r="AA446" s="14"/>
      <c r="AB446" s="14"/>
      <c r="AC446" s="14"/>
    </row>
    <row r="447" spans="1:29" ht="15.75" customHeight="1" x14ac:dyDescent="0.35">
      <c r="A447" s="13"/>
      <c r="B447" s="13"/>
      <c r="C447" s="13"/>
      <c r="D447" s="13"/>
      <c r="E447" s="14"/>
      <c r="F447" s="14"/>
      <c r="G447" s="13"/>
      <c r="H447" s="13"/>
      <c r="I447" s="13"/>
      <c r="J447" s="13"/>
      <c r="K447" s="13"/>
      <c r="L447" s="13"/>
      <c r="M447" s="14"/>
      <c r="N447" s="14"/>
      <c r="O447" s="13"/>
      <c r="P447" s="13"/>
      <c r="Q447" s="13"/>
      <c r="R447" s="14"/>
      <c r="S447" s="14"/>
      <c r="T447" s="14"/>
      <c r="U447" s="14"/>
      <c r="V447" s="14"/>
      <c r="W447" s="14"/>
      <c r="X447" s="14"/>
      <c r="Y447" s="14"/>
      <c r="Z447" s="14"/>
      <c r="AA447" s="14"/>
      <c r="AB447" s="14"/>
      <c r="AC447" s="14"/>
    </row>
    <row r="448" spans="1:29" ht="15.75" customHeight="1" x14ac:dyDescent="0.35">
      <c r="A448" s="13"/>
      <c r="B448" s="13"/>
      <c r="C448" s="13"/>
      <c r="D448" s="13"/>
      <c r="E448" s="14"/>
      <c r="F448" s="14"/>
      <c r="G448" s="13"/>
      <c r="H448" s="13"/>
      <c r="I448" s="13"/>
      <c r="J448" s="13"/>
      <c r="K448" s="13"/>
      <c r="L448" s="13"/>
      <c r="M448" s="14"/>
      <c r="N448" s="14"/>
      <c r="O448" s="13"/>
      <c r="P448" s="13"/>
      <c r="Q448" s="13"/>
      <c r="R448" s="14"/>
      <c r="S448" s="14"/>
      <c r="T448" s="14"/>
      <c r="U448" s="14"/>
      <c r="V448" s="14"/>
      <c r="W448" s="14"/>
      <c r="X448" s="14"/>
      <c r="Y448" s="14"/>
      <c r="Z448" s="14"/>
      <c r="AA448" s="14"/>
      <c r="AB448" s="14"/>
      <c r="AC448" s="14"/>
    </row>
    <row r="449" spans="1:29" ht="15.75" customHeight="1" x14ac:dyDescent="0.35">
      <c r="A449" s="13"/>
      <c r="B449" s="13"/>
      <c r="C449" s="13"/>
      <c r="D449" s="13"/>
      <c r="E449" s="14"/>
      <c r="F449" s="14"/>
      <c r="G449" s="13"/>
      <c r="H449" s="13"/>
      <c r="I449" s="13"/>
      <c r="J449" s="13"/>
      <c r="K449" s="13"/>
      <c r="L449" s="13"/>
      <c r="M449" s="14"/>
      <c r="N449" s="14"/>
      <c r="O449" s="13"/>
      <c r="P449" s="13"/>
      <c r="Q449" s="13"/>
      <c r="R449" s="14"/>
      <c r="S449" s="14"/>
      <c r="T449" s="14"/>
      <c r="U449" s="14"/>
      <c r="V449" s="14"/>
      <c r="W449" s="14"/>
      <c r="X449" s="14"/>
      <c r="Y449" s="14"/>
      <c r="Z449" s="14"/>
      <c r="AA449" s="14"/>
      <c r="AB449" s="14"/>
      <c r="AC449" s="14"/>
    </row>
    <row r="450" spans="1:29" ht="15.75" customHeight="1" x14ac:dyDescent="0.35">
      <c r="A450" s="13"/>
      <c r="B450" s="13"/>
      <c r="C450" s="13"/>
      <c r="D450" s="13"/>
      <c r="E450" s="14"/>
      <c r="F450" s="14"/>
      <c r="G450" s="13"/>
      <c r="H450" s="13"/>
      <c r="I450" s="13"/>
      <c r="J450" s="13"/>
      <c r="K450" s="13"/>
      <c r="L450" s="13"/>
      <c r="M450" s="14"/>
      <c r="N450" s="14"/>
      <c r="O450" s="13"/>
      <c r="P450" s="13"/>
      <c r="Q450" s="13"/>
      <c r="R450" s="14"/>
      <c r="S450" s="14"/>
      <c r="T450" s="14"/>
      <c r="U450" s="14"/>
      <c r="V450" s="14"/>
      <c r="W450" s="14"/>
      <c r="X450" s="14"/>
      <c r="Y450" s="14"/>
      <c r="Z450" s="14"/>
      <c r="AA450" s="14"/>
      <c r="AB450" s="14"/>
      <c r="AC450" s="14"/>
    </row>
    <row r="451" spans="1:29" ht="15.75" customHeight="1" x14ac:dyDescent="0.35">
      <c r="A451" s="13"/>
      <c r="B451" s="13"/>
      <c r="C451" s="13"/>
      <c r="D451" s="13"/>
      <c r="E451" s="14"/>
      <c r="F451" s="14"/>
      <c r="G451" s="13"/>
      <c r="H451" s="13"/>
      <c r="I451" s="13"/>
      <c r="J451" s="13"/>
      <c r="K451" s="13"/>
      <c r="L451" s="13"/>
      <c r="M451" s="14"/>
      <c r="N451" s="14"/>
      <c r="O451" s="13"/>
      <c r="P451" s="13"/>
      <c r="Q451" s="13"/>
      <c r="R451" s="14"/>
      <c r="S451" s="14"/>
      <c r="T451" s="14"/>
      <c r="U451" s="14"/>
      <c r="V451" s="14"/>
      <c r="W451" s="14"/>
      <c r="X451" s="14"/>
      <c r="Y451" s="14"/>
      <c r="Z451" s="14"/>
      <c r="AA451" s="14"/>
      <c r="AB451" s="14"/>
      <c r="AC451" s="14"/>
    </row>
    <row r="452" spans="1:29" ht="15.75" customHeight="1" x14ac:dyDescent="0.35">
      <c r="A452" s="13"/>
      <c r="B452" s="13"/>
      <c r="C452" s="13"/>
      <c r="D452" s="13"/>
      <c r="E452" s="14"/>
      <c r="F452" s="14"/>
      <c r="G452" s="13"/>
      <c r="H452" s="13"/>
      <c r="I452" s="13"/>
      <c r="J452" s="13"/>
      <c r="K452" s="13"/>
      <c r="L452" s="13"/>
      <c r="M452" s="14"/>
      <c r="N452" s="14"/>
      <c r="O452" s="13"/>
      <c r="P452" s="13"/>
      <c r="Q452" s="13"/>
      <c r="R452" s="14"/>
      <c r="S452" s="14"/>
      <c r="T452" s="14"/>
      <c r="U452" s="14"/>
      <c r="V452" s="14"/>
      <c r="W452" s="14"/>
      <c r="X452" s="14"/>
      <c r="Y452" s="14"/>
      <c r="Z452" s="14"/>
      <c r="AA452" s="14"/>
      <c r="AB452" s="14"/>
      <c r="AC452" s="14"/>
    </row>
    <row r="453" spans="1:29" ht="15.75" customHeight="1" x14ac:dyDescent="0.35">
      <c r="A453" s="13"/>
      <c r="B453" s="13"/>
      <c r="C453" s="13"/>
      <c r="D453" s="13"/>
      <c r="E453" s="14"/>
      <c r="F453" s="14"/>
      <c r="G453" s="13"/>
      <c r="H453" s="13"/>
      <c r="I453" s="13"/>
      <c r="J453" s="13"/>
      <c r="K453" s="13"/>
      <c r="L453" s="13"/>
      <c r="M453" s="14"/>
      <c r="N453" s="14"/>
      <c r="O453" s="13"/>
      <c r="P453" s="13"/>
      <c r="Q453" s="13"/>
      <c r="R453" s="14"/>
      <c r="S453" s="14"/>
      <c r="T453" s="14"/>
      <c r="U453" s="14"/>
      <c r="V453" s="14"/>
      <c r="W453" s="14"/>
      <c r="X453" s="14"/>
      <c r="Y453" s="14"/>
      <c r="Z453" s="14"/>
      <c r="AA453" s="14"/>
      <c r="AB453" s="14"/>
      <c r="AC453" s="14"/>
    </row>
    <row r="454" spans="1:29" ht="15.75" customHeight="1" x14ac:dyDescent="0.35">
      <c r="A454" s="13"/>
      <c r="B454" s="13"/>
      <c r="C454" s="13"/>
      <c r="D454" s="13"/>
      <c r="E454" s="14"/>
      <c r="F454" s="14"/>
      <c r="G454" s="13"/>
      <c r="H454" s="13"/>
      <c r="I454" s="13"/>
      <c r="J454" s="13"/>
      <c r="K454" s="13"/>
      <c r="L454" s="13"/>
      <c r="M454" s="14"/>
      <c r="N454" s="14"/>
      <c r="O454" s="13"/>
      <c r="P454" s="13"/>
      <c r="Q454" s="13"/>
      <c r="R454" s="14"/>
      <c r="S454" s="14"/>
      <c r="T454" s="14"/>
      <c r="U454" s="14"/>
      <c r="V454" s="14"/>
      <c r="W454" s="14"/>
      <c r="X454" s="14"/>
      <c r="Y454" s="14"/>
      <c r="Z454" s="14"/>
      <c r="AA454" s="14"/>
      <c r="AB454" s="14"/>
      <c r="AC454" s="14"/>
    </row>
    <row r="455" spans="1:29" ht="15.75" customHeight="1" x14ac:dyDescent="0.35">
      <c r="A455" s="13"/>
      <c r="B455" s="13"/>
      <c r="C455" s="13"/>
      <c r="D455" s="13"/>
      <c r="E455" s="14"/>
      <c r="F455" s="14"/>
      <c r="G455" s="13"/>
      <c r="H455" s="13"/>
      <c r="I455" s="13"/>
      <c r="J455" s="13"/>
      <c r="K455" s="13"/>
      <c r="L455" s="13"/>
      <c r="M455" s="14"/>
      <c r="N455" s="14"/>
      <c r="O455" s="13"/>
      <c r="P455" s="13"/>
      <c r="Q455" s="13"/>
      <c r="R455" s="14"/>
      <c r="S455" s="14"/>
      <c r="T455" s="14"/>
      <c r="U455" s="14"/>
      <c r="V455" s="14"/>
      <c r="W455" s="14"/>
      <c r="X455" s="14"/>
      <c r="Y455" s="14"/>
      <c r="Z455" s="14"/>
      <c r="AA455" s="14"/>
      <c r="AB455" s="14"/>
      <c r="AC455" s="14"/>
    </row>
    <row r="456" spans="1:29" ht="15.75" customHeight="1" x14ac:dyDescent="0.35">
      <c r="A456" s="13"/>
      <c r="B456" s="13"/>
      <c r="C456" s="13"/>
      <c r="D456" s="13"/>
      <c r="E456" s="14"/>
      <c r="F456" s="14"/>
      <c r="G456" s="13"/>
      <c r="H456" s="13"/>
      <c r="I456" s="13"/>
      <c r="J456" s="13"/>
      <c r="K456" s="13"/>
      <c r="L456" s="13"/>
      <c r="M456" s="14"/>
      <c r="N456" s="14"/>
      <c r="O456" s="13"/>
      <c r="P456" s="13"/>
      <c r="Q456" s="13"/>
      <c r="R456" s="14"/>
      <c r="S456" s="14"/>
      <c r="T456" s="14"/>
      <c r="U456" s="14"/>
      <c r="V456" s="14"/>
      <c r="W456" s="14"/>
      <c r="X456" s="14"/>
      <c r="Y456" s="14"/>
      <c r="Z456" s="14"/>
      <c r="AA456" s="14"/>
      <c r="AB456" s="14"/>
      <c r="AC456" s="14"/>
    </row>
    <row r="457" spans="1:29" ht="15.75" customHeight="1" x14ac:dyDescent="0.35">
      <c r="A457" s="13"/>
      <c r="B457" s="13"/>
      <c r="C457" s="13"/>
      <c r="D457" s="13"/>
      <c r="E457" s="14"/>
      <c r="F457" s="14"/>
      <c r="G457" s="13"/>
      <c r="H457" s="13"/>
      <c r="I457" s="13"/>
      <c r="J457" s="13"/>
      <c r="K457" s="13"/>
      <c r="L457" s="13"/>
      <c r="M457" s="14"/>
      <c r="N457" s="14"/>
      <c r="O457" s="13"/>
      <c r="P457" s="13"/>
      <c r="Q457" s="13"/>
      <c r="R457" s="14"/>
      <c r="S457" s="14"/>
      <c r="T457" s="14"/>
      <c r="U457" s="14"/>
      <c r="V457" s="14"/>
      <c r="W457" s="14"/>
      <c r="X457" s="14"/>
      <c r="Y457" s="14"/>
      <c r="Z457" s="14"/>
      <c r="AA457" s="14"/>
      <c r="AB457" s="14"/>
      <c r="AC457" s="14"/>
    </row>
    <row r="458" spans="1:29" ht="15.75" customHeight="1" x14ac:dyDescent="0.35">
      <c r="A458" s="13"/>
      <c r="B458" s="13"/>
      <c r="C458" s="13"/>
      <c r="D458" s="13"/>
      <c r="E458" s="14"/>
      <c r="F458" s="14"/>
      <c r="G458" s="13"/>
      <c r="H458" s="13"/>
      <c r="I458" s="13"/>
      <c r="J458" s="13"/>
      <c r="K458" s="13"/>
      <c r="L458" s="13"/>
      <c r="M458" s="14"/>
      <c r="N458" s="14"/>
      <c r="O458" s="13"/>
      <c r="P458" s="13"/>
      <c r="Q458" s="13"/>
      <c r="R458" s="14"/>
      <c r="S458" s="14"/>
      <c r="T458" s="14"/>
      <c r="U458" s="14"/>
      <c r="V458" s="14"/>
      <c r="W458" s="14"/>
      <c r="X458" s="14"/>
      <c r="Y458" s="14"/>
      <c r="Z458" s="14"/>
      <c r="AA458" s="14"/>
      <c r="AB458" s="14"/>
      <c r="AC458" s="14"/>
    </row>
    <row r="459" spans="1:29" ht="15.75" customHeight="1" x14ac:dyDescent="0.35">
      <c r="A459" s="13"/>
      <c r="B459" s="13"/>
      <c r="C459" s="13"/>
      <c r="D459" s="13"/>
      <c r="E459" s="14"/>
      <c r="F459" s="14"/>
      <c r="G459" s="13"/>
      <c r="H459" s="13"/>
      <c r="I459" s="13"/>
      <c r="J459" s="13"/>
      <c r="K459" s="13"/>
      <c r="L459" s="13"/>
      <c r="M459" s="14"/>
      <c r="N459" s="14"/>
      <c r="O459" s="13"/>
      <c r="P459" s="13"/>
      <c r="Q459" s="13"/>
      <c r="R459" s="14"/>
      <c r="S459" s="14"/>
      <c r="T459" s="14"/>
      <c r="U459" s="14"/>
      <c r="V459" s="14"/>
      <c r="W459" s="14"/>
      <c r="X459" s="14"/>
      <c r="Y459" s="14"/>
      <c r="Z459" s="14"/>
      <c r="AA459" s="14"/>
      <c r="AB459" s="14"/>
      <c r="AC459" s="14"/>
    </row>
    <row r="460" spans="1:29" ht="15.75" customHeight="1" x14ac:dyDescent="0.35">
      <c r="A460" s="13"/>
      <c r="B460" s="13"/>
      <c r="C460" s="13"/>
      <c r="D460" s="13"/>
      <c r="E460" s="14"/>
      <c r="F460" s="14"/>
      <c r="G460" s="13"/>
      <c r="H460" s="13"/>
      <c r="I460" s="13"/>
      <c r="J460" s="13"/>
      <c r="K460" s="13"/>
      <c r="L460" s="13"/>
      <c r="M460" s="14"/>
      <c r="N460" s="14"/>
      <c r="O460" s="13"/>
      <c r="P460" s="13"/>
      <c r="Q460" s="13"/>
      <c r="R460" s="14"/>
      <c r="S460" s="14"/>
      <c r="T460" s="14"/>
      <c r="U460" s="14"/>
      <c r="V460" s="14"/>
      <c r="W460" s="14"/>
      <c r="X460" s="14"/>
      <c r="Y460" s="14"/>
      <c r="Z460" s="14"/>
      <c r="AA460" s="14"/>
      <c r="AB460" s="14"/>
      <c r="AC460" s="14"/>
    </row>
    <row r="461" spans="1:29" ht="15.75" customHeight="1" x14ac:dyDescent="0.35">
      <c r="A461" s="13"/>
      <c r="B461" s="13"/>
      <c r="C461" s="13"/>
      <c r="D461" s="13"/>
      <c r="E461" s="14"/>
      <c r="F461" s="14"/>
      <c r="G461" s="13"/>
      <c r="H461" s="13"/>
      <c r="I461" s="13"/>
      <c r="J461" s="13"/>
      <c r="K461" s="13"/>
      <c r="L461" s="13"/>
      <c r="M461" s="14"/>
      <c r="N461" s="14"/>
      <c r="O461" s="13"/>
      <c r="P461" s="13"/>
      <c r="Q461" s="13"/>
      <c r="R461" s="14"/>
      <c r="S461" s="14"/>
      <c r="T461" s="14"/>
      <c r="U461" s="14"/>
      <c r="V461" s="14"/>
      <c r="W461" s="14"/>
      <c r="X461" s="14"/>
      <c r="Y461" s="14"/>
      <c r="Z461" s="14"/>
      <c r="AA461" s="14"/>
      <c r="AB461" s="14"/>
      <c r="AC461" s="14"/>
    </row>
    <row r="462" spans="1:29" ht="15.75" customHeight="1" x14ac:dyDescent="0.35">
      <c r="A462" s="13"/>
      <c r="B462" s="13"/>
      <c r="C462" s="13"/>
      <c r="D462" s="13"/>
      <c r="E462" s="14"/>
      <c r="F462" s="14"/>
      <c r="G462" s="13"/>
      <c r="H462" s="13"/>
      <c r="I462" s="13"/>
      <c r="J462" s="13"/>
      <c r="K462" s="13"/>
      <c r="L462" s="13"/>
      <c r="M462" s="14"/>
      <c r="N462" s="14"/>
      <c r="O462" s="13"/>
      <c r="P462" s="13"/>
      <c r="Q462" s="13"/>
      <c r="R462" s="14"/>
      <c r="S462" s="14"/>
      <c r="T462" s="14"/>
      <c r="U462" s="14"/>
      <c r="V462" s="14"/>
      <c r="W462" s="14"/>
      <c r="X462" s="14"/>
      <c r="Y462" s="14"/>
      <c r="Z462" s="14"/>
      <c r="AA462" s="14"/>
      <c r="AB462" s="14"/>
      <c r="AC462" s="14"/>
    </row>
    <row r="463" spans="1:29" ht="15.75" customHeight="1" x14ac:dyDescent="0.35">
      <c r="A463" s="13"/>
      <c r="B463" s="13"/>
      <c r="C463" s="13"/>
      <c r="D463" s="13"/>
      <c r="E463" s="14"/>
      <c r="F463" s="14"/>
      <c r="G463" s="13"/>
      <c r="H463" s="13"/>
      <c r="I463" s="13"/>
      <c r="J463" s="13"/>
      <c r="K463" s="13"/>
      <c r="L463" s="13"/>
      <c r="M463" s="14"/>
      <c r="N463" s="14"/>
      <c r="O463" s="13"/>
      <c r="P463" s="13"/>
      <c r="Q463" s="13"/>
      <c r="R463" s="14"/>
      <c r="S463" s="14"/>
      <c r="T463" s="14"/>
      <c r="U463" s="14"/>
      <c r="V463" s="14"/>
      <c r="W463" s="14"/>
      <c r="X463" s="14"/>
      <c r="Y463" s="14"/>
      <c r="Z463" s="14"/>
      <c r="AA463" s="14"/>
      <c r="AB463" s="14"/>
      <c r="AC463" s="14"/>
    </row>
    <row r="464" spans="1:29" ht="15.75" customHeight="1" x14ac:dyDescent="0.35">
      <c r="A464" s="13"/>
      <c r="B464" s="13"/>
      <c r="C464" s="13"/>
      <c r="D464" s="13"/>
      <c r="E464" s="14"/>
      <c r="F464" s="14"/>
      <c r="G464" s="13"/>
      <c r="H464" s="13"/>
      <c r="I464" s="13"/>
      <c r="J464" s="13"/>
      <c r="K464" s="13"/>
      <c r="L464" s="13"/>
      <c r="M464" s="14"/>
      <c r="N464" s="14"/>
      <c r="O464" s="13"/>
      <c r="P464" s="13"/>
      <c r="Q464" s="13"/>
      <c r="R464" s="14"/>
      <c r="S464" s="14"/>
      <c r="T464" s="14"/>
      <c r="U464" s="14"/>
      <c r="V464" s="14"/>
      <c r="W464" s="14"/>
      <c r="X464" s="14"/>
      <c r="Y464" s="14"/>
      <c r="Z464" s="14"/>
      <c r="AA464" s="14"/>
      <c r="AB464" s="14"/>
      <c r="AC464" s="14"/>
    </row>
    <row r="465" spans="1:29" ht="15.75" customHeight="1" x14ac:dyDescent="0.35">
      <c r="A465" s="13"/>
      <c r="B465" s="13"/>
      <c r="C465" s="13"/>
      <c r="D465" s="13"/>
      <c r="E465" s="14"/>
      <c r="F465" s="14"/>
      <c r="G465" s="13"/>
      <c r="H465" s="13"/>
      <c r="I465" s="13"/>
      <c r="J465" s="13"/>
      <c r="K465" s="13"/>
      <c r="L465" s="13"/>
      <c r="M465" s="14"/>
      <c r="N465" s="14"/>
      <c r="O465" s="13"/>
      <c r="P465" s="13"/>
      <c r="Q465" s="13"/>
      <c r="R465" s="14"/>
      <c r="S465" s="14"/>
      <c r="T465" s="14"/>
      <c r="U465" s="14"/>
      <c r="V465" s="14"/>
      <c r="W465" s="14"/>
      <c r="X465" s="14"/>
      <c r="Y465" s="14"/>
      <c r="Z465" s="14"/>
      <c r="AA465" s="14"/>
      <c r="AB465" s="14"/>
      <c r="AC465" s="14"/>
    </row>
    <row r="466" spans="1:29" ht="15.75" customHeight="1" x14ac:dyDescent="0.35">
      <c r="A466" s="13"/>
      <c r="B466" s="13"/>
      <c r="C466" s="13"/>
      <c r="D466" s="13"/>
      <c r="E466" s="14"/>
      <c r="F466" s="14"/>
      <c r="G466" s="13"/>
      <c r="H466" s="13"/>
      <c r="I466" s="13"/>
      <c r="J466" s="13"/>
      <c r="K466" s="13"/>
      <c r="L466" s="13"/>
      <c r="M466" s="14"/>
      <c r="N466" s="14"/>
      <c r="O466" s="13"/>
      <c r="P466" s="13"/>
      <c r="Q466" s="13"/>
      <c r="R466" s="14"/>
      <c r="S466" s="14"/>
      <c r="T466" s="14"/>
      <c r="U466" s="14"/>
      <c r="V466" s="14"/>
      <c r="W466" s="14"/>
      <c r="X466" s="14"/>
      <c r="Y466" s="14"/>
      <c r="Z466" s="14"/>
      <c r="AA466" s="14"/>
      <c r="AB466" s="14"/>
      <c r="AC466" s="14"/>
    </row>
    <row r="467" spans="1:29" ht="15.75" customHeight="1" x14ac:dyDescent="0.35">
      <c r="A467" s="13"/>
      <c r="B467" s="13"/>
      <c r="C467" s="13"/>
      <c r="D467" s="13"/>
      <c r="E467" s="14"/>
      <c r="F467" s="14"/>
      <c r="G467" s="13"/>
      <c r="H467" s="13"/>
      <c r="I467" s="13"/>
      <c r="J467" s="13"/>
      <c r="K467" s="13"/>
      <c r="L467" s="13"/>
      <c r="M467" s="14"/>
      <c r="N467" s="14"/>
      <c r="O467" s="13"/>
      <c r="P467" s="13"/>
      <c r="Q467" s="13"/>
      <c r="R467" s="14"/>
      <c r="S467" s="14"/>
      <c r="T467" s="14"/>
      <c r="U467" s="14"/>
      <c r="V467" s="14"/>
      <c r="W467" s="14"/>
      <c r="X467" s="14"/>
      <c r="Y467" s="14"/>
      <c r="Z467" s="14"/>
      <c r="AA467" s="14"/>
      <c r="AB467" s="14"/>
      <c r="AC467" s="14"/>
    </row>
    <row r="468" spans="1:29" ht="15.75" customHeight="1" x14ac:dyDescent="0.35">
      <c r="A468" s="13"/>
      <c r="B468" s="13"/>
      <c r="C468" s="13"/>
      <c r="D468" s="13"/>
      <c r="E468" s="14"/>
      <c r="F468" s="14"/>
      <c r="G468" s="13"/>
      <c r="H468" s="13"/>
      <c r="I468" s="13"/>
      <c r="J468" s="13"/>
      <c r="K468" s="13"/>
      <c r="L468" s="13"/>
      <c r="M468" s="14"/>
      <c r="N468" s="14"/>
      <c r="O468" s="13"/>
      <c r="P468" s="13"/>
      <c r="Q468" s="13"/>
      <c r="R468" s="14"/>
      <c r="S468" s="14"/>
      <c r="T468" s="14"/>
      <c r="U468" s="14"/>
      <c r="V468" s="14"/>
      <c r="W468" s="14"/>
      <c r="X468" s="14"/>
      <c r="Y468" s="14"/>
      <c r="Z468" s="14"/>
      <c r="AA468" s="14"/>
      <c r="AB468" s="14"/>
      <c r="AC468" s="14"/>
    </row>
    <row r="469" spans="1:29" ht="15.75" customHeight="1" x14ac:dyDescent="0.35">
      <c r="A469" s="13"/>
      <c r="B469" s="13"/>
      <c r="C469" s="13"/>
      <c r="D469" s="13"/>
      <c r="E469" s="14"/>
      <c r="F469" s="14"/>
      <c r="G469" s="13"/>
      <c r="H469" s="13"/>
      <c r="I469" s="13"/>
      <c r="J469" s="13"/>
      <c r="K469" s="13"/>
      <c r="L469" s="13"/>
      <c r="M469" s="14"/>
      <c r="N469" s="14"/>
      <c r="O469" s="13"/>
      <c r="P469" s="13"/>
      <c r="Q469" s="13"/>
      <c r="R469" s="14"/>
      <c r="S469" s="14"/>
      <c r="T469" s="14"/>
      <c r="U469" s="14"/>
      <c r="V469" s="14"/>
      <c r="W469" s="14"/>
      <c r="X469" s="14"/>
      <c r="Y469" s="14"/>
      <c r="Z469" s="14"/>
      <c r="AA469" s="14"/>
      <c r="AB469" s="14"/>
      <c r="AC469" s="14"/>
    </row>
    <row r="470" spans="1:29" ht="15.75" customHeight="1" x14ac:dyDescent="0.35">
      <c r="A470" s="13"/>
      <c r="B470" s="13"/>
      <c r="C470" s="13"/>
      <c r="D470" s="13"/>
      <c r="E470" s="14"/>
      <c r="F470" s="14"/>
      <c r="G470" s="13"/>
      <c r="H470" s="13"/>
      <c r="I470" s="13"/>
      <c r="J470" s="13"/>
      <c r="K470" s="13"/>
      <c r="L470" s="13"/>
      <c r="M470" s="14"/>
      <c r="N470" s="14"/>
      <c r="O470" s="13"/>
      <c r="P470" s="13"/>
      <c r="Q470" s="13"/>
      <c r="R470" s="14"/>
      <c r="S470" s="14"/>
      <c r="T470" s="14"/>
      <c r="U470" s="14"/>
      <c r="V470" s="14"/>
      <c r="W470" s="14"/>
      <c r="X470" s="14"/>
      <c r="Y470" s="14"/>
      <c r="Z470" s="14"/>
      <c r="AA470" s="14"/>
      <c r="AB470" s="14"/>
      <c r="AC470" s="14"/>
    </row>
    <row r="471" spans="1:29" ht="15.75" customHeight="1" x14ac:dyDescent="0.35">
      <c r="A471" s="13"/>
      <c r="B471" s="13"/>
      <c r="C471" s="13"/>
      <c r="D471" s="13"/>
      <c r="E471" s="14"/>
      <c r="F471" s="14"/>
      <c r="G471" s="13"/>
      <c r="H471" s="13"/>
      <c r="I471" s="13"/>
      <c r="J471" s="13"/>
      <c r="K471" s="13"/>
      <c r="L471" s="13"/>
      <c r="M471" s="14"/>
      <c r="N471" s="14"/>
      <c r="O471" s="13"/>
      <c r="P471" s="13"/>
      <c r="Q471" s="13"/>
      <c r="R471" s="14"/>
      <c r="S471" s="14"/>
      <c r="T471" s="14"/>
      <c r="U471" s="14"/>
      <c r="V471" s="14"/>
      <c r="W471" s="14"/>
      <c r="X471" s="14"/>
      <c r="Y471" s="14"/>
      <c r="Z471" s="14"/>
      <c r="AA471" s="14"/>
      <c r="AB471" s="14"/>
      <c r="AC471" s="14"/>
    </row>
    <row r="472" spans="1:29" ht="15.75" customHeight="1" x14ac:dyDescent="0.35">
      <c r="A472" s="13"/>
      <c r="B472" s="13"/>
      <c r="C472" s="13"/>
      <c r="D472" s="13"/>
      <c r="E472" s="14"/>
      <c r="F472" s="14"/>
      <c r="G472" s="13"/>
      <c r="H472" s="13"/>
      <c r="I472" s="13"/>
      <c r="J472" s="13"/>
      <c r="K472" s="13"/>
      <c r="L472" s="13"/>
      <c r="M472" s="14"/>
      <c r="N472" s="14"/>
      <c r="O472" s="13"/>
      <c r="P472" s="13"/>
      <c r="Q472" s="13"/>
      <c r="R472" s="14"/>
      <c r="S472" s="14"/>
      <c r="T472" s="14"/>
      <c r="U472" s="14"/>
      <c r="V472" s="14"/>
      <c r="W472" s="14"/>
      <c r="X472" s="14"/>
      <c r="Y472" s="14"/>
      <c r="Z472" s="14"/>
      <c r="AA472" s="14"/>
      <c r="AB472" s="14"/>
      <c r="AC472" s="14"/>
    </row>
    <row r="473" spans="1:29" ht="15.75" customHeight="1" x14ac:dyDescent="0.35">
      <c r="A473" s="13"/>
      <c r="B473" s="13"/>
      <c r="C473" s="13"/>
      <c r="D473" s="13"/>
      <c r="E473" s="14"/>
      <c r="F473" s="14"/>
      <c r="G473" s="13"/>
      <c r="H473" s="13"/>
      <c r="I473" s="13"/>
      <c r="J473" s="13"/>
      <c r="K473" s="13"/>
      <c r="L473" s="13"/>
      <c r="M473" s="14"/>
      <c r="N473" s="14"/>
      <c r="O473" s="13"/>
      <c r="P473" s="13"/>
      <c r="Q473" s="13"/>
      <c r="R473" s="14"/>
      <c r="S473" s="14"/>
      <c r="T473" s="14"/>
      <c r="U473" s="14"/>
      <c r="V473" s="14"/>
      <c r="W473" s="14"/>
      <c r="X473" s="14"/>
      <c r="Y473" s="14"/>
      <c r="Z473" s="14"/>
      <c r="AA473" s="14"/>
      <c r="AB473" s="14"/>
      <c r="AC473" s="14"/>
    </row>
    <row r="474" spans="1:29" ht="15.75" customHeight="1" x14ac:dyDescent="0.35">
      <c r="A474" s="13"/>
      <c r="B474" s="13"/>
      <c r="C474" s="13"/>
      <c r="D474" s="13"/>
      <c r="E474" s="14"/>
      <c r="F474" s="14"/>
      <c r="G474" s="13"/>
      <c r="H474" s="13"/>
      <c r="I474" s="13"/>
      <c r="J474" s="13"/>
      <c r="K474" s="13"/>
      <c r="L474" s="13"/>
      <c r="M474" s="14"/>
      <c r="N474" s="14"/>
      <c r="O474" s="13"/>
      <c r="P474" s="13"/>
      <c r="Q474" s="13"/>
      <c r="R474" s="14"/>
      <c r="S474" s="14"/>
      <c r="T474" s="14"/>
      <c r="U474" s="14"/>
      <c r="V474" s="14"/>
      <c r="W474" s="14"/>
      <c r="X474" s="14"/>
      <c r="Y474" s="14"/>
      <c r="Z474" s="14"/>
      <c r="AA474" s="14"/>
      <c r="AB474" s="14"/>
      <c r="AC474" s="14"/>
    </row>
    <row r="475" spans="1:29" ht="15.75" customHeight="1" x14ac:dyDescent="0.35">
      <c r="A475" s="13"/>
      <c r="B475" s="13"/>
      <c r="C475" s="13"/>
      <c r="D475" s="13"/>
      <c r="E475" s="14"/>
      <c r="F475" s="14"/>
      <c r="G475" s="13"/>
      <c r="H475" s="13"/>
      <c r="I475" s="13"/>
      <c r="J475" s="13"/>
      <c r="K475" s="13"/>
      <c r="L475" s="13"/>
      <c r="M475" s="14"/>
      <c r="N475" s="14"/>
      <c r="O475" s="13"/>
      <c r="P475" s="13"/>
      <c r="Q475" s="13"/>
      <c r="R475" s="14"/>
      <c r="S475" s="14"/>
      <c r="T475" s="14"/>
      <c r="U475" s="14"/>
      <c r="V475" s="14"/>
      <c r="W475" s="14"/>
      <c r="X475" s="14"/>
      <c r="Y475" s="14"/>
      <c r="Z475" s="14"/>
      <c r="AA475" s="14"/>
      <c r="AB475" s="14"/>
      <c r="AC475" s="14"/>
    </row>
    <row r="476" spans="1:29" ht="15.75" customHeight="1" x14ac:dyDescent="0.35">
      <c r="A476" s="13"/>
      <c r="B476" s="13"/>
      <c r="C476" s="13"/>
      <c r="D476" s="13"/>
      <c r="E476" s="14"/>
      <c r="F476" s="14"/>
      <c r="G476" s="13"/>
      <c r="H476" s="13"/>
      <c r="I476" s="13"/>
      <c r="J476" s="13"/>
      <c r="K476" s="13"/>
      <c r="L476" s="13"/>
      <c r="M476" s="14"/>
      <c r="N476" s="14"/>
      <c r="O476" s="13"/>
      <c r="P476" s="13"/>
      <c r="Q476" s="13"/>
      <c r="R476" s="14"/>
      <c r="S476" s="14"/>
      <c r="T476" s="14"/>
      <c r="U476" s="14"/>
      <c r="V476" s="14"/>
      <c r="W476" s="14"/>
      <c r="X476" s="14"/>
      <c r="Y476" s="14"/>
      <c r="Z476" s="14"/>
      <c r="AA476" s="14"/>
      <c r="AB476" s="14"/>
      <c r="AC476" s="14"/>
    </row>
    <row r="477" spans="1:29" ht="15.75" customHeight="1" x14ac:dyDescent="0.35">
      <c r="A477" s="13"/>
      <c r="B477" s="13"/>
      <c r="C477" s="13"/>
      <c r="D477" s="13"/>
      <c r="E477" s="14"/>
      <c r="F477" s="14"/>
      <c r="G477" s="13"/>
      <c r="H477" s="13"/>
      <c r="I477" s="13"/>
      <c r="J477" s="13"/>
      <c r="K477" s="13"/>
      <c r="L477" s="13"/>
      <c r="M477" s="14"/>
      <c r="N477" s="14"/>
      <c r="O477" s="13"/>
      <c r="P477" s="13"/>
      <c r="Q477" s="13"/>
      <c r="R477" s="14"/>
      <c r="S477" s="14"/>
      <c r="T477" s="14"/>
      <c r="U477" s="14"/>
      <c r="V477" s="14"/>
      <c r="W477" s="14"/>
      <c r="X477" s="14"/>
      <c r="Y477" s="14"/>
      <c r="Z477" s="14"/>
      <c r="AA477" s="14"/>
      <c r="AB477" s="14"/>
      <c r="AC477" s="14"/>
    </row>
    <row r="478" spans="1:29" ht="15.75" customHeight="1" x14ac:dyDescent="0.35">
      <c r="A478" s="13"/>
      <c r="B478" s="13"/>
      <c r="C478" s="13"/>
      <c r="D478" s="13"/>
      <c r="E478" s="14"/>
      <c r="F478" s="14"/>
      <c r="G478" s="13"/>
      <c r="H478" s="13"/>
      <c r="I478" s="13"/>
      <c r="J478" s="13"/>
      <c r="K478" s="13"/>
      <c r="L478" s="13"/>
      <c r="M478" s="14"/>
      <c r="N478" s="14"/>
      <c r="O478" s="13"/>
      <c r="P478" s="13"/>
      <c r="Q478" s="13"/>
      <c r="R478" s="14"/>
      <c r="S478" s="14"/>
      <c r="T478" s="14"/>
      <c r="U478" s="14"/>
      <c r="V478" s="14"/>
      <c r="W478" s="14"/>
      <c r="X478" s="14"/>
      <c r="Y478" s="14"/>
      <c r="Z478" s="14"/>
      <c r="AA478" s="14"/>
      <c r="AB478" s="14"/>
      <c r="AC478" s="14"/>
    </row>
    <row r="479" spans="1:29" ht="15.75" customHeight="1" x14ac:dyDescent="0.35">
      <c r="A479" s="13"/>
      <c r="B479" s="13"/>
      <c r="C479" s="13"/>
      <c r="D479" s="13"/>
      <c r="E479" s="14"/>
      <c r="F479" s="14"/>
      <c r="G479" s="13"/>
      <c r="H479" s="13"/>
      <c r="I479" s="13"/>
      <c r="J479" s="13"/>
      <c r="K479" s="13"/>
      <c r="L479" s="13"/>
      <c r="M479" s="14"/>
      <c r="N479" s="14"/>
      <c r="O479" s="13"/>
      <c r="P479" s="13"/>
      <c r="Q479" s="13"/>
      <c r="R479" s="14"/>
      <c r="S479" s="14"/>
      <c r="T479" s="14"/>
      <c r="U479" s="14"/>
      <c r="V479" s="14"/>
      <c r="W479" s="14"/>
      <c r="X479" s="14"/>
      <c r="Y479" s="14"/>
      <c r="Z479" s="14"/>
      <c r="AA479" s="14"/>
      <c r="AB479" s="14"/>
      <c r="AC479" s="14"/>
    </row>
    <row r="480" spans="1:29" ht="15.75" customHeight="1" x14ac:dyDescent="0.35">
      <c r="A480" s="13"/>
      <c r="B480" s="13"/>
      <c r="C480" s="13"/>
      <c r="D480" s="13"/>
      <c r="E480" s="14"/>
      <c r="F480" s="14"/>
      <c r="G480" s="13"/>
      <c r="H480" s="13"/>
      <c r="I480" s="13"/>
      <c r="J480" s="13"/>
      <c r="K480" s="13"/>
      <c r="L480" s="13"/>
      <c r="M480" s="14"/>
      <c r="N480" s="14"/>
      <c r="O480" s="13"/>
      <c r="P480" s="13"/>
      <c r="Q480" s="13"/>
      <c r="R480" s="14"/>
      <c r="S480" s="14"/>
      <c r="T480" s="14"/>
      <c r="U480" s="14"/>
      <c r="V480" s="14"/>
      <c r="W480" s="14"/>
      <c r="X480" s="14"/>
      <c r="Y480" s="14"/>
      <c r="Z480" s="14"/>
      <c r="AA480" s="14"/>
      <c r="AB480" s="14"/>
      <c r="AC480" s="14"/>
    </row>
    <row r="481" spans="1:29" ht="15.75" customHeight="1" x14ac:dyDescent="0.35">
      <c r="A481" s="13"/>
      <c r="B481" s="13"/>
      <c r="C481" s="13"/>
      <c r="D481" s="13"/>
      <c r="E481" s="14"/>
      <c r="F481" s="14"/>
      <c r="G481" s="13"/>
      <c r="H481" s="13"/>
      <c r="I481" s="13"/>
      <c r="J481" s="13"/>
      <c r="K481" s="13"/>
      <c r="L481" s="13"/>
      <c r="M481" s="14"/>
      <c r="N481" s="14"/>
      <c r="O481" s="13"/>
      <c r="P481" s="13"/>
      <c r="Q481" s="13"/>
      <c r="R481" s="14"/>
      <c r="S481" s="14"/>
      <c r="T481" s="14"/>
      <c r="U481" s="14"/>
      <c r="V481" s="14"/>
      <c r="W481" s="14"/>
      <c r="X481" s="14"/>
      <c r="Y481" s="14"/>
      <c r="Z481" s="14"/>
      <c r="AA481" s="14"/>
      <c r="AB481" s="14"/>
      <c r="AC481" s="14"/>
    </row>
    <row r="482" spans="1:29" ht="15.75" customHeight="1" x14ac:dyDescent="0.35">
      <c r="A482" s="13"/>
      <c r="B482" s="13"/>
      <c r="C482" s="13"/>
      <c r="D482" s="13"/>
      <c r="E482" s="14"/>
      <c r="F482" s="14"/>
      <c r="G482" s="13"/>
      <c r="H482" s="13"/>
      <c r="I482" s="13"/>
      <c r="J482" s="13"/>
      <c r="K482" s="13"/>
      <c r="L482" s="13"/>
      <c r="M482" s="14"/>
      <c r="N482" s="14"/>
      <c r="O482" s="13"/>
      <c r="P482" s="13"/>
      <c r="Q482" s="13"/>
      <c r="R482" s="14"/>
      <c r="S482" s="14"/>
      <c r="T482" s="14"/>
      <c r="U482" s="14"/>
      <c r="V482" s="14"/>
      <c r="W482" s="14"/>
      <c r="X482" s="14"/>
      <c r="Y482" s="14"/>
      <c r="Z482" s="14"/>
      <c r="AA482" s="14"/>
      <c r="AB482" s="14"/>
      <c r="AC482" s="14"/>
    </row>
    <row r="483" spans="1:29" ht="15.75" customHeight="1" x14ac:dyDescent="0.35">
      <c r="A483" s="13"/>
      <c r="B483" s="13"/>
      <c r="C483" s="13"/>
      <c r="D483" s="13"/>
      <c r="E483" s="14"/>
      <c r="F483" s="14"/>
      <c r="G483" s="13"/>
      <c r="H483" s="13"/>
      <c r="I483" s="13"/>
      <c r="J483" s="13"/>
      <c r="K483" s="13"/>
      <c r="L483" s="13"/>
      <c r="M483" s="14"/>
      <c r="N483" s="14"/>
      <c r="O483" s="13"/>
      <c r="P483" s="13"/>
      <c r="Q483" s="13"/>
      <c r="R483" s="14"/>
      <c r="S483" s="14"/>
      <c r="T483" s="14"/>
      <c r="U483" s="14"/>
      <c r="V483" s="14"/>
      <c r="W483" s="14"/>
      <c r="X483" s="14"/>
      <c r="Y483" s="14"/>
      <c r="Z483" s="14"/>
      <c r="AA483" s="14"/>
      <c r="AB483" s="14"/>
      <c r="AC483" s="14"/>
    </row>
    <row r="484" spans="1:29" ht="15.75" customHeight="1" x14ac:dyDescent="0.35">
      <c r="A484" s="13"/>
      <c r="B484" s="13"/>
      <c r="C484" s="13"/>
      <c r="D484" s="13"/>
      <c r="E484" s="14"/>
      <c r="F484" s="14"/>
      <c r="G484" s="13"/>
      <c r="H484" s="13"/>
      <c r="I484" s="13"/>
      <c r="J484" s="13"/>
      <c r="K484" s="13"/>
      <c r="L484" s="13"/>
      <c r="M484" s="14"/>
      <c r="N484" s="14"/>
      <c r="O484" s="13"/>
      <c r="P484" s="13"/>
      <c r="Q484" s="13"/>
      <c r="R484" s="14"/>
      <c r="S484" s="14"/>
      <c r="T484" s="14"/>
      <c r="U484" s="14"/>
      <c r="V484" s="14"/>
      <c r="W484" s="14"/>
      <c r="X484" s="14"/>
      <c r="Y484" s="14"/>
      <c r="Z484" s="14"/>
      <c r="AA484" s="14"/>
      <c r="AB484" s="14"/>
      <c r="AC484" s="14"/>
    </row>
    <row r="485" spans="1:29" ht="15.75" customHeight="1" x14ac:dyDescent="0.35">
      <c r="A485" s="13"/>
      <c r="B485" s="13"/>
      <c r="C485" s="13"/>
      <c r="D485" s="13"/>
      <c r="E485" s="14"/>
      <c r="F485" s="14"/>
      <c r="G485" s="13"/>
      <c r="H485" s="13"/>
      <c r="I485" s="13"/>
      <c r="J485" s="13"/>
      <c r="K485" s="13"/>
      <c r="L485" s="13"/>
      <c r="M485" s="14"/>
      <c r="N485" s="14"/>
      <c r="O485" s="13"/>
      <c r="P485" s="13"/>
      <c r="Q485" s="13"/>
      <c r="R485" s="14"/>
      <c r="S485" s="14"/>
      <c r="T485" s="14"/>
      <c r="U485" s="14"/>
      <c r="V485" s="14"/>
      <c r="W485" s="14"/>
      <c r="X485" s="14"/>
      <c r="Y485" s="14"/>
      <c r="Z485" s="14"/>
      <c r="AA485" s="14"/>
      <c r="AB485" s="14"/>
      <c r="AC485" s="14"/>
    </row>
    <row r="486" spans="1:29" ht="15.75" customHeight="1" x14ac:dyDescent="0.35">
      <c r="A486" s="13"/>
      <c r="B486" s="13"/>
      <c r="C486" s="13"/>
      <c r="D486" s="13"/>
      <c r="E486" s="14"/>
      <c r="F486" s="14"/>
      <c r="G486" s="13"/>
      <c r="H486" s="13"/>
      <c r="I486" s="13"/>
      <c r="J486" s="13"/>
      <c r="K486" s="13"/>
      <c r="L486" s="13"/>
      <c r="M486" s="14"/>
      <c r="N486" s="14"/>
      <c r="O486" s="13"/>
      <c r="P486" s="13"/>
      <c r="Q486" s="13"/>
      <c r="R486" s="14"/>
      <c r="S486" s="14"/>
      <c r="T486" s="14"/>
      <c r="U486" s="14"/>
      <c r="V486" s="14"/>
      <c r="W486" s="14"/>
      <c r="X486" s="14"/>
      <c r="Y486" s="14"/>
      <c r="Z486" s="14"/>
      <c r="AA486" s="14"/>
      <c r="AB486" s="14"/>
      <c r="AC486" s="14"/>
    </row>
    <row r="487" spans="1:29" ht="15.75" customHeight="1" x14ac:dyDescent="0.35">
      <c r="A487" s="13"/>
      <c r="B487" s="13"/>
      <c r="C487" s="13"/>
      <c r="D487" s="13"/>
      <c r="E487" s="14"/>
      <c r="F487" s="14"/>
      <c r="G487" s="13"/>
      <c r="H487" s="13"/>
      <c r="I487" s="13"/>
      <c r="J487" s="13"/>
      <c r="K487" s="13"/>
      <c r="L487" s="13"/>
      <c r="M487" s="14"/>
      <c r="N487" s="14"/>
      <c r="O487" s="13"/>
      <c r="P487" s="13"/>
      <c r="Q487" s="13"/>
      <c r="R487" s="14"/>
      <c r="S487" s="14"/>
      <c r="T487" s="14"/>
      <c r="U487" s="14"/>
      <c r="V487" s="14"/>
      <c r="W487" s="14"/>
      <c r="X487" s="14"/>
      <c r="Y487" s="14"/>
      <c r="Z487" s="14"/>
      <c r="AA487" s="14"/>
      <c r="AB487" s="14"/>
      <c r="AC487" s="14"/>
    </row>
    <row r="488" spans="1:29" ht="15.75" customHeight="1" x14ac:dyDescent="0.35">
      <c r="A488" s="13"/>
      <c r="B488" s="13"/>
      <c r="C488" s="13"/>
      <c r="D488" s="13"/>
      <c r="E488" s="14"/>
      <c r="F488" s="14"/>
      <c r="G488" s="13"/>
      <c r="H488" s="13"/>
      <c r="I488" s="13"/>
      <c r="J488" s="13"/>
      <c r="K488" s="13"/>
      <c r="L488" s="13"/>
      <c r="M488" s="14"/>
      <c r="N488" s="14"/>
      <c r="O488" s="13"/>
      <c r="P488" s="13"/>
      <c r="Q488" s="13"/>
      <c r="R488" s="14"/>
      <c r="S488" s="14"/>
      <c r="T488" s="14"/>
      <c r="U488" s="14"/>
      <c r="V488" s="14"/>
      <c r="W488" s="14"/>
      <c r="X488" s="14"/>
      <c r="Y488" s="14"/>
      <c r="Z488" s="14"/>
      <c r="AA488" s="14"/>
      <c r="AB488" s="14"/>
      <c r="AC488" s="14"/>
    </row>
    <row r="489" spans="1:29" ht="15.75" customHeight="1" x14ac:dyDescent="0.35">
      <c r="A489" s="13"/>
      <c r="B489" s="13"/>
      <c r="C489" s="13"/>
      <c r="D489" s="13"/>
      <c r="E489" s="14"/>
      <c r="F489" s="14"/>
      <c r="G489" s="13"/>
      <c r="H489" s="13"/>
      <c r="I489" s="13"/>
      <c r="J489" s="13"/>
      <c r="K489" s="13"/>
      <c r="L489" s="13"/>
      <c r="M489" s="14"/>
      <c r="N489" s="14"/>
      <c r="O489" s="13"/>
      <c r="P489" s="13"/>
      <c r="Q489" s="13"/>
      <c r="R489" s="14"/>
      <c r="S489" s="14"/>
      <c r="T489" s="14"/>
      <c r="U489" s="14"/>
      <c r="V489" s="14"/>
      <c r="W489" s="14"/>
      <c r="X489" s="14"/>
      <c r="Y489" s="14"/>
      <c r="Z489" s="14"/>
      <c r="AA489" s="14"/>
      <c r="AB489" s="14"/>
      <c r="AC489" s="14"/>
    </row>
    <row r="490" spans="1:29" ht="15.75" customHeight="1" x14ac:dyDescent="0.35">
      <c r="A490" s="13"/>
      <c r="B490" s="13"/>
      <c r="C490" s="13"/>
      <c r="D490" s="13"/>
      <c r="E490" s="14"/>
      <c r="F490" s="14"/>
      <c r="G490" s="13"/>
      <c r="H490" s="13"/>
      <c r="I490" s="13"/>
      <c r="J490" s="13"/>
      <c r="K490" s="13"/>
      <c r="L490" s="13"/>
      <c r="M490" s="14"/>
      <c r="N490" s="14"/>
      <c r="O490" s="13"/>
      <c r="P490" s="13"/>
      <c r="Q490" s="13"/>
      <c r="R490" s="14"/>
      <c r="S490" s="14"/>
      <c r="T490" s="14"/>
      <c r="U490" s="14"/>
      <c r="V490" s="14"/>
      <c r="W490" s="14"/>
      <c r="X490" s="14"/>
      <c r="Y490" s="14"/>
      <c r="Z490" s="14"/>
      <c r="AA490" s="14"/>
      <c r="AB490" s="14"/>
      <c r="AC490" s="14"/>
    </row>
    <row r="491" spans="1:29" ht="15.75" customHeight="1" x14ac:dyDescent="0.35">
      <c r="A491" s="13"/>
      <c r="B491" s="13"/>
      <c r="C491" s="13"/>
      <c r="D491" s="13"/>
      <c r="E491" s="14"/>
      <c r="F491" s="14"/>
      <c r="G491" s="13"/>
      <c r="H491" s="13"/>
      <c r="I491" s="13"/>
      <c r="J491" s="13"/>
      <c r="K491" s="13"/>
      <c r="L491" s="13"/>
      <c r="M491" s="14"/>
      <c r="N491" s="14"/>
      <c r="O491" s="13"/>
      <c r="P491" s="13"/>
      <c r="Q491" s="13"/>
      <c r="R491" s="14"/>
      <c r="S491" s="14"/>
      <c r="T491" s="14"/>
      <c r="U491" s="14"/>
      <c r="V491" s="14"/>
      <c r="W491" s="14"/>
      <c r="X491" s="14"/>
      <c r="Y491" s="14"/>
      <c r="Z491" s="14"/>
      <c r="AA491" s="14"/>
      <c r="AB491" s="14"/>
      <c r="AC491" s="14"/>
    </row>
    <row r="492" spans="1:29" ht="15.75" customHeight="1" x14ac:dyDescent="0.35">
      <c r="A492" s="13"/>
      <c r="B492" s="13"/>
      <c r="C492" s="13"/>
      <c r="D492" s="13"/>
      <c r="E492" s="14"/>
      <c r="F492" s="14"/>
      <c r="G492" s="13"/>
      <c r="H492" s="13"/>
      <c r="I492" s="13"/>
      <c r="J492" s="13"/>
      <c r="K492" s="13"/>
      <c r="L492" s="13"/>
      <c r="M492" s="14"/>
      <c r="N492" s="14"/>
      <c r="O492" s="13"/>
      <c r="P492" s="13"/>
      <c r="Q492" s="13"/>
      <c r="R492" s="14"/>
      <c r="S492" s="14"/>
      <c r="T492" s="14"/>
      <c r="U492" s="14"/>
      <c r="V492" s="14"/>
      <c r="W492" s="14"/>
      <c r="X492" s="14"/>
      <c r="Y492" s="14"/>
      <c r="Z492" s="14"/>
      <c r="AA492" s="14"/>
      <c r="AB492" s="14"/>
      <c r="AC492" s="14"/>
    </row>
    <row r="493" spans="1:29" ht="15.75" customHeight="1" x14ac:dyDescent="0.35">
      <c r="A493" s="13"/>
      <c r="B493" s="13"/>
      <c r="C493" s="13"/>
      <c r="D493" s="13"/>
      <c r="E493" s="14"/>
      <c r="F493" s="14"/>
      <c r="G493" s="13"/>
      <c r="H493" s="13"/>
      <c r="I493" s="13"/>
      <c r="J493" s="13"/>
      <c r="K493" s="13"/>
      <c r="L493" s="13"/>
      <c r="M493" s="14"/>
      <c r="N493" s="14"/>
      <c r="O493" s="13"/>
      <c r="P493" s="13"/>
      <c r="Q493" s="13"/>
      <c r="R493" s="14"/>
      <c r="S493" s="14"/>
      <c r="T493" s="14"/>
      <c r="U493" s="14"/>
      <c r="V493" s="14"/>
      <c r="W493" s="14"/>
      <c r="X493" s="14"/>
      <c r="Y493" s="14"/>
      <c r="Z493" s="14"/>
      <c r="AA493" s="14"/>
      <c r="AB493" s="14"/>
      <c r="AC493" s="14"/>
    </row>
    <row r="494" spans="1:29" ht="15.75" customHeight="1" x14ac:dyDescent="0.35">
      <c r="A494" s="13"/>
      <c r="B494" s="13"/>
      <c r="C494" s="13"/>
      <c r="D494" s="13"/>
      <c r="E494" s="14"/>
      <c r="F494" s="14"/>
      <c r="G494" s="13"/>
      <c r="H494" s="13"/>
      <c r="I494" s="13"/>
      <c r="J494" s="13"/>
      <c r="K494" s="13"/>
      <c r="L494" s="13"/>
      <c r="M494" s="14"/>
      <c r="N494" s="14"/>
      <c r="O494" s="13"/>
      <c r="P494" s="13"/>
      <c r="Q494" s="13"/>
      <c r="R494" s="14"/>
      <c r="S494" s="14"/>
      <c r="T494" s="14"/>
      <c r="U494" s="14"/>
      <c r="V494" s="14"/>
      <c r="W494" s="14"/>
      <c r="X494" s="14"/>
      <c r="Y494" s="14"/>
      <c r="Z494" s="14"/>
      <c r="AA494" s="14"/>
      <c r="AB494" s="14"/>
      <c r="AC494" s="14"/>
    </row>
    <row r="495" spans="1:29" ht="15.75" customHeight="1" x14ac:dyDescent="0.35">
      <c r="A495" s="13"/>
      <c r="B495" s="13"/>
      <c r="C495" s="13"/>
      <c r="D495" s="13"/>
      <c r="E495" s="14"/>
      <c r="F495" s="14"/>
      <c r="G495" s="13"/>
      <c r="H495" s="13"/>
      <c r="I495" s="13"/>
      <c r="J495" s="13"/>
      <c r="K495" s="13"/>
      <c r="L495" s="13"/>
      <c r="M495" s="14"/>
      <c r="N495" s="14"/>
      <c r="O495" s="13"/>
      <c r="P495" s="13"/>
      <c r="Q495" s="13"/>
      <c r="R495" s="14"/>
      <c r="S495" s="14"/>
      <c r="T495" s="14"/>
      <c r="U495" s="14"/>
      <c r="V495" s="14"/>
      <c r="W495" s="14"/>
      <c r="X495" s="14"/>
      <c r="Y495" s="14"/>
      <c r="Z495" s="14"/>
      <c r="AA495" s="14"/>
      <c r="AB495" s="14"/>
      <c r="AC495" s="14"/>
    </row>
    <row r="496" spans="1:29" ht="15.75" customHeight="1" x14ac:dyDescent="0.35">
      <c r="A496" s="13"/>
      <c r="B496" s="13"/>
      <c r="C496" s="13"/>
      <c r="D496" s="13"/>
      <c r="E496" s="14"/>
      <c r="F496" s="14"/>
      <c r="G496" s="13"/>
      <c r="H496" s="13"/>
      <c r="I496" s="13"/>
      <c r="J496" s="13"/>
      <c r="K496" s="13"/>
      <c r="L496" s="13"/>
      <c r="M496" s="14"/>
      <c r="N496" s="14"/>
      <c r="O496" s="13"/>
      <c r="P496" s="13"/>
      <c r="Q496" s="13"/>
      <c r="R496" s="14"/>
      <c r="S496" s="14"/>
      <c r="T496" s="14"/>
      <c r="U496" s="14"/>
      <c r="V496" s="14"/>
      <c r="W496" s="14"/>
      <c r="X496" s="14"/>
      <c r="Y496" s="14"/>
      <c r="Z496" s="14"/>
      <c r="AA496" s="14"/>
      <c r="AB496" s="14"/>
      <c r="AC496" s="14"/>
    </row>
    <row r="497" spans="1:29" ht="15.75" customHeight="1" x14ac:dyDescent="0.35">
      <c r="A497" s="13"/>
      <c r="B497" s="13"/>
      <c r="C497" s="13"/>
      <c r="D497" s="13"/>
      <c r="E497" s="14"/>
      <c r="F497" s="14"/>
      <c r="G497" s="13"/>
      <c r="H497" s="13"/>
      <c r="I497" s="13"/>
      <c r="J497" s="13"/>
      <c r="K497" s="13"/>
      <c r="L497" s="13"/>
      <c r="M497" s="14"/>
      <c r="N497" s="14"/>
      <c r="O497" s="13"/>
      <c r="P497" s="13"/>
      <c r="Q497" s="13"/>
      <c r="R497" s="14"/>
      <c r="S497" s="14"/>
      <c r="T497" s="14"/>
      <c r="U497" s="14"/>
      <c r="V497" s="14"/>
      <c r="W497" s="14"/>
      <c r="X497" s="14"/>
      <c r="Y497" s="14"/>
      <c r="Z497" s="14"/>
      <c r="AA497" s="14"/>
      <c r="AB497" s="14"/>
      <c r="AC497" s="14"/>
    </row>
    <row r="498" spans="1:29" ht="15.75" customHeight="1" x14ac:dyDescent="0.35">
      <c r="A498" s="13"/>
      <c r="B498" s="13"/>
      <c r="C498" s="13"/>
      <c r="D498" s="13"/>
      <c r="E498" s="14"/>
      <c r="F498" s="14"/>
      <c r="G498" s="13"/>
      <c r="H498" s="13"/>
      <c r="I498" s="13"/>
      <c r="J498" s="13"/>
      <c r="K498" s="13"/>
      <c r="L498" s="13"/>
      <c r="M498" s="14"/>
      <c r="N498" s="14"/>
      <c r="O498" s="13"/>
      <c r="P498" s="13"/>
      <c r="Q498" s="13"/>
      <c r="R498" s="14"/>
      <c r="S498" s="14"/>
      <c r="T498" s="14"/>
      <c r="U498" s="14"/>
      <c r="V498" s="14"/>
      <c r="W498" s="14"/>
      <c r="X498" s="14"/>
      <c r="Y498" s="14"/>
      <c r="Z498" s="14"/>
      <c r="AA498" s="14"/>
      <c r="AB498" s="14"/>
      <c r="AC498" s="14"/>
    </row>
    <row r="499" spans="1:29" ht="15.75" customHeight="1" x14ac:dyDescent="0.35">
      <c r="A499" s="13"/>
      <c r="B499" s="13"/>
      <c r="C499" s="13"/>
      <c r="D499" s="13"/>
      <c r="E499" s="14"/>
      <c r="F499" s="14"/>
      <c r="G499" s="13"/>
      <c r="H499" s="13"/>
      <c r="I499" s="13"/>
      <c r="J499" s="13"/>
      <c r="K499" s="13"/>
      <c r="L499" s="13"/>
      <c r="M499" s="14"/>
      <c r="N499" s="14"/>
      <c r="O499" s="13"/>
      <c r="P499" s="13"/>
      <c r="Q499" s="13"/>
      <c r="R499" s="14"/>
      <c r="S499" s="14"/>
      <c r="T499" s="14"/>
      <c r="U499" s="14"/>
      <c r="V499" s="14"/>
      <c r="W499" s="14"/>
      <c r="X499" s="14"/>
      <c r="Y499" s="14"/>
      <c r="Z499" s="14"/>
      <c r="AA499" s="14"/>
      <c r="AB499" s="14"/>
      <c r="AC499" s="14"/>
    </row>
    <row r="500" spans="1:29" ht="15.75" customHeight="1" x14ac:dyDescent="0.35">
      <c r="A500" s="13"/>
      <c r="B500" s="13"/>
      <c r="C500" s="13"/>
      <c r="D500" s="13"/>
      <c r="E500" s="14"/>
      <c r="F500" s="14"/>
      <c r="G500" s="13"/>
      <c r="H500" s="13"/>
      <c r="I500" s="13"/>
      <c r="J500" s="13"/>
      <c r="K500" s="13"/>
      <c r="L500" s="13"/>
      <c r="M500" s="14"/>
      <c r="N500" s="14"/>
      <c r="O500" s="13"/>
      <c r="P500" s="13"/>
      <c r="Q500" s="13"/>
      <c r="R500" s="14"/>
      <c r="S500" s="14"/>
      <c r="T500" s="14"/>
      <c r="U500" s="14"/>
      <c r="V500" s="14"/>
      <c r="W500" s="14"/>
      <c r="X500" s="14"/>
      <c r="Y500" s="14"/>
      <c r="Z500" s="14"/>
      <c r="AA500" s="14"/>
      <c r="AB500" s="14"/>
      <c r="AC500" s="14"/>
    </row>
    <row r="501" spans="1:29" ht="15.75" customHeight="1" x14ac:dyDescent="0.35">
      <c r="A501" s="13"/>
      <c r="B501" s="13"/>
      <c r="C501" s="13"/>
      <c r="D501" s="13"/>
      <c r="E501" s="14"/>
      <c r="F501" s="14"/>
      <c r="G501" s="13"/>
      <c r="H501" s="13"/>
      <c r="I501" s="13"/>
      <c r="J501" s="13"/>
      <c r="K501" s="13"/>
      <c r="L501" s="13"/>
      <c r="M501" s="14"/>
      <c r="N501" s="14"/>
      <c r="O501" s="13"/>
      <c r="P501" s="13"/>
      <c r="Q501" s="13"/>
      <c r="R501" s="14"/>
      <c r="S501" s="14"/>
      <c r="T501" s="14"/>
      <c r="U501" s="14"/>
      <c r="V501" s="14"/>
      <c r="W501" s="14"/>
      <c r="X501" s="14"/>
      <c r="Y501" s="14"/>
      <c r="Z501" s="14"/>
      <c r="AA501" s="14"/>
      <c r="AB501" s="14"/>
      <c r="AC501" s="14"/>
    </row>
    <row r="502" spans="1:29" ht="15.75" customHeight="1" x14ac:dyDescent="0.35">
      <c r="A502" s="13"/>
      <c r="B502" s="13"/>
      <c r="C502" s="13"/>
      <c r="D502" s="13"/>
      <c r="E502" s="14"/>
      <c r="F502" s="14"/>
      <c r="G502" s="13"/>
      <c r="H502" s="13"/>
      <c r="I502" s="13"/>
      <c r="J502" s="13"/>
      <c r="K502" s="13"/>
      <c r="L502" s="13"/>
      <c r="M502" s="14"/>
      <c r="N502" s="14"/>
      <c r="O502" s="13"/>
      <c r="P502" s="13"/>
      <c r="Q502" s="13"/>
      <c r="R502" s="14"/>
      <c r="S502" s="14"/>
      <c r="T502" s="14"/>
      <c r="U502" s="14"/>
      <c r="V502" s="14"/>
      <c r="W502" s="14"/>
      <c r="X502" s="14"/>
      <c r="Y502" s="14"/>
      <c r="Z502" s="14"/>
      <c r="AA502" s="14"/>
      <c r="AB502" s="14"/>
      <c r="AC502" s="14"/>
    </row>
    <row r="503" spans="1:29" ht="15.75" customHeight="1" x14ac:dyDescent="0.35">
      <c r="A503" s="13"/>
      <c r="B503" s="13"/>
      <c r="C503" s="13"/>
      <c r="D503" s="13"/>
      <c r="E503" s="14"/>
      <c r="F503" s="14"/>
      <c r="G503" s="13"/>
      <c r="H503" s="13"/>
      <c r="I503" s="13"/>
      <c r="J503" s="13"/>
      <c r="K503" s="13"/>
      <c r="L503" s="13"/>
      <c r="M503" s="14"/>
      <c r="N503" s="14"/>
      <c r="O503" s="13"/>
      <c r="P503" s="13"/>
      <c r="Q503" s="13"/>
      <c r="R503" s="14"/>
      <c r="S503" s="14"/>
      <c r="T503" s="14"/>
      <c r="U503" s="14"/>
      <c r="V503" s="14"/>
      <c r="W503" s="14"/>
      <c r="X503" s="14"/>
      <c r="Y503" s="14"/>
      <c r="Z503" s="14"/>
      <c r="AA503" s="14"/>
      <c r="AB503" s="14"/>
      <c r="AC503" s="14"/>
    </row>
    <row r="504" spans="1:29" ht="15.75" customHeight="1" x14ac:dyDescent="0.35">
      <c r="A504" s="13"/>
      <c r="B504" s="13"/>
      <c r="C504" s="13"/>
      <c r="D504" s="13"/>
      <c r="E504" s="14"/>
      <c r="F504" s="14"/>
      <c r="G504" s="13"/>
      <c r="H504" s="13"/>
      <c r="I504" s="13"/>
      <c r="J504" s="13"/>
      <c r="K504" s="13"/>
      <c r="L504" s="13"/>
      <c r="M504" s="14"/>
      <c r="N504" s="14"/>
      <c r="O504" s="13"/>
      <c r="P504" s="13"/>
      <c r="Q504" s="13"/>
      <c r="R504" s="14"/>
      <c r="S504" s="14"/>
      <c r="T504" s="14"/>
      <c r="U504" s="14"/>
      <c r="V504" s="14"/>
      <c r="W504" s="14"/>
      <c r="X504" s="14"/>
      <c r="Y504" s="14"/>
      <c r="Z504" s="14"/>
      <c r="AA504" s="14"/>
      <c r="AB504" s="14"/>
      <c r="AC504" s="14"/>
    </row>
    <row r="505" spans="1:29" ht="15.75" customHeight="1" x14ac:dyDescent="0.35">
      <c r="A505" s="13"/>
      <c r="B505" s="13"/>
      <c r="C505" s="13"/>
      <c r="D505" s="13"/>
      <c r="E505" s="14"/>
      <c r="F505" s="14"/>
      <c r="G505" s="13"/>
      <c r="H505" s="13"/>
      <c r="I505" s="13"/>
      <c r="J505" s="13"/>
      <c r="K505" s="13"/>
      <c r="L505" s="13"/>
      <c r="M505" s="14"/>
      <c r="N505" s="14"/>
      <c r="O505" s="13"/>
      <c r="P505" s="13"/>
      <c r="Q505" s="13"/>
      <c r="R505" s="14"/>
      <c r="S505" s="14"/>
      <c r="T505" s="14"/>
      <c r="U505" s="14"/>
      <c r="V505" s="14"/>
      <c r="W505" s="14"/>
      <c r="X505" s="14"/>
      <c r="Y505" s="14"/>
      <c r="Z505" s="14"/>
      <c r="AA505" s="14"/>
      <c r="AB505" s="14"/>
      <c r="AC505" s="14"/>
    </row>
    <row r="506" spans="1:29" ht="15.75" customHeight="1" x14ac:dyDescent="0.35">
      <c r="A506" s="13"/>
      <c r="B506" s="13"/>
      <c r="C506" s="13"/>
      <c r="D506" s="13"/>
      <c r="E506" s="14"/>
      <c r="F506" s="14"/>
      <c r="G506" s="13"/>
      <c r="H506" s="13"/>
      <c r="I506" s="13"/>
      <c r="J506" s="13"/>
      <c r="K506" s="13"/>
      <c r="L506" s="13"/>
      <c r="M506" s="14"/>
      <c r="N506" s="14"/>
      <c r="O506" s="13"/>
      <c r="P506" s="13"/>
      <c r="Q506" s="13"/>
      <c r="R506" s="14"/>
      <c r="S506" s="14"/>
      <c r="T506" s="14"/>
      <c r="U506" s="14"/>
      <c r="V506" s="14"/>
      <c r="W506" s="14"/>
      <c r="X506" s="14"/>
      <c r="Y506" s="14"/>
      <c r="Z506" s="14"/>
      <c r="AA506" s="14"/>
      <c r="AB506" s="14"/>
      <c r="AC506" s="14"/>
    </row>
    <row r="507" spans="1:29" ht="15.75" customHeight="1" x14ac:dyDescent="0.35">
      <c r="A507" s="13"/>
      <c r="B507" s="13"/>
      <c r="C507" s="13"/>
      <c r="D507" s="13"/>
      <c r="E507" s="14"/>
      <c r="F507" s="14"/>
      <c r="G507" s="13"/>
      <c r="H507" s="13"/>
      <c r="I507" s="13"/>
      <c r="J507" s="13"/>
      <c r="K507" s="13"/>
      <c r="L507" s="13"/>
      <c r="M507" s="14"/>
      <c r="N507" s="14"/>
      <c r="O507" s="13"/>
      <c r="P507" s="13"/>
      <c r="Q507" s="13"/>
      <c r="R507" s="14"/>
      <c r="S507" s="14"/>
      <c r="T507" s="14"/>
      <c r="U507" s="14"/>
      <c r="V507" s="14"/>
      <c r="W507" s="14"/>
      <c r="X507" s="14"/>
      <c r="Y507" s="14"/>
      <c r="Z507" s="14"/>
      <c r="AA507" s="14"/>
      <c r="AB507" s="14"/>
      <c r="AC507" s="14"/>
    </row>
    <row r="508" spans="1:29" ht="15.75" customHeight="1" x14ac:dyDescent="0.35">
      <c r="A508" s="13"/>
      <c r="B508" s="13"/>
      <c r="C508" s="13"/>
      <c r="D508" s="13"/>
      <c r="E508" s="14"/>
      <c r="F508" s="14"/>
      <c r="G508" s="13"/>
      <c r="H508" s="13"/>
      <c r="I508" s="13"/>
      <c r="J508" s="13"/>
      <c r="K508" s="13"/>
      <c r="L508" s="13"/>
      <c r="M508" s="14"/>
      <c r="N508" s="14"/>
      <c r="O508" s="13"/>
      <c r="P508" s="13"/>
      <c r="Q508" s="13"/>
      <c r="R508" s="14"/>
      <c r="S508" s="14"/>
      <c r="T508" s="14"/>
      <c r="U508" s="14"/>
      <c r="V508" s="14"/>
      <c r="W508" s="14"/>
      <c r="X508" s="14"/>
      <c r="Y508" s="14"/>
      <c r="Z508" s="14"/>
      <c r="AA508" s="14"/>
      <c r="AB508" s="14"/>
      <c r="AC508" s="14"/>
    </row>
    <row r="509" spans="1:29" ht="15.75" customHeight="1" x14ac:dyDescent="0.35">
      <c r="A509" s="13"/>
      <c r="B509" s="13"/>
      <c r="C509" s="13"/>
      <c r="D509" s="13"/>
      <c r="E509" s="14"/>
      <c r="F509" s="14"/>
      <c r="G509" s="13"/>
      <c r="H509" s="13"/>
      <c r="I509" s="13"/>
      <c r="J509" s="13"/>
      <c r="K509" s="13"/>
      <c r="L509" s="13"/>
      <c r="M509" s="14"/>
      <c r="N509" s="14"/>
      <c r="O509" s="13"/>
      <c r="P509" s="13"/>
      <c r="Q509" s="13"/>
      <c r="R509" s="14"/>
      <c r="S509" s="14"/>
      <c r="T509" s="14"/>
      <c r="U509" s="14"/>
      <c r="V509" s="14"/>
      <c r="W509" s="14"/>
      <c r="X509" s="14"/>
      <c r="Y509" s="14"/>
      <c r="Z509" s="14"/>
      <c r="AA509" s="14"/>
      <c r="AB509" s="14"/>
      <c r="AC509" s="14"/>
    </row>
    <row r="510" spans="1:29" ht="15.75" customHeight="1" x14ac:dyDescent="0.35">
      <c r="A510" s="13"/>
      <c r="B510" s="13"/>
      <c r="C510" s="13"/>
      <c r="D510" s="13"/>
      <c r="E510" s="14"/>
      <c r="F510" s="14"/>
      <c r="G510" s="13"/>
      <c r="H510" s="13"/>
      <c r="I510" s="13"/>
      <c r="J510" s="13"/>
      <c r="K510" s="13"/>
      <c r="L510" s="13"/>
      <c r="M510" s="14"/>
      <c r="N510" s="14"/>
      <c r="O510" s="13"/>
      <c r="P510" s="13"/>
      <c r="Q510" s="13"/>
      <c r="R510" s="14"/>
      <c r="S510" s="14"/>
      <c r="T510" s="14"/>
      <c r="U510" s="14"/>
      <c r="V510" s="14"/>
      <c r="W510" s="14"/>
      <c r="X510" s="14"/>
      <c r="Y510" s="14"/>
      <c r="Z510" s="14"/>
      <c r="AA510" s="14"/>
      <c r="AB510" s="14"/>
      <c r="AC510" s="14"/>
    </row>
    <row r="511" spans="1:29" ht="15.75" customHeight="1" x14ac:dyDescent="0.35">
      <c r="A511" s="13"/>
      <c r="B511" s="13"/>
      <c r="C511" s="13"/>
      <c r="D511" s="13"/>
      <c r="E511" s="14"/>
      <c r="F511" s="14"/>
      <c r="G511" s="13"/>
      <c r="H511" s="13"/>
      <c r="I511" s="13"/>
      <c r="J511" s="13"/>
      <c r="K511" s="13"/>
      <c r="L511" s="13"/>
      <c r="M511" s="14"/>
      <c r="N511" s="14"/>
      <c r="O511" s="13"/>
      <c r="P511" s="13"/>
      <c r="Q511" s="13"/>
      <c r="R511" s="14"/>
      <c r="S511" s="14"/>
      <c r="T511" s="14"/>
      <c r="U511" s="14"/>
      <c r="V511" s="14"/>
      <c r="W511" s="14"/>
      <c r="X511" s="14"/>
      <c r="Y511" s="14"/>
      <c r="Z511" s="14"/>
      <c r="AA511" s="14"/>
      <c r="AB511" s="14"/>
      <c r="AC511" s="14"/>
    </row>
    <row r="512" spans="1:29" ht="15.75" customHeight="1" x14ac:dyDescent="0.35">
      <c r="A512" s="13"/>
      <c r="B512" s="13"/>
      <c r="C512" s="13"/>
      <c r="D512" s="13"/>
      <c r="E512" s="14"/>
      <c r="F512" s="14"/>
      <c r="G512" s="13"/>
      <c r="H512" s="13"/>
      <c r="I512" s="13"/>
      <c r="J512" s="13"/>
      <c r="K512" s="13"/>
      <c r="L512" s="13"/>
      <c r="M512" s="14"/>
      <c r="N512" s="14"/>
      <c r="O512" s="13"/>
      <c r="P512" s="13"/>
      <c r="Q512" s="13"/>
      <c r="R512" s="14"/>
      <c r="S512" s="14"/>
      <c r="T512" s="14"/>
      <c r="U512" s="14"/>
      <c r="V512" s="14"/>
      <c r="W512" s="14"/>
      <c r="X512" s="14"/>
      <c r="Y512" s="14"/>
      <c r="Z512" s="14"/>
      <c r="AA512" s="14"/>
      <c r="AB512" s="14"/>
      <c r="AC512" s="14"/>
    </row>
    <row r="513" spans="1:29" ht="15.75" customHeight="1" x14ac:dyDescent="0.35">
      <c r="A513" s="13"/>
      <c r="B513" s="13"/>
      <c r="C513" s="13"/>
      <c r="D513" s="13"/>
      <c r="E513" s="14"/>
      <c r="F513" s="14"/>
      <c r="G513" s="13"/>
      <c r="H513" s="13"/>
      <c r="I513" s="13"/>
      <c r="J513" s="13"/>
      <c r="K513" s="13"/>
      <c r="L513" s="13"/>
      <c r="M513" s="14"/>
      <c r="N513" s="14"/>
      <c r="O513" s="13"/>
      <c r="P513" s="13"/>
      <c r="Q513" s="13"/>
      <c r="R513" s="14"/>
      <c r="S513" s="14"/>
      <c r="T513" s="14"/>
      <c r="U513" s="14"/>
      <c r="V513" s="14"/>
      <c r="W513" s="14"/>
      <c r="X513" s="14"/>
      <c r="Y513" s="14"/>
      <c r="Z513" s="14"/>
      <c r="AA513" s="14"/>
      <c r="AB513" s="14"/>
      <c r="AC513" s="14"/>
    </row>
    <row r="514" spans="1:29" ht="15.75" customHeight="1" x14ac:dyDescent="0.35">
      <c r="A514" s="13"/>
      <c r="B514" s="13"/>
      <c r="C514" s="13"/>
      <c r="D514" s="13"/>
      <c r="E514" s="14"/>
      <c r="F514" s="14"/>
      <c r="G514" s="13"/>
      <c r="H514" s="13"/>
      <c r="I514" s="13"/>
      <c r="J514" s="13"/>
      <c r="K514" s="13"/>
      <c r="L514" s="13"/>
      <c r="M514" s="14"/>
      <c r="N514" s="14"/>
      <c r="O514" s="13"/>
      <c r="P514" s="13"/>
      <c r="Q514" s="13"/>
      <c r="R514" s="14"/>
      <c r="S514" s="14"/>
      <c r="T514" s="14"/>
      <c r="U514" s="14"/>
      <c r="V514" s="14"/>
      <c r="W514" s="14"/>
      <c r="X514" s="14"/>
      <c r="Y514" s="14"/>
      <c r="Z514" s="14"/>
      <c r="AA514" s="14"/>
      <c r="AB514" s="14"/>
      <c r="AC514" s="14"/>
    </row>
    <row r="515" spans="1:29" ht="15.75" customHeight="1" x14ac:dyDescent="0.35">
      <c r="A515" s="13"/>
      <c r="B515" s="13"/>
      <c r="C515" s="13"/>
      <c r="D515" s="13"/>
      <c r="E515" s="14"/>
      <c r="F515" s="14"/>
      <c r="G515" s="13"/>
      <c r="H515" s="13"/>
      <c r="I515" s="13"/>
      <c r="J515" s="13"/>
      <c r="K515" s="13"/>
      <c r="L515" s="13"/>
      <c r="M515" s="14"/>
      <c r="N515" s="14"/>
      <c r="O515" s="13"/>
      <c r="P515" s="13"/>
      <c r="Q515" s="13"/>
      <c r="R515" s="14"/>
      <c r="S515" s="14"/>
      <c r="T515" s="14"/>
      <c r="U515" s="14"/>
      <c r="V515" s="14"/>
      <c r="W515" s="14"/>
      <c r="X515" s="14"/>
      <c r="Y515" s="14"/>
      <c r="Z515" s="14"/>
      <c r="AA515" s="14"/>
      <c r="AB515" s="14"/>
      <c r="AC515" s="14"/>
    </row>
    <row r="516" spans="1:29" ht="15.75" customHeight="1" x14ac:dyDescent="0.35">
      <c r="A516" s="13"/>
      <c r="B516" s="13"/>
      <c r="C516" s="13"/>
      <c r="D516" s="13"/>
      <c r="E516" s="14"/>
      <c r="F516" s="14"/>
      <c r="G516" s="13"/>
      <c r="H516" s="13"/>
      <c r="I516" s="13"/>
      <c r="J516" s="13"/>
      <c r="K516" s="13"/>
      <c r="L516" s="13"/>
      <c r="M516" s="14"/>
      <c r="N516" s="14"/>
      <c r="O516" s="13"/>
      <c r="P516" s="13"/>
      <c r="Q516" s="13"/>
      <c r="R516" s="14"/>
      <c r="S516" s="14"/>
      <c r="T516" s="14"/>
      <c r="U516" s="14"/>
      <c r="V516" s="14"/>
      <c r="W516" s="14"/>
      <c r="X516" s="14"/>
      <c r="Y516" s="14"/>
      <c r="Z516" s="14"/>
      <c r="AA516" s="14"/>
      <c r="AB516" s="14"/>
      <c r="AC516" s="14"/>
    </row>
    <row r="517" spans="1:29" ht="15.75" customHeight="1" x14ac:dyDescent="0.35">
      <c r="A517" s="13"/>
      <c r="B517" s="13"/>
      <c r="C517" s="13"/>
      <c r="D517" s="13"/>
      <c r="E517" s="14"/>
      <c r="F517" s="14"/>
      <c r="G517" s="13"/>
      <c r="H517" s="13"/>
      <c r="I517" s="13"/>
      <c r="J517" s="13"/>
      <c r="K517" s="13"/>
      <c r="L517" s="13"/>
      <c r="M517" s="14"/>
      <c r="N517" s="14"/>
      <c r="O517" s="13"/>
      <c r="P517" s="13"/>
      <c r="Q517" s="13"/>
      <c r="R517" s="14"/>
      <c r="S517" s="14"/>
      <c r="T517" s="14"/>
      <c r="U517" s="14"/>
      <c r="V517" s="14"/>
      <c r="W517" s="14"/>
      <c r="X517" s="14"/>
      <c r="Y517" s="14"/>
      <c r="Z517" s="14"/>
      <c r="AA517" s="14"/>
      <c r="AB517" s="14"/>
      <c r="AC517" s="14"/>
    </row>
    <row r="518" spans="1:29" ht="15.75" customHeight="1" x14ac:dyDescent="0.35">
      <c r="A518" s="13"/>
      <c r="B518" s="13"/>
      <c r="C518" s="13"/>
      <c r="D518" s="13"/>
      <c r="E518" s="14"/>
      <c r="F518" s="14"/>
      <c r="G518" s="13"/>
      <c r="H518" s="13"/>
      <c r="I518" s="13"/>
      <c r="J518" s="13"/>
      <c r="K518" s="13"/>
      <c r="L518" s="13"/>
      <c r="M518" s="14"/>
      <c r="N518" s="14"/>
      <c r="O518" s="13"/>
      <c r="P518" s="13"/>
      <c r="Q518" s="13"/>
      <c r="R518" s="14"/>
      <c r="S518" s="14"/>
      <c r="T518" s="14"/>
      <c r="U518" s="14"/>
      <c r="V518" s="14"/>
      <c r="W518" s="14"/>
      <c r="X518" s="14"/>
      <c r="Y518" s="14"/>
      <c r="Z518" s="14"/>
      <c r="AA518" s="14"/>
      <c r="AB518" s="14"/>
      <c r="AC518" s="14"/>
    </row>
    <row r="519" spans="1:29" ht="15.75" customHeight="1" x14ac:dyDescent="0.35">
      <c r="A519" s="13"/>
      <c r="B519" s="13"/>
      <c r="C519" s="13"/>
      <c r="D519" s="13"/>
      <c r="E519" s="14"/>
      <c r="F519" s="14"/>
      <c r="G519" s="13"/>
      <c r="H519" s="13"/>
      <c r="I519" s="13"/>
      <c r="J519" s="13"/>
      <c r="K519" s="13"/>
      <c r="L519" s="13"/>
      <c r="M519" s="14"/>
      <c r="N519" s="14"/>
      <c r="O519" s="13"/>
      <c r="P519" s="13"/>
      <c r="Q519" s="13"/>
      <c r="R519" s="14"/>
      <c r="S519" s="14"/>
      <c r="T519" s="14"/>
      <c r="U519" s="14"/>
      <c r="V519" s="14"/>
      <c r="W519" s="14"/>
      <c r="X519" s="14"/>
      <c r="Y519" s="14"/>
      <c r="Z519" s="14"/>
      <c r="AA519" s="14"/>
      <c r="AB519" s="14"/>
      <c r="AC519" s="14"/>
    </row>
    <row r="520" spans="1:29" ht="15.75" customHeight="1" x14ac:dyDescent="0.35">
      <c r="A520" s="13"/>
      <c r="B520" s="13"/>
      <c r="C520" s="13"/>
      <c r="D520" s="13"/>
      <c r="E520" s="14"/>
      <c r="F520" s="14"/>
      <c r="G520" s="13"/>
      <c r="H520" s="13"/>
      <c r="I520" s="13"/>
      <c r="J520" s="13"/>
      <c r="K520" s="13"/>
      <c r="L520" s="13"/>
      <c r="M520" s="14"/>
      <c r="N520" s="14"/>
      <c r="O520" s="13"/>
      <c r="P520" s="13"/>
      <c r="Q520" s="13"/>
      <c r="R520" s="14"/>
      <c r="S520" s="14"/>
      <c r="T520" s="14"/>
      <c r="U520" s="14"/>
      <c r="V520" s="14"/>
      <c r="W520" s="14"/>
      <c r="X520" s="14"/>
      <c r="Y520" s="14"/>
      <c r="Z520" s="14"/>
      <c r="AA520" s="14"/>
      <c r="AB520" s="14"/>
      <c r="AC520" s="14"/>
    </row>
    <row r="521" spans="1:29" ht="15.75" customHeight="1" x14ac:dyDescent="0.35">
      <c r="A521" s="13"/>
      <c r="B521" s="13"/>
      <c r="C521" s="13"/>
      <c r="D521" s="13"/>
      <c r="E521" s="14"/>
      <c r="F521" s="14"/>
      <c r="G521" s="13"/>
      <c r="H521" s="13"/>
      <c r="I521" s="13"/>
      <c r="J521" s="13"/>
      <c r="K521" s="13"/>
      <c r="L521" s="13"/>
      <c r="M521" s="14"/>
      <c r="N521" s="14"/>
      <c r="O521" s="13"/>
      <c r="P521" s="13"/>
      <c r="Q521" s="13"/>
      <c r="R521" s="14"/>
      <c r="S521" s="14"/>
      <c r="T521" s="14"/>
      <c r="U521" s="14"/>
      <c r="V521" s="14"/>
      <c r="W521" s="14"/>
      <c r="X521" s="14"/>
      <c r="Y521" s="14"/>
      <c r="Z521" s="14"/>
      <c r="AA521" s="14"/>
      <c r="AB521" s="14"/>
      <c r="AC521" s="14"/>
    </row>
    <row r="522" spans="1:29" ht="15.75" customHeight="1" x14ac:dyDescent="0.35">
      <c r="A522" s="13"/>
      <c r="B522" s="13"/>
      <c r="C522" s="13"/>
      <c r="D522" s="13"/>
      <c r="E522" s="14"/>
      <c r="F522" s="14"/>
      <c r="G522" s="13"/>
      <c r="H522" s="13"/>
      <c r="I522" s="13"/>
      <c r="J522" s="13"/>
      <c r="K522" s="13"/>
      <c r="L522" s="13"/>
      <c r="M522" s="14"/>
      <c r="N522" s="14"/>
      <c r="O522" s="13"/>
      <c r="P522" s="13"/>
      <c r="Q522" s="13"/>
      <c r="R522" s="14"/>
      <c r="S522" s="14"/>
      <c r="T522" s="14"/>
      <c r="U522" s="14"/>
      <c r="V522" s="14"/>
      <c r="W522" s="14"/>
      <c r="X522" s="14"/>
      <c r="Y522" s="14"/>
      <c r="Z522" s="14"/>
      <c r="AA522" s="14"/>
      <c r="AB522" s="14"/>
      <c r="AC522" s="14"/>
    </row>
    <row r="523" spans="1:29" ht="15.75" customHeight="1" x14ac:dyDescent="0.35">
      <c r="A523" s="13"/>
      <c r="B523" s="13"/>
      <c r="C523" s="13"/>
      <c r="D523" s="13"/>
      <c r="E523" s="14"/>
      <c r="F523" s="14"/>
      <c r="G523" s="13"/>
      <c r="H523" s="13"/>
      <c r="I523" s="13"/>
      <c r="J523" s="13"/>
      <c r="K523" s="13"/>
      <c r="L523" s="13"/>
      <c r="M523" s="14"/>
      <c r="N523" s="14"/>
      <c r="O523" s="13"/>
      <c r="P523" s="13"/>
      <c r="Q523" s="13"/>
      <c r="R523" s="14"/>
      <c r="S523" s="14"/>
      <c r="T523" s="14"/>
      <c r="U523" s="14"/>
      <c r="V523" s="14"/>
      <c r="W523" s="14"/>
      <c r="X523" s="14"/>
      <c r="Y523" s="14"/>
      <c r="Z523" s="14"/>
      <c r="AA523" s="14"/>
      <c r="AB523" s="14"/>
      <c r="AC523" s="14"/>
    </row>
    <row r="524" spans="1:29" ht="15.75" customHeight="1" x14ac:dyDescent="0.35">
      <c r="A524" s="13"/>
      <c r="B524" s="13"/>
      <c r="C524" s="13"/>
      <c r="D524" s="13"/>
      <c r="E524" s="14"/>
      <c r="F524" s="14"/>
      <c r="G524" s="13"/>
      <c r="H524" s="13"/>
      <c r="I524" s="13"/>
      <c r="J524" s="13"/>
      <c r="K524" s="13"/>
      <c r="L524" s="13"/>
      <c r="M524" s="14"/>
      <c r="N524" s="14"/>
      <c r="O524" s="13"/>
      <c r="P524" s="13"/>
      <c r="Q524" s="13"/>
      <c r="R524" s="14"/>
      <c r="S524" s="14"/>
      <c r="T524" s="14"/>
      <c r="U524" s="14"/>
      <c r="V524" s="14"/>
      <c r="W524" s="14"/>
      <c r="X524" s="14"/>
      <c r="Y524" s="14"/>
      <c r="Z524" s="14"/>
      <c r="AA524" s="14"/>
      <c r="AB524" s="14"/>
      <c r="AC524" s="14"/>
    </row>
    <row r="525" spans="1:29" ht="15.75" customHeight="1" x14ac:dyDescent="0.35">
      <c r="A525" s="13"/>
      <c r="B525" s="13"/>
      <c r="C525" s="13"/>
      <c r="D525" s="13"/>
      <c r="E525" s="14"/>
      <c r="F525" s="14"/>
      <c r="G525" s="13"/>
      <c r="H525" s="13"/>
      <c r="I525" s="13"/>
      <c r="J525" s="13"/>
      <c r="K525" s="13"/>
      <c r="L525" s="13"/>
      <c r="M525" s="14"/>
      <c r="N525" s="14"/>
      <c r="O525" s="13"/>
      <c r="P525" s="13"/>
      <c r="Q525" s="13"/>
      <c r="R525" s="14"/>
      <c r="S525" s="14"/>
      <c r="T525" s="14"/>
      <c r="U525" s="14"/>
      <c r="V525" s="14"/>
      <c r="W525" s="14"/>
      <c r="X525" s="14"/>
      <c r="Y525" s="14"/>
      <c r="Z525" s="14"/>
      <c r="AA525" s="14"/>
      <c r="AB525" s="14"/>
      <c r="AC525" s="14"/>
    </row>
    <row r="526" spans="1:29" ht="15.75" customHeight="1" x14ac:dyDescent="0.35">
      <c r="A526" s="13"/>
      <c r="B526" s="13"/>
      <c r="C526" s="13"/>
      <c r="D526" s="13"/>
      <c r="E526" s="14"/>
      <c r="F526" s="14"/>
      <c r="G526" s="13"/>
      <c r="H526" s="13"/>
      <c r="I526" s="13"/>
      <c r="J526" s="13"/>
      <c r="K526" s="13"/>
      <c r="L526" s="13"/>
      <c r="M526" s="14"/>
      <c r="N526" s="14"/>
      <c r="O526" s="13"/>
      <c r="P526" s="13"/>
      <c r="Q526" s="13"/>
      <c r="R526" s="14"/>
      <c r="S526" s="14"/>
      <c r="T526" s="14"/>
      <c r="U526" s="14"/>
      <c r="V526" s="14"/>
      <c r="W526" s="14"/>
      <c r="X526" s="14"/>
      <c r="Y526" s="14"/>
      <c r="Z526" s="14"/>
      <c r="AA526" s="14"/>
      <c r="AB526" s="14"/>
      <c r="AC526" s="14"/>
    </row>
    <row r="527" spans="1:29" ht="15.75" customHeight="1" x14ac:dyDescent="0.35">
      <c r="A527" s="13"/>
      <c r="B527" s="13"/>
      <c r="C527" s="13"/>
      <c r="D527" s="13"/>
      <c r="E527" s="14"/>
      <c r="F527" s="14"/>
      <c r="G527" s="13"/>
      <c r="H527" s="13"/>
      <c r="I527" s="13"/>
      <c r="J527" s="13"/>
      <c r="K527" s="13"/>
      <c r="L527" s="13"/>
      <c r="M527" s="14"/>
      <c r="N527" s="14"/>
      <c r="O527" s="13"/>
      <c r="P527" s="13"/>
      <c r="Q527" s="13"/>
      <c r="R527" s="14"/>
      <c r="S527" s="14"/>
      <c r="T527" s="14"/>
      <c r="U527" s="14"/>
      <c r="V527" s="14"/>
      <c r="W527" s="14"/>
      <c r="X527" s="14"/>
      <c r="Y527" s="14"/>
      <c r="Z527" s="14"/>
      <c r="AA527" s="14"/>
      <c r="AB527" s="14"/>
      <c r="AC527" s="14"/>
    </row>
    <row r="528" spans="1:29" ht="15.75" customHeight="1" x14ac:dyDescent="0.35">
      <c r="A528" s="13"/>
      <c r="B528" s="13"/>
      <c r="C528" s="13"/>
      <c r="D528" s="13"/>
      <c r="E528" s="14"/>
      <c r="F528" s="14"/>
      <c r="G528" s="13"/>
      <c r="H528" s="13"/>
      <c r="I528" s="13"/>
      <c r="J528" s="13"/>
      <c r="K528" s="13"/>
      <c r="L528" s="13"/>
      <c r="M528" s="14"/>
      <c r="N528" s="14"/>
      <c r="O528" s="13"/>
      <c r="P528" s="13"/>
      <c r="Q528" s="13"/>
      <c r="R528" s="14"/>
      <c r="S528" s="14"/>
      <c r="T528" s="14"/>
      <c r="U528" s="14"/>
      <c r="V528" s="14"/>
      <c r="W528" s="14"/>
      <c r="X528" s="14"/>
      <c r="Y528" s="14"/>
      <c r="Z528" s="14"/>
      <c r="AA528" s="14"/>
      <c r="AB528" s="14"/>
      <c r="AC528" s="14"/>
    </row>
    <row r="529" spans="1:29" ht="15.75" customHeight="1" x14ac:dyDescent="0.35">
      <c r="A529" s="13"/>
      <c r="B529" s="13"/>
      <c r="C529" s="13"/>
      <c r="D529" s="13"/>
      <c r="E529" s="14"/>
      <c r="F529" s="14"/>
      <c r="G529" s="13"/>
      <c r="H529" s="13"/>
      <c r="I529" s="13"/>
      <c r="J529" s="13"/>
      <c r="K529" s="13"/>
      <c r="L529" s="13"/>
      <c r="M529" s="14"/>
      <c r="N529" s="14"/>
      <c r="O529" s="13"/>
      <c r="P529" s="13"/>
      <c r="Q529" s="13"/>
      <c r="R529" s="14"/>
      <c r="S529" s="14"/>
      <c r="T529" s="14"/>
      <c r="U529" s="14"/>
      <c r="V529" s="14"/>
      <c r="W529" s="14"/>
      <c r="X529" s="14"/>
      <c r="Y529" s="14"/>
      <c r="Z529" s="14"/>
      <c r="AA529" s="14"/>
      <c r="AB529" s="14"/>
      <c r="AC529" s="14"/>
    </row>
    <row r="530" spans="1:29" ht="15.75" customHeight="1" x14ac:dyDescent="0.35">
      <c r="A530" s="13"/>
      <c r="B530" s="13"/>
      <c r="C530" s="13"/>
      <c r="D530" s="13"/>
      <c r="E530" s="14"/>
      <c r="F530" s="14"/>
      <c r="G530" s="13"/>
      <c r="H530" s="13"/>
      <c r="I530" s="13"/>
      <c r="J530" s="13"/>
      <c r="K530" s="13"/>
      <c r="L530" s="13"/>
      <c r="M530" s="14"/>
      <c r="N530" s="14"/>
      <c r="O530" s="13"/>
      <c r="P530" s="13"/>
      <c r="Q530" s="13"/>
      <c r="R530" s="14"/>
      <c r="S530" s="14"/>
      <c r="T530" s="14"/>
      <c r="U530" s="14"/>
      <c r="V530" s="14"/>
      <c r="W530" s="14"/>
      <c r="X530" s="14"/>
      <c r="Y530" s="14"/>
      <c r="Z530" s="14"/>
      <c r="AA530" s="14"/>
      <c r="AB530" s="14"/>
      <c r="AC530" s="14"/>
    </row>
    <row r="531" spans="1:29" ht="15.75" customHeight="1" x14ac:dyDescent="0.35">
      <c r="A531" s="13"/>
      <c r="B531" s="13"/>
      <c r="C531" s="13"/>
      <c r="D531" s="13"/>
      <c r="E531" s="14"/>
      <c r="F531" s="14"/>
      <c r="G531" s="13"/>
      <c r="H531" s="13"/>
      <c r="I531" s="13"/>
      <c r="J531" s="13"/>
      <c r="K531" s="13"/>
      <c r="L531" s="13"/>
      <c r="M531" s="14"/>
      <c r="N531" s="14"/>
      <c r="O531" s="13"/>
      <c r="P531" s="13"/>
      <c r="Q531" s="13"/>
      <c r="R531" s="14"/>
      <c r="S531" s="14"/>
      <c r="T531" s="14"/>
      <c r="U531" s="14"/>
      <c r="V531" s="14"/>
      <c r="W531" s="14"/>
      <c r="X531" s="14"/>
      <c r="Y531" s="14"/>
      <c r="Z531" s="14"/>
      <c r="AA531" s="14"/>
      <c r="AB531" s="14"/>
      <c r="AC531" s="14"/>
    </row>
    <row r="532" spans="1:29" ht="15.75" customHeight="1" x14ac:dyDescent="0.35">
      <c r="A532" s="13"/>
      <c r="B532" s="13"/>
      <c r="C532" s="13"/>
      <c r="D532" s="13"/>
      <c r="E532" s="14"/>
      <c r="F532" s="14"/>
      <c r="G532" s="13"/>
      <c r="H532" s="13"/>
      <c r="I532" s="13"/>
      <c r="J532" s="13"/>
      <c r="K532" s="13"/>
      <c r="L532" s="13"/>
      <c r="M532" s="14"/>
      <c r="N532" s="14"/>
      <c r="O532" s="13"/>
      <c r="P532" s="13"/>
      <c r="Q532" s="13"/>
      <c r="R532" s="14"/>
      <c r="S532" s="14"/>
      <c r="T532" s="14"/>
      <c r="U532" s="14"/>
      <c r="V532" s="14"/>
      <c r="W532" s="14"/>
      <c r="X532" s="14"/>
      <c r="Y532" s="14"/>
      <c r="Z532" s="14"/>
      <c r="AA532" s="14"/>
      <c r="AB532" s="14"/>
      <c r="AC532" s="14"/>
    </row>
    <row r="533" spans="1:29" ht="15.75" customHeight="1" x14ac:dyDescent="0.35">
      <c r="A533" s="13"/>
      <c r="B533" s="13"/>
      <c r="C533" s="13"/>
      <c r="D533" s="13"/>
      <c r="E533" s="14"/>
      <c r="F533" s="14"/>
      <c r="G533" s="13"/>
      <c r="H533" s="13"/>
      <c r="I533" s="13"/>
      <c r="J533" s="13"/>
      <c r="K533" s="13"/>
      <c r="L533" s="13"/>
      <c r="M533" s="14"/>
      <c r="N533" s="14"/>
      <c r="O533" s="13"/>
      <c r="P533" s="13"/>
      <c r="Q533" s="13"/>
      <c r="R533" s="14"/>
      <c r="S533" s="14"/>
      <c r="T533" s="14"/>
      <c r="U533" s="14"/>
      <c r="V533" s="14"/>
      <c r="W533" s="14"/>
      <c r="X533" s="14"/>
      <c r="Y533" s="14"/>
      <c r="Z533" s="14"/>
      <c r="AA533" s="14"/>
      <c r="AB533" s="14"/>
      <c r="AC533" s="14"/>
    </row>
    <row r="534" spans="1:29" ht="15.75" customHeight="1" x14ac:dyDescent="0.35">
      <c r="A534" s="13"/>
      <c r="B534" s="13"/>
      <c r="C534" s="13"/>
      <c r="D534" s="13"/>
      <c r="E534" s="14"/>
      <c r="F534" s="14"/>
      <c r="G534" s="13"/>
      <c r="H534" s="13"/>
      <c r="I534" s="13"/>
      <c r="J534" s="13"/>
      <c r="K534" s="13"/>
      <c r="L534" s="13"/>
      <c r="M534" s="14"/>
      <c r="N534" s="14"/>
      <c r="O534" s="13"/>
      <c r="P534" s="13"/>
      <c r="Q534" s="13"/>
      <c r="R534" s="14"/>
      <c r="S534" s="14"/>
      <c r="T534" s="14"/>
      <c r="U534" s="14"/>
      <c r="V534" s="14"/>
      <c r="W534" s="14"/>
      <c r="X534" s="14"/>
      <c r="Y534" s="14"/>
      <c r="Z534" s="14"/>
      <c r="AA534" s="14"/>
      <c r="AB534" s="14"/>
      <c r="AC534" s="14"/>
    </row>
    <row r="535" spans="1:29" ht="15.75" customHeight="1" x14ac:dyDescent="0.35">
      <c r="A535" s="13"/>
      <c r="B535" s="13"/>
      <c r="C535" s="13"/>
      <c r="D535" s="13"/>
      <c r="E535" s="14"/>
      <c r="F535" s="14"/>
      <c r="G535" s="13"/>
      <c r="H535" s="13"/>
      <c r="I535" s="13"/>
      <c r="J535" s="13"/>
      <c r="K535" s="13"/>
      <c r="L535" s="13"/>
      <c r="M535" s="14"/>
      <c r="N535" s="14"/>
      <c r="O535" s="13"/>
      <c r="P535" s="13"/>
      <c r="Q535" s="13"/>
      <c r="R535" s="14"/>
      <c r="S535" s="14"/>
      <c r="T535" s="14"/>
      <c r="U535" s="14"/>
      <c r="V535" s="14"/>
      <c r="W535" s="14"/>
      <c r="X535" s="14"/>
      <c r="Y535" s="14"/>
      <c r="Z535" s="14"/>
      <c r="AA535" s="14"/>
      <c r="AB535" s="14"/>
      <c r="AC535" s="14"/>
    </row>
    <row r="536" spans="1:29" ht="15.75" customHeight="1" x14ac:dyDescent="0.35">
      <c r="A536" s="13"/>
      <c r="B536" s="13"/>
      <c r="C536" s="13"/>
      <c r="D536" s="13"/>
      <c r="E536" s="14"/>
      <c r="F536" s="14"/>
      <c r="G536" s="13"/>
      <c r="H536" s="13"/>
      <c r="I536" s="13"/>
      <c r="J536" s="13"/>
      <c r="K536" s="13"/>
      <c r="L536" s="13"/>
      <c r="M536" s="14"/>
      <c r="N536" s="14"/>
      <c r="O536" s="13"/>
      <c r="P536" s="13"/>
      <c r="Q536" s="13"/>
      <c r="R536" s="14"/>
      <c r="S536" s="14"/>
      <c r="T536" s="14"/>
      <c r="U536" s="14"/>
      <c r="V536" s="14"/>
      <c r="W536" s="14"/>
      <c r="X536" s="14"/>
      <c r="Y536" s="14"/>
      <c r="Z536" s="14"/>
      <c r="AA536" s="14"/>
      <c r="AB536" s="14"/>
      <c r="AC536" s="14"/>
    </row>
    <row r="537" spans="1:29" ht="15.75" customHeight="1" x14ac:dyDescent="0.35">
      <c r="A537" s="13"/>
      <c r="B537" s="13"/>
      <c r="C537" s="13"/>
      <c r="D537" s="13"/>
      <c r="E537" s="14"/>
      <c r="F537" s="14"/>
      <c r="G537" s="13"/>
      <c r="H537" s="13"/>
      <c r="I537" s="13"/>
      <c r="J537" s="13"/>
      <c r="K537" s="13"/>
      <c r="L537" s="13"/>
      <c r="M537" s="14"/>
      <c r="N537" s="14"/>
      <c r="O537" s="13"/>
      <c r="P537" s="13"/>
      <c r="Q537" s="13"/>
      <c r="R537" s="14"/>
      <c r="S537" s="14"/>
      <c r="T537" s="14"/>
      <c r="U537" s="14"/>
      <c r="V537" s="14"/>
      <c r="W537" s="14"/>
      <c r="X537" s="14"/>
      <c r="Y537" s="14"/>
      <c r="Z537" s="14"/>
      <c r="AA537" s="14"/>
      <c r="AB537" s="14"/>
      <c r="AC537" s="14"/>
    </row>
    <row r="538" spans="1:29" ht="15.75" customHeight="1" x14ac:dyDescent="0.35">
      <c r="A538" s="13"/>
      <c r="B538" s="13"/>
      <c r="C538" s="13"/>
      <c r="D538" s="13"/>
      <c r="E538" s="14"/>
      <c r="F538" s="14"/>
      <c r="G538" s="13"/>
      <c r="H538" s="13"/>
      <c r="I538" s="13"/>
      <c r="J538" s="13"/>
      <c r="K538" s="13"/>
      <c r="L538" s="13"/>
      <c r="M538" s="14"/>
      <c r="N538" s="14"/>
      <c r="O538" s="13"/>
      <c r="P538" s="13"/>
      <c r="Q538" s="13"/>
      <c r="R538" s="14"/>
      <c r="S538" s="14"/>
      <c r="T538" s="14"/>
      <c r="U538" s="14"/>
      <c r="V538" s="14"/>
      <c r="W538" s="14"/>
      <c r="X538" s="14"/>
      <c r="Y538" s="14"/>
      <c r="Z538" s="14"/>
      <c r="AA538" s="14"/>
      <c r="AB538" s="14"/>
      <c r="AC538" s="14"/>
    </row>
    <row r="539" spans="1:29" ht="15.75" customHeight="1" x14ac:dyDescent="0.35">
      <c r="A539" s="13"/>
      <c r="B539" s="13"/>
      <c r="C539" s="13"/>
      <c r="D539" s="13"/>
      <c r="E539" s="14"/>
      <c r="F539" s="14"/>
      <c r="G539" s="13"/>
      <c r="H539" s="13"/>
      <c r="I539" s="13"/>
      <c r="J539" s="13"/>
      <c r="K539" s="13"/>
      <c r="L539" s="13"/>
      <c r="M539" s="14"/>
      <c r="N539" s="14"/>
      <c r="O539" s="13"/>
      <c r="P539" s="13"/>
      <c r="Q539" s="13"/>
      <c r="R539" s="14"/>
      <c r="S539" s="14"/>
      <c r="T539" s="14"/>
      <c r="U539" s="14"/>
      <c r="V539" s="14"/>
      <c r="W539" s="14"/>
      <c r="X539" s="14"/>
      <c r="Y539" s="14"/>
      <c r="Z539" s="14"/>
      <c r="AA539" s="14"/>
      <c r="AB539" s="14"/>
      <c r="AC539" s="14"/>
    </row>
    <row r="540" spans="1:29" ht="15.75" customHeight="1" x14ac:dyDescent="0.35">
      <c r="A540" s="13"/>
      <c r="B540" s="13"/>
      <c r="C540" s="13"/>
      <c r="D540" s="13"/>
      <c r="E540" s="14"/>
      <c r="F540" s="14"/>
      <c r="G540" s="13"/>
      <c r="H540" s="13"/>
      <c r="I540" s="13"/>
      <c r="J540" s="13"/>
      <c r="K540" s="13"/>
      <c r="L540" s="13"/>
      <c r="M540" s="14"/>
      <c r="N540" s="14"/>
      <c r="O540" s="13"/>
      <c r="P540" s="13"/>
      <c r="Q540" s="13"/>
      <c r="R540" s="14"/>
      <c r="S540" s="14"/>
      <c r="T540" s="14"/>
      <c r="U540" s="14"/>
      <c r="V540" s="14"/>
      <c r="W540" s="14"/>
      <c r="X540" s="14"/>
      <c r="Y540" s="14"/>
      <c r="Z540" s="14"/>
      <c r="AA540" s="14"/>
      <c r="AB540" s="14"/>
      <c r="AC540" s="14"/>
    </row>
    <row r="541" spans="1:29" ht="15.75" customHeight="1" x14ac:dyDescent="0.35">
      <c r="A541" s="13"/>
      <c r="B541" s="13"/>
      <c r="C541" s="13"/>
      <c r="D541" s="13"/>
      <c r="E541" s="14"/>
      <c r="F541" s="14"/>
      <c r="G541" s="13"/>
      <c r="H541" s="13"/>
      <c r="I541" s="13"/>
      <c r="J541" s="13"/>
      <c r="K541" s="13"/>
      <c r="L541" s="13"/>
      <c r="M541" s="14"/>
      <c r="N541" s="14"/>
      <c r="O541" s="13"/>
      <c r="P541" s="13"/>
      <c r="Q541" s="13"/>
      <c r="R541" s="14"/>
      <c r="S541" s="14"/>
      <c r="T541" s="14"/>
      <c r="U541" s="14"/>
      <c r="V541" s="14"/>
      <c r="W541" s="14"/>
      <c r="X541" s="14"/>
      <c r="Y541" s="14"/>
      <c r="Z541" s="14"/>
      <c r="AA541" s="14"/>
      <c r="AB541" s="14"/>
      <c r="AC541" s="14"/>
    </row>
    <row r="542" spans="1:29" ht="15.75" customHeight="1" x14ac:dyDescent="0.35">
      <c r="A542" s="13"/>
      <c r="B542" s="13"/>
      <c r="C542" s="13"/>
      <c r="D542" s="13"/>
      <c r="E542" s="14"/>
      <c r="F542" s="14"/>
      <c r="G542" s="13"/>
      <c r="H542" s="13"/>
      <c r="I542" s="13"/>
      <c r="J542" s="13"/>
      <c r="K542" s="13"/>
      <c r="L542" s="13"/>
      <c r="M542" s="14"/>
      <c r="N542" s="14"/>
      <c r="O542" s="13"/>
      <c r="P542" s="13"/>
      <c r="Q542" s="13"/>
      <c r="R542" s="14"/>
      <c r="S542" s="14"/>
      <c r="T542" s="14"/>
      <c r="U542" s="14"/>
      <c r="V542" s="14"/>
      <c r="W542" s="14"/>
      <c r="X542" s="14"/>
      <c r="Y542" s="14"/>
      <c r="Z542" s="14"/>
      <c r="AA542" s="14"/>
      <c r="AB542" s="14"/>
      <c r="AC542" s="14"/>
    </row>
    <row r="543" spans="1:29" ht="15.75" customHeight="1" x14ac:dyDescent="0.35">
      <c r="A543" s="13"/>
      <c r="B543" s="13"/>
      <c r="C543" s="13"/>
      <c r="D543" s="13"/>
      <c r="E543" s="14"/>
      <c r="F543" s="14"/>
      <c r="G543" s="13"/>
      <c r="H543" s="13"/>
      <c r="I543" s="13"/>
      <c r="J543" s="13"/>
      <c r="K543" s="13"/>
      <c r="L543" s="13"/>
      <c r="M543" s="14"/>
      <c r="N543" s="14"/>
      <c r="O543" s="13"/>
      <c r="P543" s="13"/>
      <c r="Q543" s="13"/>
      <c r="R543" s="14"/>
      <c r="S543" s="14"/>
      <c r="T543" s="14"/>
      <c r="U543" s="14"/>
      <c r="V543" s="14"/>
      <c r="W543" s="14"/>
      <c r="X543" s="14"/>
      <c r="Y543" s="14"/>
      <c r="Z543" s="14"/>
      <c r="AA543" s="14"/>
      <c r="AB543" s="14"/>
      <c r="AC543" s="14"/>
    </row>
    <row r="544" spans="1:29" ht="15.75" customHeight="1" x14ac:dyDescent="0.35">
      <c r="A544" s="13"/>
      <c r="B544" s="13"/>
      <c r="C544" s="13"/>
      <c r="D544" s="13"/>
      <c r="E544" s="14"/>
      <c r="F544" s="14"/>
      <c r="G544" s="13"/>
      <c r="H544" s="13"/>
      <c r="I544" s="13"/>
      <c r="J544" s="13"/>
      <c r="K544" s="13"/>
      <c r="L544" s="13"/>
      <c r="M544" s="14"/>
      <c r="N544" s="14"/>
      <c r="O544" s="13"/>
      <c r="P544" s="13"/>
      <c r="Q544" s="13"/>
      <c r="R544" s="14"/>
      <c r="S544" s="14"/>
      <c r="T544" s="14"/>
      <c r="U544" s="14"/>
      <c r="V544" s="14"/>
      <c r="W544" s="14"/>
      <c r="X544" s="14"/>
      <c r="Y544" s="14"/>
      <c r="Z544" s="14"/>
      <c r="AA544" s="14"/>
      <c r="AB544" s="14"/>
      <c r="AC544" s="14"/>
    </row>
    <row r="545" spans="1:29" ht="15.75" customHeight="1" x14ac:dyDescent="0.35">
      <c r="A545" s="13"/>
      <c r="B545" s="13"/>
      <c r="C545" s="13"/>
      <c r="D545" s="13"/>
      <c r="E545" s="14"/>
      <c r="F545" s="14"/>
      <c r="G545" s="13"/>
      <c r="H545" s="13"/>
      <c r="I545" s="13"/>
      <c r="J545" s="13"/>
      <c r="K545" s="13"/>
      <c r="L545" s="13"/>
      <c r="M545" s="14"/>
      <c r="N545" s="14"/>
      <c r="O545" s="13"/>
      <c r="P545" s="13"/>
      <c r="Q545" s="13"/>
      <c r="R545" s="14"/>
      <c r="S545" s="14"/>
      <c r="T545" s="14"/>
      <c r="U545" s="14"/>
      <c r="V545" s="14"/>
      <c r="W545" s="14"/>
      <c r="X545" s="14"/>
      <c r="Y545" s="14"/>
      <c r="Z545" s="14"/>
      <c r="AA545" s="14"/>
      <c r="AB545" s="14"/>
      <c r="AC545" s="14"/>
    </row>
    <row r="546" spans="1:29" ht="15.75" customHeight="1" x14ac:dyDescent="0.35">
      <c r="A546" s="13"/>
      <c r="B546" s="13"/>
      <c r="C546" s="13"/>
      <c r="D546" s="13"/>
      <c r="E546" s="14"/>
      <c r="F546" s="14"/>
      <c r="G546" s="13"/>
      <c r="H546" s="13"/>
      <c r="I546" s="13"/>
      <c r="J546" s="13"/>
      <c r="K546" s="13"/>
      <c r="L546" s="13"/>
      <c r="M546" s="14"/>
      <c r="N546" s="14"/>
      <c r="O546" s="13"/>
      <c r="P546" s="13"/>
      <c r="Q546" s="13"/>
      <c r="R546" s="14"/>
      <c r="S546" s="14"/>
      <c r="T546" s="14"/>
      <c r="U546" s="14"/>
      <c r="V546" s="14"/>
      <c r="W546" s="14"/>
      <c r="X546" s="14"/>
      <c r="Y546" s="14"/>
      <c r="Z546" s="14"/>
      <c r="AA546" s="14"/>
      <c r="AB546" s="14"/>
      <c r="AC546" s="14"/>
    </row>
    <row r="547" spans="1:29" ht="15.75" customHeight="1" x14ac:dyDescent="0.35">
      <c r="A547" s="13"/>
      <c r="B547" s="13"/>
      <c r="C547" s="13"/>
      <c r="D547" s="13"/>
      <c r="E547" s="14"/>
      <c r="F547" s="14"/>
      <c r="G547" s="13"/>
      <c r="H547" s="13"/>
      <c r="I547" s="13"/>
      <c r="J547" s="13"/>
      <c r="K547" s="13"/>
      <c r="L547" s="13"/>
      <c r="M547" s="14"/>
      <c r="N547" s="14"/>
      <c r="O547" s="13"/>
      <c r="P547" s="13"/>
      <c r="Q547" s="13"/>
      <c r="R547" s="14"/>
      <c r="S547" s="14"/>
      <c r="T547" s="14"/>
      <c r="U547" s="14"/>
      <c r="V547" s="14"/>
      <c r="W547" s="14"/>
      <c r="X547" s="14"/>
      <c r="Y547" s="14"/>
      <c r="Z547" s="14"/>
      <c r="AA547" s="14"/>
      <c r="AB547" s="14"/>
      <c r="AC547" s="14"/>
    </row>
    <row r="548" spans="1:29" ht="15.75" customHeight="1" x14ac:dyDescent="0.35">
      <c r="A548" s="13"/>
      <c r="B548" s="13"/>
      <c r="C548" s="13"/>
      <c r="D548" s="13"/>
      <c r="E548" s="14"/>
      <c r="F548" s="14"/>
      <c r="G548" s="13"/>
      <c r="H548" s="13"/>
      <c r="I548" s="13"/>
      <c r="J548" s="13"/>
      <c r="K548" s="13"/>
      <c r="L548" s="13"/>
      <c r="M548" s="14"/>
      <c r="N548" s="14"/>
      <c r="O548" s="13"/>
      <c r="P548" s="13"/>
      <c r="Q548" s="13"/>
      <c r="R548" s="14"/>
      <c r="S548" s="14"/>
      <c r="T548" s="14"/>
      <c r="U548" s="14"/>
      <c r="V548" s="14"/>
      <c r="W548" s="14"/>
      <c r="X548" s="14"/>
      <c r="Y548" s="14"/>
      <c r="Z548" s="14"/>
      <c r="AA548" s="14"/>
      <c r="AB548" s="14"/>
      <c r="AC548" s="14"/>
    </row>
    <row r="549" spans="1:29" ht="15.75" customHeight="1" x14ac:dyDescent="0.35">
      <c r="A549" s="13"/>
      <c r="B549" s="13"/>
      <c r="C549" s="13"/>
      <c r="D549" s="13"/>
      <c r="E549" s="14"/>
      <c r="F549" s="14"/>
      <c r="G549" s="13"/>
      <c r="H549" s="13"/>
      <c r="I549" s="13"/>
      <c r="J549" s="13"/>
      <c r="K549" s="13"/>
      <c r="L549" s="13"/>
      <c r="M549" s="14"/>
      <c r="N549" s="14"/>
      <c r="O549" s="13"/>
      <c r="P549" s="13"/>
      <c r="Q549" s="13"/>
      <c r="R549" s="14"/>
      <c r="S549" s="14"/>
      <c r="T549" s="14"/>
      <c r="U549" s="14"/>
      <c r="V549" s="14"/>
      <c r="W549" s="14"/>
      <c r="X549" s="14"/>
      <c r="Y549" s="14"/>
      <c r="Z549" s="14"/>
      <c r="AA549" s="14"/>
      <c r="AB549" s="14"/>
      <c r="AC549" s="14"/>
    </row>
    <row r="550" spans="1:29" ht="15.75" customHeight="1" x14ac:dyDescent="0.35">
      <c r="A550" s="13"/>
      <c r="B550" s="13"/>
      <c r="C550" s="13"/>
      <c r="D550" s="13"/>
      <c r="E550" s="14"/>
      <c r="F550" s="14"/>
      <c r="G550" s="13"/>
      <c r="H550" s="13"/>
      <c r="I550" s="13"/>
      <c r="J550" s="13"/>
      <c r="K550" s="13"/>
      <c r="L550" s="13"/>
      <c r="M550" s="14"/>
      <c r="N550" s="14"/>
      <c r="O550" s="13"/>
      <c r="P550" s="13"/>
      <c r="Q550" s="13"/>
      <c r="R550" s="14"/>
      <c r="S550" s="14"/>
      <c r="T550" s="14"/>
      <c r="U550" s="14"/>
      <c r="V550" s="14"/>
      <c r="W550" s="14"/>
      <c r="X550" s="14"/>
      <c r="Y550" s="14"/>
      <c r="Z550" s="14"/>
      <c r="AA550" s="14"/>
      <c r="AB550" s="14"/>
      <c r="AC550" s="14"/>
    </row>
    <row r="551" spans="1:29" ht="15.75" customHeight="1" x14ac:dyDescent="0.35">
      <c r="A551" s="13"/>
      <c r="B551" s="13"/>
      <c r="C551" s="13"/>
      <c r="D551" s="13"/>
      <c r="E551" s="14"/>
      <c r="F551" s="14"/>
      <c r="G551" s="13"/>
      <c r="H551" s="13"/>
      <c r="I551" s="13"/>
      <c r="J551" s="13"/>
      <c r="K551" s="13"/>
      <c r="L551" s="13"/>
      <c r="M551" s="14"/>
      <c r="N551" s="14"/>
      <c r="O551" s="13"/>
      <c r="P551" s="13"/>
      <c r="Q551" s="13"/>
      <c r="R551" s="14"/>
      <c r="S551" s="14"/>
      <c r="T551" s="14"/>
      <c r="U551" s="14"/>
      <c r="V551" s="14"/>
      <c r="W551" s="14"/>
      <c r="X551" s="14"/>
      <c r="Y551" s="14"/>
      <c r="Z551" s="14"/>
      <c r="AA551" s="14"/>
      <c r="AB551" s="14"/>
      <c r="AC551" s="14"/>
    </row>
    <row r="552" spans="1:29" ht="15.75" customHeight="1" x14ac:dyDescent="0.35">
      <c r="A552" s="13"/>
      <c r="B552" s="13"/>
      <c r="C552" s="13"/>
      <c r="D552" s="13"/>
      <c r="E552" s="14"/>
      <c r="F552" s="14"/>
      <c r="G552" s="13"/>
      <c r="H552" s="13"/>
      <c r="I552" s="13"/>
      <c r="J552" s="13"/>
      <c r="K552" s="13"/>
      <c r="L552" s="13"/>
      <c r="M552" s="14"/>
      <c r="N552" s="14"/>
      <c r="O552" s="13"/>
      <c r="P552" s="13"/>
      <c r="Q552" s="13"/>
      <c r="R552" s="14"/>
      <c r="S552" s="14"/>
      <c r="T552" s="14"/>
      <c r="U552" s="14"/>
      <c r="V552" s="14"/>
      <c r="W552" s="14"/>
      <c r="X552" s="14"/>
      <c r="Y552" s="14"/>
      <c r="Z552" s="14"/>
      <c r="AA552" s="14"/>
      <c r="AB552" s="14"/>
      <c r="AC552" s="14"/>
    </row>
    <row r="553" spans="1:29" ht="15.75" customHeight="1" x14ac:dyDescent="0.35">
      <c r="A553" s="13"/>
      <c r="B553" s="13"/>
      <c r="C553" s="13"/>
      <c r="D553" s="13"/>
      <c r="E553" s="14"/>
      <c r="F553" s="14"/>
      <c r="G553" s="13"/>
      <c r="H553" s="13"/>
      <c r="I553" s="13"/>
      <c r="J553" s="13"/>
      <c r="K553" s="13"/>
      <c r="L553" s="13"/>
      <c r="M553" s="14"/>
      <c r="N553" s="14"/>
      <c r="O553" s="13"/>
      <c r="P553" s="13"/>
      <c r="Q553" s="13"/>
      <c r="R553" s="14"/>
      <c r="S553" s="14"/>
      <c r="T553" s="14"/>
      <c r="U553" s="14"/>
      <c r="V553" s="14"/>
      <c r="W553" s="14"/>
      <c r="X553" s="14"/>
      <c r="Y553" s="14"/>
      <c r="Z553" s="14"/>
      <c r="AA553" s="14"/>
      <c r="AB553" s="14"/>
      <c r="AC553" s="14"/>
    </row>
    <row r="554" spans="1:29" ht="15.75" customHeight="1" x14ac:dyDescent="0.35">
      <c r="A554" s="13"/>
      <c r="B554" s="13"/>
      <c r="C554" s="13"/>
      <c r="D554" s="13"/>
      <c r="E554" s="14"/>
      <c r="F554" s="14"/>
      <c r="G554" s="13"/>
      <c r="H554" s="13"/>
      <c r="I554" s="13"/>
      <c r="J554" s="13"/>
      <c r="K554" s="13"/>
      <c r="L554" s="13"/>
      <c r="M554" s="14"/>
      <c r="N554" s="14"/>
      <c r="O554" s="13"/>
      <c r="P554" s="13"/>
      <c r="Q554" s="13"/>
      <c r="R554" s="14"/>
      <c r="S554" s="14"/>
      <c r="T554" s="14"/>
      <c r="U554" s="14"/>
      <c r="V554" s="14"/>
      <c r="W554" s="14"/>
      <c r="X554" s="14"/>
      <c r="Y554" s="14"/>
      <c r="Z554" s="14"/>
      <c r="AA554" s="14"/>
      <c r="AB554" s="14"/>
      <c r="AC554" s="14"/>
    </row>
    <row r="555" spans="1:29" ht="15.75" customHeight="1" x14ac:dyDescent="0.35">
      <c r="A555" s="13"/>
      <c r="B555" s="13"/>
      <c r="C555" s="13"/>
      <c r="D555" s="13"/>
      <c r="E555" s="14"/>
      <c r="F555" s="14"/>
      <c r="G555" s="13"/>
      <c r="H555" s="13"/>
      <c r="I555" s="13"/>
      <c r="J555" s="13"/>
      <c r="K555" s="13"/>
      <c r="L555" s="13"/>
      <c r="M555" s="14"/>
      <c r="N555" s="14"/>
      <c r="O555" s="13"/>
      <c r="P555" s="13"/>
      <c r="Q555" s="13"/>
      <c r="R555" s="14"/>
      <c r="S555" s="14"/>
      <c r="T555" s="14"/>
      <c r="U555" s="14"/>
      <c r="V555" s="14"/>
      <c r="W555" s="14"/>
      <c r="X555" s="14"/>
      <c r="Y555" s="14"/>
      <c r="Z555" s="14"/>
      <c r="AA555" s="14"/>
      <c r="AB555" s="14"/>
      <c r="AC555" s="14"/>
    </row>
    <row r="556" spans="1:29" ht="15.75" customHeight="1" x14ac:dyDescent="0.35">
      <c r="A556" s="13"/>
      <c r="B556" s="13"/>
      <c r="C556" s="13"/>
      <c r="D556" s="13"/>
      <c r="E556" s="14"/>
      <c r="F556" s="14"/>
      <c r="G556" s="13"/>
      <c r="H556" s="13"/>
      <c r="I556" s="13"/>
      <c r="J556" s="13"/>
      <c r="K556" s="13"/>
      <c r="L556" s="13"/>
      <c r="M556" s="14"/>
      <c r="N556" s="14"/>
      <c r="O556" s="13"/>
      <c r="P556" s="13"/>
      <c r="Q556" s="13"/>
      <c r="R556" s="14"/>
      <c r="S556" s="14"/>
      <c r="T556" s="14"/>
      <c r="U556" s="14"/>
      <c r="V556" s="14"/>
      <c r="W556" s="14"/>
      <c r="X556" s="14"/>
      <c r="Y556" s="14"/>
      <c r="Z556" s="14"/>
      <c r="AA556" s="14"/>
      <c r="AB556" s="14"/>
      <c r="AC556" s="14"/>
    </row>
    <row r="557" spans="1:29" ht="15.75" customHeight="1" x14ac:dyDescent="0.35">
      <c r="A557" s="13"/>
      <c r="B557" s="13"/>
      <c r="C557" s="13"/>
      <c r="D557" s="13"/>
      <c r="E557" s="14"/>
      <c r="F557" s="14"/>
      <c r="G557" s="13"/>
      <c r="H557" s="13"/>
      <c r="I557" s="13"/>
      <c r="J557" s="13"/>
      <c r="K557" s="13"/>
      <c r="L557" s="13"/>
      <c r="M557" s="14"/>
      <c r="N557" s="14"/>
      <c r="O557" s="13"/>
      <c r="P557" s="13"/>
      <c r="Q557" s="13"/>
      <c r="R557" s="14"/>
      <c r="S557" s="14"/>
      <c r="T557" s="14"/>
      <c r="U557" s="14"/>
      <c r="V557" s="14"/>
      <c r="W557" s="14"/>
      <c r="X557" s="14"/>
      <c r="Y557" s="14"/>
      <c r="Z557" s="14"/>
      <c r="AA557" s="14"/>
      <c r="AB557" s="14"/>
      <c r="AC557" s="14"/>
    </row>
    <row r="558" spans="1:29" ht="15.75" customHeight="1" x14ac:dyDescent="0.35">
      <c r="A558" s="13"/>
      <c r="B558" s="13"/>
      <c r="C558" s="13"/>
      <c r="D558" s="13"/>
      <c r="E558" s="14"/>
      <c r="F558" s="14"/>
      <c r="G558" s="13"/>
      <c r="H558" s="13"/>
      <c r="I558" s="13"/>
      <c r="J558" s="13"/>
      <c r="K558" s="13"/>
      <c r="L558" s="13"/>
      <c r="M558" s="14"/>
      <c r="N558" s="14"/>
      <c r="O558" s="13"/>
      <c r="P558" s="13"/>
      <c r="Q558" s="13"/>
      <c r="R558" s="14"/>
      <c r="S558" s="14"/>
      <c r="T558" s="14"/>
      <c r="U558" s="14"/>
      <c r="V558" s="14"/>
      <c r="W558" s="14"/>
      <c r="X558" s="14"/>
      <c r="Y558" s="14"/>
      <c r="Z558" s="14"/>
      <c r="AA558" s="14"/>
      <c r="AB558" s="14"/>
      <c r="AC558" s="14"/>
    </row>
    <row r="559" spans="1:29" ht="15.75" customHeight="1" x14ac:dyDescent="0.35">
      <c r="A559" s="13"/>
      <c r="B559" s="13"/>
      <c r="C559" s="13"/>
      <c r="D559" s="13"/>
      <c r="E559" s="14"/>
      <c r="F559" s="14"/>
      <c r="G559" s="13"/>
      <c r="H559" s="13"/>
      <c r="I559" s="13"/>
      <c r="J559" s="13"/>
      <c r="K559" s="13"/>
      <c r="L559" s="13"/>
      <c r="M559" s="14"/>
      <c r="N559" s="14"/>
      <c r="O559" s="13"/>
      <c r="P559" s="13"/>
      <c r="Q559" s="13"/>
      <c r="R559" s="14"/>
      <c r="S559" s="14"/>
      <c r="T559" s="14"/>
      <c r="U559" s="14"/>
      <c r="V559" s="14"/>
      <c r="W559" s="14"/>
      <c r="X559" s="14"/>
      <c r="Y559" s="14"/>
      <c r="Z559" s="14"/>
      <c r="AA559" s="14"/>
      <c r="AB559" s="14"/>
      <c r="AC559" s="14"/>
    </row>
    <row r="560" spans="1:29" ht="15.75" customHeight="1" x14ac:dyDescent="0.35">
      <c r="A560" s="13"/>
      <c r="B560" s="13"/>
      <c r="C560" s="13"/>
      <c r="D560" s="13"/>
      <c r="E560" s="14"/>
      <c r="F560" s="14"/>
      <c r="G560" s="13"/>
      <c r="H560" s="13"/>
      <c r="I560" s="13"/>
      <c r="J560" s="13"/>
      <c r="K560" s="13"/>
      <c r="L560" s="13"/>
      <c r="M560" s="14"/>
      <c r="N560" s="14"/>
      <c r="O560" s="13"/>
      <c r="P560" s="13"/>
      <c r="Q560" s="13"/>
      <c r="R560" s="14"/>
      <c r="S560" s="14"/>
      <c r="T560" s="14"/>
      <c r="U560" s="14"/>
      <c r="V560" s="14"/>
      <c r="W560" s="14"/>
      <c r="X560" s="14"/>
      <c r="Y560" s="14"/>
      <c r="Z560" s="14"/>
      <c r="AA560" s="14"/>
      <c r="AB560" s="14"/>
      <c r="AC560" s="14"/>
    </row>
    <row r="561" spans="1:29" ht="15.75" customHeight="1" x14ac:dyDescent="0.35">
      <c r="A561" s="13"/>
      <c r="B561" s="13"/>
      <c r="C561" s="13"/>
      <c r="D561" s="13"/>
      <c r="E561" s="14"/>
      <c r="F561" s="14"/>
      <c r="G561" s="13"/>
      <c r="H561" s="13"/>
      <c r="I561" s="13"/>
      <c r="J561" s="13"/>
      <c r="K561" s="13"/>
      <c r="L561" s="13"/>
      <c r="M561" s="14"/>
      <c r="N561" s="14"/>
      <c r="O561" s="13"/>
      <c r="P561" s="13"/>
      <c r="Q561" s="13"/>
      <c r="R561" s="14"/>
      <c r="S561" s="14"/>
      <c r="T561" s="14"/>
      <c r="U561" s="14"/>
      <c r="V561" s="14"/>
      <c r="W561" s="14"/>
      <c r="X561" s="14"/>
      <c r="Y561" s="14"/>
      <c r="Z561" s="14"/>
      <c r="AA561" s="14"/>
      <c r="AB561" s="14"/>
      <c r="AC561" s="14"/>
    </row>
    <row r="562" spans="1:29" ht="15.75" customHeight="1" x14ac:dyDescent="0.35">
      <c r="A562" s="13"/>
      <c r="B562" s="13"/>
      <c r="C562" s="13"/>
      <c r="D562" s="13"/>
      <c r="E562" s="14"/>
      <c r="F562" s="14"/>
      <c r="G562" s="13"/>
      <c r="H562" s="13"/>
      <c r="I562" s="13"/>
      <c r="J562" s="13"/>
      <c r="K562" s="13"/>
      <c r="L562" s="13"/>
      <c r="M562" s="14"/>
      <c r="N562" s="14"/>
      <c r="O562" s="13"/>
      <c r="P562" s="13"/>
      <c r="Q562" s="13"/>
      <c r="R562" s="14"/>
      <c r="S562" s="14"/>
      <c r="T562" s="14"/>
      <c r="U562" s="14"/>
      <c r="V562" s="14"/>
      <c r="W562" s="14"/>
      <c r="X562" s="14"/>
      <c r="Y562" s="14"/>
      <c r="Z562" s="14"/>
      <c r="AA562" s="14"/>
      <c r="AB562" s="14"/>
      <c r="AC562" s="14"/>
    </row>
    <row r="563" spans="1:29" ht="15.75" customHeight="1" x14ac:dyDescent="0.35">
      <c r="A563" s="13"/>
      <c r="B563" s="13"/>
      <c r="C563" s="13"/>
      <c r="D563" s="13"/>
      <c r="E563" s="14"/>
      <c r="F563" s="14"/>
      <c r="G563" s="13"/>
      <c r="H563" s="13"/>
      <c r="I563" s="13"/>
      <c r="J563" s="13"/>
      <c r="K563" s="13"/>
      <c r="L563" s="13"/>
      <c r="M563" s="14"/>
      <c r="N563" s="14"/>
      <c r="O563" s="13"/>
      <c r="P563" s="13"/>
      <c r="Q563" s="13"/>
      <c r="R563" s="14"/>
      <c r="S563" s="14"/>
      <c r="T563" s="14"/>
      <c r="U563" s="14"/>
      <c r="V563" s="14"/>
      <c r="W563" s="14"/>
      <c r="X563" s="14"/>
      <c r="Y563" s="14"/>
      <c r="Z563" s="14"/>
      <c r="AA563" s="14"/>
      <c r="AB563" s="14"/>
      <c r="AC563" s="14"/>
    </row>
    <row r="564" spans="1:29" ht="15.75" customHeight="1" x14ac:dyDescent="0.35">
      <c r="A564" s="13"/>
      <c r="B564" s="13"/>
      <c r="C564" s="13"/>
      <c r="D564" s="13"/>
      <c r="E564" s="14"/>
      <c r="F564" s="14"/>
      <c r="G564" s="13"/>
      <c r="H564" s="13"/>
      <c r="I564" s="13"/>
      <c r="J564" s="13"/>
      <c r="K564" s="13"/>
      <c r="L564" s="13"/>
      <c r="M564" s="14"/>
      <c r="N564" s="14"/>
      <c r="O564" s="13"/>
      <c r="P564" s="13"/>
      <c r="Q564" s="13"/>
      <c r="R564" s="14"/>
      <c r="S564" s="14"/>
      <c r="T564" s="14"/>
      <c r="U564" s="14"/>
      <c r="V564" s="14"/>
      <c r="W564" s="14"/>
      <c r="X564" s="14"/>
      <c r="Y564" s="14"/>
      <c r="Z564" s="14"/>
      <c r="AA564" s="14"/>
      <c r="AB564" s="14"/>
      <c r="AC564" s="14"/>
    </row>
    <row r="565" spans="1:29" ht="15.75" customHeight="1" x14ac:dyDescent="0.35">
      <c r="A565" s="13"/>
      <c r="B565" s="13"/>
      <c r="C565" s="13"/>
      <c r="D565" s="13"/>
      <c r="E565" s="14"/>
      <c r="F565" s="14"/>
      <c r="G565" s="13"/>
      <c r="H565" s="13"/>
      <c r="I565" s="13"/>
      <c r="J565" s="13"/>
      <c r="K565" s="13"/>
      <c r="L565" s="13"/>
      <c r="M565" s="14"/>
      <c r="N565" s="14"/>
      <c r="O565" s="13"/>
      <c r="P565" s="13"/>
      <c r="Q565" s="13"/>
      <c r="R565" s="14"/>
      <c r="S565" s="14"/>
      <c r="T565" s="14"/>
      <c r="U565" s="14"/>
      <c r="V565" s="14"/>
      <c r="W565" s="14"/>
      <c r="X565" s="14"/>
      <c r="Y565" s="14"/>
      <c r="Z565" s="14"/>
      <c r="AA565" s="14"/>
      <c r="AB565" s="14"/>
      <c r="AC565" s="14"/>
    </row>
    <row r="566" spans="1:29" ht="15.75" customHeight="1" x14ac:dyDescent="0.35">
      <c r="A566" s="13"/>
      <c r="B566" s="13"/>
      <c r="C566" s="13"/>
      <c r="D566" s="13"/>
      <c r="E566" s="14"/>
      <c r="F566" s="14"/>
      <c r="G566" s="13"/>
      <c r="H566" s="13"/>
      <c r="I566" s="13"/>
      <c r="J566" s="13"/>
      <c r="K566" s="13"/>
      <c r="L566" s="13"/>
      <c r="M566" s="14"/>
      <c r="N566" s="14"/>
      <c r="O566" s="13"/>
      <c r="P566" s="13"/>
      <c r="Q566" s="13"/>
      <c r="R566" s="14"/>
      <c r="S566" s="14"/>
      <c r="T566" s="14"/>
      <c r="U566" s="14"/>
      <c r="V566" s="14"/>
      <c r="W566" s="14"/>
      <c r="X566" s="14"/>
      <c r="Y566" s="14"/>
      <c r="Z566" s="14"/>
      <c r="AA566" s="14"/>
      <c r="AB566" s="14"/>
      <c r="AC566" s="14"/>
    </row>
    <row r="567" spans="1:29" ht="15.75" customHeight="1" x14ac:dyDescent="0.35">
      <c r="A567" s="13"/>
      <c r="B567" s="13"/>
      <c r="C567" s="13"/>
      <c r="D567" s="13"/>
      <c r="E567" s="14"/>
      <c r="F567" s="14"/>
      <c r="G567" s="13"/>
      <c r="H567" s="13"/>
      <c r="I567" s="13"/>
      <c r="J567" s="13"/>
      <c r="K567" s="13"/>
      <c r="L567" s="13"/>
      <c r="M567" s="14"/>
      <c r="N567" s="14"/>
      <c r="O567" s="13"/>
      <c r="P567" s="13"/>
      <c r="Q567" s="13"/>
      <c r="R567" s="14"/>
      <c r="S567" s="14"/>
      <c r="T567" s="14"/>
      <c r="U567" s="14"/>
      <c r="V567" s="14"/>
      <c r="W567" s="14"/>
      <c r="X567" s="14"/>
      <c r="Y567" s="14"/>
      <c r="Z567" s="14"/>
      <c r="AA567" s="14"/>
      <c r="AB567" s="14"/>
      <c r="AC567" s="14"/>
    </row>
    <row r="568" spans="1:29" ht="15.75" customHeight="1" x14ac:dyDescent="0.35">
      <c r="A568" s="13"/>
      <c r="B568" s="13"/>
      <c r="C568" s="13"/>
      <c r="D568" s="13"/>
      <c r="E568" s="14"/>
      <c r="F568" s="14"/>
      <c r="G568" s="13"/>
      <c r="H568" s="13"/>
      <c r="I568" s="13"/>
      <c r="J568" s="13"/>
      <c r="K568" s="13"/>
      <c r="L568" s="13"/>
      <c r="M568" s="14"/>
      <c r="N568" s="14"/>
      <c r="O568" s="13"/>
      <c r="P568" s="13"/>
      <c r="Q568" s="13"/>
      <c r="R568" s="14"/>
      <c r="S568" s="14"/>
      <c r="T568" s="14"/>
      <c r="U568" s="14"/>
      <c r="V568" s="14"/>
      <c r="W568" s="14"/>
      <c r="X568" s="14"/>
      <c r="Y568" s="14"/>
      <c r="Z568" s="14"/>
      <c r="AA568" s="14"/>
      <c r="AB568" s="14"/>
      <c r="AC568" s="14"/>
    </row>
    <row r="569" spans="1:29" ht="15.75" customHeight="1" x14ac:dyDescent="0.35">
      <c r="A569" s="13"/>
      <c r="B569" s="13"/>
      <c r="C569" s="13"/>
      <c r="D569" s="13"/>
      <c r="E569" s="14"/>
      <c r="F569" s="14"/>
      <c r="G569" s="13"/>
      <c r="H569" s="13"/>
      <c r="I569" s="13"/>
      <c r="J569" s="13"/>
      <c r="K569" s="13"/>
      <c r="L569" s="13"/>
      <c r="M569" s="14"/>
      <c r="N569" s="14"/>
      <c r="O569" s="13"/>
      <c r="P569" s="13"/>
      <c r="Q569" s="13"/>
      <c r="R569" s="14"/>
      <c r="S569" s="14"/>
      <c r="T569" s="14"/>
      <c r="U569" s="14"/>
      <c r="V569" s="14"/>
      <c r="W569" s="14"/>
      <c r="X569" s="14"/>
      <c r="Y569" s="14"/>
      <c r="Z569" s="14"/>
      <c r="AA569" s="14"/>
      <c r="AB569" s="14"/>
      <c r="AC569" s="14"/>
    </row>
    <row r="570" spans="1:29" ht="15.75" customHeight="1" x14ac:dyDescent="0.35">
      <c r="A570" s="13"/>
      <c r="B570" s="13"/>
      <c r="C570" s="13"/>
      <c r="D570" s="13"/>
      <c r="E570" s="14"/>
      <c r="F570" s="14"/>
      <c r="G570" s="13"/>
      <c r="H570" s="13"/>
      <c r="I570" s="13"/>
      <c r="J570" s="13"/>
      <c r="K570" s="13"/>
      <c r="L570" s="13"/>
      <c r="M570" s="14"/>
      <c r="N570" s="14"/>
      <c r="O570" s="13"/>
      <c r="P570" s="13"/>
      <c r="Q570" s="13"/>
      <c r="R570" s="14"/>
      <c r="S570" s="14"/>
      <c r="T570" s="14"/>
      <c r="U570" s="14"/>
      <c r="V570" s="14"/>
      <c r="W570" s="14"/>
      <c r="X570" s="14"/>
      <c r="Y570" s="14"/>
      <c r="Z570" s="14"/>
      <c r="AA570" s="14"/>
      <c r="AB570" s="14"/>
      <c r="AC570" s="14"/>
    </row>
    <row r="571" spans="1:29" ht="15.75" customHeight="1" x14ac:dyDescent="0.35">
      <c r="A571" s="13"/>
      <c r="B571" s="13"/>
      <c r="C571" s="13"/>
      <c r="D571" s="13"/>
      <c r="E571" s="14"/>
      <c r="F571" s="14"/>
      <c r="G571" s="13"/>
      <c r="H571" s="13"/>
      <c r="I571" s="13"/>
      <c r="J571" s="13"/>
      <c r="K571" s="13"/>
      <c r="L571" s="13"/>
      <c r="M571" s="14"/>
      <c r="N571" s="14"/>
      <c r="O571" s="13"/>
      <c r="P571" s="13"/>
      <c r="Q571" s="13"/>
      <c r="R571" s="14"/>
      <c r="S571" s="14"/>
      <c r="T571" s="14"/>
      <c r="U571" s="14"/>
      <c r="V571" s="14"/>
      <c r="W571" s="14"/>
      <c r="X571" s="14"/>
      <c r="Y571" s="14"/>
      <c r="Z571" s="14"/>
      <c r="AA571" s="14"/>
      <c r="AB571" s="14"/>
      <c r="AC571" s="14"/>
    </row>
    <row r="572" spans="1:29" ht="15.75" customHeight="1" x14ac:dyDescent="0.35">
      <c r="A572" s="13"/>
      <c r="B572" s="13"/>
      <c r="C572" s="13"/>
      <c r="D572" s="13"/>
      <c r="E572" s="14"/>
      <c r="F572" s="14"/>
      <c r="G572" s="13"/>
      <c r="H572" s="13"/>
      <c r="I572" s="13"/>
      <c r="J572" s="13"/>
      <c r="K572" s="13"/>
      <c r="L572" s="13"/>
      <c r="M572" s="14"/>
      <c r="N572" s="14"/>
      <c r="O572" s="13"/>
      <c r="P572" s="13"/>
      <c r="Q572" s="13"/>
      <c r="R572" s="14"/>
      <c r="S572" s="14"/>
      <c r="T572" s="14"/>
      <c r="U572" s="14"/>
      <c r="V572" s="14"/>
      <c r="W572" s="14"/>
      <c r="X572" s="14"/>
      <c r="Y572" s="14"/>
      <c r="Z572" s="14"/>
      <c r="AA572" s="14"/>
      <c r="AB572" s="14"/>
      <c r="AC572" s="14"/>
    </row>
    <row r="573" spans="1:29" ht="15.75" customHeight="1" x14ac:dyDescent="0.35">
      <c r="A573" s="13"/>
      <c r="B573" s="13"/>
      <c r="C573" s="13"/>
      <c r="D573" s="13"/>
      <c r="E573" s="14"/>
      <c r="F573" s="14"/>
      <c r="G573" s="13"/>
      <c r="H573" s="13"/>
      <c r="I573" s="13"/>
      <c r="J573" s="13"/>
      <c r="K573" s="13"/>
      <c r="L573" s="13"/>
      <c r="M573" s="14"/>
      <c r="N573" s="14"/>
      <c r="O573" s="13"/>
      <c r="P573" s="13"/>
      <c r="Q573" s="13"/>
      <c r="R573" s="14"/>
      <c r="S573" s="14"/>
      <c r="T573" s="14"/>
      <c r="U573" s="14"/>
      <c r="V573" s="14"/>
      <c r="W573" s="14"/>
      <c r="X573" s="14"/>
      <c r="Y573" s="14"/>
      <c r="Z573" s="14"/>
      <c r="AA573" s="14"/>
      <c r="AB573" s="14"/>
      <c r="AC573" s="14"/>
    </row>
    <row r="574" spans="1:29" ht="15.75" customHeight="1" x14ac:dyDescent="0.35">
      <c r="A574" s="13"/>
      <c r="B574" s="13"/>
      <c r="C574" s="13"/>
      <c r="D574" s="13"/>
      <c r="E574" s="14"/>
      <c r="F574" s="14"/>
      <c r="G574" s="13"/>
      <c r="H574" s="13"/>
      <c r="I574" s="13"/>
      <c r="J574" s="13"/>
      <c r="K574" s="13"/>
      <c r="L574" s="13"/>
      <c r="M574" s="14"/>
      <c r="N574" s="14"/>
      <c r="O574" s="13"/>
      <c r="P574" s="13"/>
      <c r="Q574" s="13"/>
      <c r="R574" s="14"/>
      <c r="S574" s="14"/>
      <c r="T574" s="14"/>
      <c r="U574" s="14"/>
      <c r="V574" s="14"/>
      <c r="W574" s="14"/>
      <c r="X574" s="14"/>
      <c r="Y574" s="14"/>
      <c r="Z574" s="14"/>
      <c r="AA574" s="14"/>
      <c r="AB574" s="14"/>
      <c r="AC574" s="14"/>
    </row>
    <row r="575" spans="1:29" ht="15.75" customHeight="1" x14ac:dyDescent="0.35">
      <c r="A575" s="13"/>
      <c r="B575" s="13"/>
      <c r="C575" s="13"/>
      <c r="D575" s="13"/>
      <c r="E575" s="14"/>
      <c r="F575" s="14"/>
      <c r="G575" s="13"/>
      <c r="H575" s="13"/>
      <c r="I575" s="13"/>
      <c r="J575" s="13"/>
      <c r="K575" s="13"/>
      <c r="L575" s="13"/>
      <c r="M575" s="14"/>
      <c r="N575" s="14"/>
      <c r="O575" s="13"/>
      <c r="P575" s="13"/>
      <c r="Q575" s="13"/>
      <c r="R575" s="14"/>
      <c r="S575" s="14"/>
      <c r="T575" s="14"/>
      <c r="U575" s="14"/>
      <c r="V575" s="14"/>
      <c r="W575" s="14"/>
      <c r="X575" s="14"/>
      <c r="Y575" s="14"/>
      <c r="Z575" s="14"/>
      <c r="AA575" s="14"/>
      <c r="AB575" s="14"/>
      <c r="AC575" s="14"/>
    </row>
    <row r="576" spans="1:29" ht="15.75" customHeight="1" x14ac:dyDescent="0.35">
      <c r="A576" s="13"/>
      <c r="B576" s="13"/>
      <c r="C576" s="13"/>
      <c r="D576" s="13"/>
      <c r="E576" s="14"/>
      <c r="F576" s="14"/>
      <c r="G576" s="13"/>
      <c r="H576" s="13"/>
      <c r="I576" s="13"/>
      <c r="J576" s="13"/>
      <c r="K576" s="13"/>
      <c r="L576" s="13"/>
      <c r="M576" s="14"/>
      <c r="N576" s="14"/>
      <c r="O576" s="13"/>
      <c r="P576" s="13"/>
      <c r="Q576" s="13"/>
      <c r="R576" s="14"/>
      <c r="S576" s="14"/>
      <c r="T576" s="14"/>
      <c r="U576" s="14"/>
      <c r="V576" s="14"/>
      <c r="W576" s="14"/>
      <c r="X576" s="14"/>
      <c r="Y576" s="14"/>
      <c r="Z576" s="14"/>
      <c r="AA576" s="14"/>
      <c r="AB576" s="14"/>
      <c r="AC576" s="14"/>
    </row>
    <row r="577" spans="1:29" ht="15.75" customHeight="1" x14ac:dyDescent="0.35">
      <c r="A577" s="13"/>
      <c r="B577" s="13"/>
      <c r="C577" s="13"/>
      <c r="D577" s="13"/>
      <c r="E577" s="14"/>
      <c r="F577" s="14"/>
      <c r="G577" s="13"/>
      <c r="H577" s="13"/>
      <c r="I577" s="13"/>
      <c r="J577" s="13"/>
      <c r="K577" s="13"/>
      <c r="L577" s="13"/>
      <c r="M577" s="14"/>
      <c r="N577" s="14"/>
      <c r="O577" s="13"/>
      <c r="P577" s="13"/>
      <c r="Q577" s="13"/>
      <c r="R577" s="14"/>
      <c r="S577" s="14"/>
      <c r="T577" s="14"/>
      <c r="U577" s="14"/>
      <c r="V577" s="14"/>
      <c r="W577" s="14"/>
      <c r="X577" s="14"/>
      <c r="Y577" s="14"/>
      <c r="Z577" s="14"/>
      <c r="AA577" s="14"/>
      <c r="AB577" s="14"/>
      <c r="AC577" s="14"/>
    </row>
    <row r="578" spans="1:29" ht="15.75" customHeight="1" x14ac:dyDescent="0.35">
      <c r="A578" s="13"/>
      <c r="B578" s="13"/>
      <c r="C578" s="13"/>
      <c r="D578" s="13"/>
      <c r="E578" s="14"/>
      <c r="F578" s="14"/>
      <c r="G578" s="13"/>
      <c r="H578" s="13"/>
      <c r="I578" s="13"/>
      <c r="J578" s="13"/>
      <c r="K578" s="13"/>
      <c r="L578" s="13"/>
      <c r="M578" s="14"/>
      <c r="N578" s="14"/>
      <c r="O578" s="13"/>
      <c r="P578" s="13"/>
      <c r="Q578" s="13"/>
      <c r="R578" s="14"/>
      <c r="S578" s="14"/>
      <c r="T578" s="14"/>
      <c r="U578" s="14"/>
      <c r="V578" s="14"/>
      <c r="W578" s="14"/>
      <c r="X578" s="14"/>
      <c r="Y578" s="14"/>
      <c r="Z578" s="14"/>
      <c r="AA578" s="14"/>
      <c r="AB578" s="14"/>
      <c r="AC578" s="14"/>
    </row>
    <row r="579" spans="1:29" ht="15.75" customHeight="1" x14ac:dyDescent="0.35">
      <c r="A579" s="13"/>
      <c r="B579" s="13"/>
      <c r="C579" s="13"/>
      <c r="D579" s="13"/>
      <c r="E579" s="14"/>
      <c r="F579" s="14"/>
      <c r="G579" s="13"/>
      <c r="H579" s="13"/>
      <c r="I579" s="13"/>
      <c r="J579" s="13"/>
      <c r="K579" s="13"/>
      <c r="L579" s="13"/>
      <c r="M579" s="14"/>
      <c r="N579" s="14"/>
      <c r="O579" s="13"/>
      <c r="P579" s="13"/>
      <c r="Q579" s="13"/>
      <c r="R579" s="14"/>
      <c r="S579" s="14"/>
      <c r="T579" s="14"/>
      <c r="U579" s="14"/>
      <c r="V579" s="14"/>
      <c r="W579" s="14"/>
      <c r="X579" s="14"/>
      <c r="Y579" s="14"/>
      <c r="Z579" s="14"/>
      <c r="AA579" s="14"/>
      <c r="AB579" s="14"/>
      <c r="AC579" s="14"/>
    </row>
    <row r="580" spans="1:29" ht="15.75" customHeight="1" x14ac:dyDescent="0.35">
      <c r="A580" s="13"/>
      <c r="B580" s="13"/>
      <c r="C580" s="13"/>
      <c r="D580" s="13"/>
      <c r="E580" s="14"/>
      <c r="F580" s="14"/>
      <c r="G580" s="13"/>
      <c r="H580" s="13"/>
      <c r="I580" s="13"/>
      <c r="J580" s="13"/>
      <c r="K580" s="13"/>
      <c r="L580" s="13"/>
      <c r="M580" s="14"/>
      <c r="N580" s="14"/>
      <c r="O580" s="13"/>
      <c r="P580" s="13"/>
      <c r="Q580" s="13"/>
      <c r="R580" s="14"/>
      <c r="S580" s="14"/>
      <c r="T580" s="14"/>
      <c r="U580" s="14"/>
      <c r="V580" s="14"/>
      <c r="W580" s="14"/>
      <c r="X580" s="14"/>
      <c r="Y580" s="14"/>
      <c r="Z580" s="14"/>
      <c r="AA580" s="14"/>
      <c r="AB580" s="14"/>
      <c r="AC580" s="14"/>
    </row>
    <row r="581" spans="1:29" ht="15.75" customHeight="1" x14ac:dyDescent="0.35">
      <c r="A581" s="13"/>
      <c r="B581" s="13"/>
      <c r="C581" s="13"/>
      <c r="D581" s="13"/>
      <c r="E581" s="14"/>
      <c r="F581" s="14"/>
      <c r="G581" s="13"/>
      <c r="H581" s="13"/>
      <c r="I581" s="13"/>
      <c r="J581" s="13"/>
      <c r="K581" s="13"/>
      <c r="L581" s="13"/>
      <c r="M581" s="14"/>
      <c r="N581" s="14"/>
      <c r="O581" s="13"/>
      <c r="P581" s="13"/>
      <c r="Q581" s="13"/>
      <c r="R581" s="14"/>
      <c r="S581" s="14"/>
      <c r="T581" s="14"/>
      <c r="U581" s="14"/>
      <c r="V581" s="14"/>
      <c r="W581" s="14"/>
      <c r="X581" s="14"/>
      <c r="Y581" s="14"/>
      <c r="Z581" s="14"/>
      <c r="AA581" s="14"/>
      <c r="AB581" s="14"/>
      <c r="AC581" s="14"/>
    </row>
    <row r="582" spans="1:29" ht="15.75" customHeight="1" x14ac:dyDescent="0.35">
      <c r="A582" s="13"/>
      <c r="B582" s="13"/>
      <c r="C582" s="13"/>
      <c r="D582" s="13"/>
      <c r="E582" s="14"/>
      <c r="F582" s="14"/>
      <c r="G582" s="13"/>
      <c r="H582" s="13"/>
      <c r="I582" s="13"/>
      <c r="J582" s="13"/>
      <c r="K582" s="13"/>
      <c r="L582" s="13"/>
      <c r="M582" s="14"/>
      <c r="N582" s="14"/>
      <c r="O582" s="13"/>
      <c r="P582" s="13"/>
      <c r="Q582" s="13"/>
      <c r="R582" s="14"/>
      <c r="S582" s="14"/>
      <c r="T582" s="14"/>
      <c r="U582" s="14"/>
      <c r="V582" s="14"/>
      <c r="W582" s="14"/>
      <c r="X582" s="14"/>
      <c r="Y582" s="14"/>
      <c r="Z582" s="14"/>
      <c r="AA582" s="14"/>
      <c r="AB582" s="14"/>
      <c r="AC582" s="14"/>
    </row>
    <row r="583" spans="1:29" ht="15.75" customHeight="1" x14ac:dyDescent="0.35">
      <c r="A583" s="13"/>
      <c r="B583" s="13"/>
      <c r="C583" s="13"/>
      <c r="D583" s="13"/>
      <c r="E583" s="14"/>
      <c r="F583" s="14"/>
      <c r="G583" s="13"/>
      <c r="H583" s="13"/>
      <c r="I583" s="13"/>
      <c r="J583" s="13"/>
      <c r="K583" s="13"/>
      <c r="L583" s="13"/>
      <c r="M583" s="14"/>
      <c r="N583" s="14"/>
      <c r="O583" s="13"/>
      <c r="P583" s="13"/>
      <c r="Q583" s="13"/>
      <c r="R583" s="14"/>
      <c r="S583" s="14"/>
      <c r="T583" s="14"/>
      <c r="U583" s="14"/>
      <c r="V583" s="14"/>
      <c r="W583" s="14"/>
      <c r="X583" s="14"/>
      <c r="Y583" s="14"/>
      <c r="Z583" s="14"/>
      <c r="AA583" s="14"/>
      <c r="AB583" s="14"/>
      <c r="AC583" s="14"/>
    </row>
    <row r="584" spans="1:29" ht="15.75" customHeight="1" x14ac:dyDescent="0.35">
      <c r="A584" s="13"/>
      <c r="B584" s="13"/>
      <c r="C584" s="13"/>
      <c r="D584" s="13"/>
      <c r="E584" s="14"/>
      <c r="F584" s="14"/>
      <c r="G584" s="13"/>
      <c r="H584" s="13"/>
      <c r="I584" s="13"/>
      <c r="J584" s="13"/>
      <c r="K584" s="13"/>
      <c r="L584" s="13"/>
      <c r="M584" s="14"/>
      <c r="N584" s="14"/>
      <c r="O584" s="13"/>
      <c r="P584" s="13"/>
      <c r="Q584" s="13"/>
      <c r="R584" s="14"/>
      <c r="S584" s="14"/>
      <c r="T584" s="14"/>
      <c r="U584" s="14"/>
      <c r="V584" s="14"/>
      <c r="W584" s="14"/>
      <c r="X584" s="14"/>
      <c r="Y584" s="14"/>
      <c r="Z584" s="14"/>
      <c r="AA584" s="14"/>
      <c r="AB584" s="14"/>
      <c r="AC584" s="14"/>
    </row>
    <row r="585" spans="1:29" ht="15.75" customHeight="1" x14ac:dyDescent="0.35">
      <c r="A585" s="13"/>
      <c r="B585" s="13"/>
      <c r="C585" s="13"/>
      <c r="D585" s="13"/>
      <c r="E585" s="14"/>
      <c r="F585" s="14"/>
      <c r="G585" s="13"/>
      <c r="H585" s="13"/>
      <c r="I585" s="13"/>
      <c r="J585" s="13"/>
      <c r="K585" s="13"/>
      <c r="L585" s="13"/>
      <c r="M585" s="14"/>
      <c r="N585" s="14"/>
      <c r="O585" s="13"/>
      <c r="P585" s="13"/>
      <c r="Q585" s="13"/>
      <c r="R585" s="14"/>
      <c r="S585" s="14"/>
      <c r="T585" s="14"/>
      <c r="U585" s="14"/>
      <c r="V585" s="14"/>
      <c r="W585" s="14"/>
      <c r="X585" s="14"/>
      <c r="Y585" s="14"/>
      <c r="Z585" s="14"/>
      <c r="AA585" s="14"/>
      <c r="AB585" s="14"/>
      <c r="AC585" s="14"/>
    </row>
    <row r="586" spans="1:29" ht="15.75" customHeight="1" x14ac:dyDescent="0.35">
      <c r="A586" s="13"/>
      <c r="B586" s="13"/>
      <c r="C586" s="13"/>
      <c r="D586" s="13"/>
      <c r="E586" s="14"/>
      <c r="F586" s="14"/>
      <c r="G586" s="13"/>
      <c r="H586" s="13"/>
      <c r="I586" s="13"/>
      <c r="J586" s="13"/>
      <c r="K586" s="13"/>
      <c r="L586" s="13"/>
      <c r="M586" s="14"/>
      <c r="N586" s="14"/>
      <c r="O586" s="13"/>
      <c r="P586" s="13"/>
      <c r="Q586" s="13"/>
      <c r="R586" s="14"/>
      <c r="S586" s="14"/>
      <c r="T586" s="14"/>
      <c r="U586" s="14"/>
      <c r="V586" s="14"/>
      <c r="W586" s="14"/>
      <c r="X586" s="14"/>
      <c r="Y586" s="14"/>
      <c r="Z586" s="14"/>
      <c r="AA586" s="14"/>
      <c r="AB586" s="14"/>
      <c r="AC586" s="14"/>
    </row>
    <row r="587" spans="1:29" ht="15.75" customHeight="1" x14ac:dyDescent="0.35">
      <c r="A587" s="13"/>
      <c r="B587" s="13"/>
      <c r="C587" s="13"/>
      <c r="D587" s="13"/>
      <c r="E587" s="14"/>
      <c r="F587" s="14"/>
      <c r="G587" s="13"/>
      <c r="H587" s="13"/>
      <c r="I587" s="13"/>
      <c r="J587" s="13"/>
      <c r="K587" s="13"/>
      <c r="L587" s="13"/>
      <c r="M587" s="14"/>
      <c r="N587" s="14"/>
      <c r="O587" s="13"/>
      <c r="P587" s="13"/>
      <c r="Q587" s="13"/>
      <c r="R587" s="14"/>
      <c r="S587" s="14"/>
      <c r="T587" s="14"/>
      <c r="U587" s="14"/>
      <c r="V587" s="14"/>
      <c r="W587" s="14"/>
      <c r="X587" s="14"/>
      <c r="Y587" s="14"/>
      <c r="Z587" s="14"/>
      <c r="AA587" s="14"/>
      <c r="AB587" s="14"/>
      <c r="AC587" s="14"/>
    </row>
    <row r="588" spans="1:29" ht="15.75" customHeight="1" x14ac:dyDescent="0.35">
      <c r="A588" s="13"/>
      <c r="B588" s="13"/>
      <c r="C588" s="13"/>
      <c r="D588" s="13"/>
      <c r="E588" s="14"/>
      <c r="F588" s="14"/>
      <c r="G588" s="13"/>
      <c r="H588" s="13"/>
      <c r="I588" s="13"/>
      <c r="J588" s="13"/>
      <c r="K588" s="13"/>
      <c r="L588" s="13"/>
      <c r="M588" s="14"/>
      <c r="N588" s="14"/>
      <c r="O588" s="13"/>
      <c r="P588" s="13"/>
      <c r="Q588" s="13"/>
      <c r="R588" s="14"/>
      <c r="S588" s="14"/>
      <c r="T588" s="14"/>
      <c r="U588" s="14"/>
      <c r="V588" s="14"/>
      <c r="W588" s="14"/>
      <c r="X588" s="14"/>
      <c r="Y588" s="14"/>
      <c r="Z588" s="14"/>
      <c r="AA588" s="14"/>
      <c r="AB588" s="14"/>
      <c r="AC588" s="14"/>
    </row>
    <row r="589" spans="1:29" ht="15.75" customHeight="1" x14ac:dyDescent="0.35">
      <c r="A589" s="13"/>
      <c r="B589" s="13"/>
      <c r="C589" s="13"/>
      <c r="D589" s="13"/>
      <c r="E589" s="14"/>
      <c r="F589" s="14"/>
      <c r="G589" s="13"/>
      <c r="H589" s="13"/>
      <c r="I589" s="13"/>
      <c r="J589" s="13"/>
      <c r="K589" s="13"/>
      <c r="L589" s="13"/>
      <c r="M589" s="14"/>
      <c r="N589" s="14"/>
      <c r="O589" s="13"/>
      <c r="P589" s="13"/>
      <c r="Q589" s="13"/>
      <c r="R589" s="14"/>
      <c r="S589" s="14"/>
      <c r="T589" s="14"/>
      <c r="U589" s="14"/>
      <c r="V589" s="14"/>
      <c r="W589" s="14"/>
      <c r="X589" s="14"/>
      <c r="Y589" s="14"/>
      <c r="Z589" s="14"/>
      <c r="AA589" s="14"/>
      <c r="AB589" s="14"/>
      <c r="AC589" s="14"/>
    </row>
    <row r="590" spans="1:29" ht="15.75" customHeight="1" x14ac:dyDescent="0.35">
      <c r="A590" s="13"/>
      <c r="B590" s="13"/>
      <c r="C590" s="13"/>
      <c r="D590" s="13"/>
      <c r="E590" s="14"/>
      <c r="F590" s="14"/>
      <c r="G590" s="13"/>
      <c r="H590" s="13"/>
      <c r="I590" s="13"/>
      <c r="J590" s="13"/>
      <c r="K590" s="13"/>
      <c r="L590" s="13"/>
      <c r="M590" s="14"/>
      <c r="N590" s="14"/>
      <c r="O590" s="13"/>
      <c r="P590" s="13"/>
      <c r="Q590" s="13"/>
      <c r="R590" s="14"/>
      <c r="S590" s="14"/>
      <c r="T590" s="14"/>
      <c r="U590" s="14"/>
      <c r="V590" s="14"/>
      <c r="W590" s="14"/>
      <c r="X590" s="14"/>
      <c r="Y590" s="14"/>
      <c r="Z590" s="14"/>
      <c r="AA590" s="14"/>
      <c r="AB590" s="14"/>
      <c r="AC590" s="14"/>
    </row>
    <row r="591" spans="1:29" ht="15.75" customHeight="1" x14ac:dyDescent="0.35">
      <c r="A591" s="13"/>
      <c r="B591" s="13"/>
      <c r="C591" s="13"/>
      <c r="D591" s="13"/>
      <c r="E591" s="14"/>
      <c r="F591" s="14"/>
      <c r="G591" s="13"/>
      <c r="H591" s="13"/>
      <c r="I591" s="13"/>
      <c r="J591" s="13"/>
      <c r="K591" s="13"/>
      <c r="L591" s="13"/>
      <c r="M591" s="14"/>
      <c r="N591" s="14"/>
      <c r="O591" s="13"/>
      <c r="P591" s="13"/>
      <c r="Q591" s="13"/>
      <c r="R591" s="14"/>
      <c r="S591" s="14"/>
      <c r="T591" s="14"/>
      <c r="U591" s="14"/>
      <c r="V591" s="14"/>
      <c r="W591" s="14"/>
      <c r="X591" s="14"/>
      <c r="Y591" s="14"/>
      <c r="Z591" s="14"/>
      <c r="AA591" s="14"/>
      <c r="AB591" s="14"/>
      <c r="AC591" s="14"/>
    </row>
    <row r="592" spans="1:29" ht="15.75" customHeight="1" x14ac:dyDescent="0.35">
      <c r="A592" s="13"/>
      <c r="B592" s="13"/>
      <c r="C592" s="13"/>
      <c r="D592" s="13"/>
      <c r="E592" s="14"/>
      <c r="F592" s="14"/>
      <c r="G592" s="13"/>
      <c r="H592" s="13"/>
      <c r="I592" s="13"/>
      <c r="J592" s="13"/>
      <c r="K592" s="13"/>
      <c r="L592" s="13"/>
      <c r="M592" s="14"/>
      <c r="N592" s="14"/>
      <c r="O592" s="13"/>
      <c r="P592" s="13"/>
      <c r="Q592" s="13"/>
      <c r="R592" s="14"/>
      <c r="S592" s="14"/>
      <c r="T592" s="14"/>
      <c r="U592" s="14"/>
      <c r="V592" s="14"/>
      <c r="W592" s="14"/>
      <c r="X592" s="14"/>
      <c r="Y592" s="14"/>
      <c r="Z592" s="14"/>
      <c r="AA592" s="14"/>
      <c r="AB592" s="14"/>
      <c r="AC592" s="14"/>
    </row>
    <row r="593" spans="1:29" ht="15.75" customHeight="1" x14ac:dyDescent="0.35">
      <c r="A593" s="13"/>
      <c r="B593" s="13"/>
      <c r="C593" s="13"/>
      <c r="D593" s="13"/>
      <c r="E593" s="14"/>
      <c r="F593" s="14"/>
      <c r="G593" s="13"/>
      <c r="H593" s="13"/>
      <c r="I593" s="13"/>
      <c r="J593" s="13"/>
      <c r="K593" s="13"/>
      <c r="L593" s="13"/>
      <c r="M593" s="14"/>
      <c r="N593" s="14"/>
      <c r="O593" s="13"/>
      <c r="P593" s="13"/>
      <c r="Q593" s="13"/>
      <c r="R593" s="14"/>
      <c r="S593" s="14"/>
      <c r="T593" s="14"/>
      <c r="U593" s="14"/>
      <c r="V593" s="14"/>
      <c r="W593" s="14"/>
      <c r="X593" s="14"/>
      <c r="Y593" s="14"/>
      <c r="Z593" s="14"/>
      <c r="AA593" s="14"/>
      <c r="AB593" s="14"/>
      <c r="AC593" s="14"/>
    </row>
    <row r="594" spans="1:29" ht="15.75" customHeight="1" x14ac:dyDescent="0.35">
      <c r="A594" s="13"/>
      <c r="B594" s="13"/>
      <c r="C594" s="13"/>
      <c r="D594" s="13"/>
      <c r="E594" s="14"/>
      <c r="F594" s="14"/>
      <c r="G594" s="13"/>
      <c r="H594" s="13"/>
      <c r="I594" s="13"/>
      <c r="J594" s="13"/>
      <c r="K594" s="13"/>
      <c r="L594" s="13"/>
      <c r="M594" s="14"/>
      <c r="N594" s="14"/>
      <c r="O594" s="13"/>
      <c r="P594" s="13"/>
      <c r="Q594" s="13"/>
      <c r="R594" s="14"/>
      <c r="S594" s="14"/>
      <c r="T594" s="14"/>
      <c r="U594" s="14"/>
      <c r="V594" s="14"/>
      <c r="W594" s="14"/>
      <c r="X594" s="14"/>
      <c r="Y594" s="14"/>
      <c r="Z594" s="14"/>
      <c r="AA594" s="14"/>
      <c r="AB594" s="14"/>
      <c r="AC594" s="14"/>
    </row>
    <row r="595" spans="1:29" ht="15.75" customHeight="1" x14ac:dyDescent="0.35">
      <c r="A595" s="13"/>
      <c r="B595" s="13"/>
      <c r="C595" s="13"/>
      <c r="D595" s="13"/>
      <c r="E595" s="14"/>
      <c r="F595" s="14"/>
      <c r="G595" s="13"/>
      <c r="H595" s="13"/>
      <c r="I595" s="13"/>
      <c r="J595" s="13"/>
      <c r="K595" s="13"/>
      <c r="L595" s="13"/>
      <c r="M595" s="14"/>
      <c r="N595" s="14"/>
      <c r="O595" s="13"/>
      <c r="P595" s="13"/>
      <c r="Q595" s="13"/>
      <c r="R595" s="14"/>
      <c r="S595" s="14"/>
      <c r="T595" s="14"/>
      <c r="U595" s="14"/>
      <c r="V595" s="14"/>
      <c r="W595" s="14"/>
      <c r="X595" s="14"/>
      <c r="Y595" s="14"/>
      <c r="Z595" s="14"/>
      <c r="AA595" s="14"/>
      <c r="AB595" s="14"/>
      <c r="AC595" s="14"/>
    </row>
    <row r="596" spans="1:29" ht="15.75" customHeight="1" x14ac:dyDescent="0.35">
      <c r="A596" s="13"/>
      <c r="B596" s="13"/>
      <c r="C596" s="13"/>
      <c r="D596" s="13"/>
      <c r="E596" s="14"/>
      <c r="F596" s="14"/>
      <c r="G596" s="13"/>
      <c r="H596" s="13"/>
      <c r="I596" s="13"/>
      <c r="J596" s="13"/>
      <c r="K596" s="13"/>
      <c r="L596" s="13"/>
      <c r="M596" s="14"/>
      <c r="N596" s="14"/>
      <c r="O596" s="13"/>
      <c r="P596" s="13"/>
      <c r="Q596" s="13"/>
      <c r="R596" s="14"/>
      <c r="S596" s="14"/>
      <c r="T596" s="14"/>
      <c r="U596" s="14"/>
      <c r="V596" s="14"/>
      <c r="W596" s="14"/>
      <c r="X596" s="14"/>
      <c r="Y596" s="14"/>
      <c r="Z596" s="14"/>
      <c r="AA596" s="14"/>
      <c r="AB596" s="14"/>
      <c r="AC596" s="14"/>
    </row>
    <row r="597" spans="1:29" ht="15.75" customHeight="1" x14ac:dyDescent="0.35">
      <c r="A597" s="13"/>
      <c r="B597" s="13"/>
      <c r="C597" s="13"/>
      <c r="D597" s="13"/>
      <c r="E597" s="14"/>
      <c r="F597" s="14"/>
      <c r="G597" s="13"/>
      <c r="H597" s="13"/>
      <c r="I597" s="13"/>
      <c r="J597" s="13"/>
      <c r="K597" s="13"/>
      <c r="L597" s="13"/>
      <c r="M597" s="14"/>
      <c r="N597" s="14"/>
      <c r="O597" s="13"/>
      <c r="P597" s="13"/>
      <c r="Q597" s="13"/>
      <c r="R597" s="14"/>
      <c r="S597" s="14"/>
      <c r="T597" s="14"/>
      <c r="U597" s="14"/>
      <c r="V597" s="14"/>
      <c r="W597" s="14"/>
      <c r="X597" s="14"/>
      <c r="Y597" s="14"/>
      <c r="Z597" s="14"/>
      <c r="AA597" s="14"/>
      <c r="AB597" s="14"/>
      <c r="AC597" s="14"/>
    </row>
    <row r="598" spans="1:29" ht="15.75" customHeight="1" x14ac:dyDescent="0.35">
      <c r="A598" s="13"/>
      <c r="B598" s="13"/>
      <c r="C598" s="13"/>
      <c r="D598" s="13"/>
      <c r="E598" s="14"/>
      <c r="F598" s="14"/>
      <c r="G598" s="13"/>
      <c r="H598" s="13"/>
      <c r="I598" s="13"/>
      <c r="J598" s="13"/>
      <c r="K598" s="13"/>
      <c r="L598" s="13"/>
      <c r="M598" s="14"/>
      <c r="N598" s="14"/>
      <c r="O598" s="13"/>
      <c r="P598" s="13"/>
      <c r="Q598" s="13"/>
      <c r="R598" s="14"/>
      <c r="S598" s="14"/>
      <c r="T598" s="14"/>
      <c r="U598" s="14"/>
      <c r="V598" s="14"/>
      <c r="W598" s="14"/>
      <c r="X598" s="14"/>
      <c r="Y598" s="14"/>
      <c r="Z598" s="14"/>
      <c r="AA598" s="14"/>
      <c r="AB598" s="14"/>
      <c r="AC598" s="14"/>
    </row>
    <row r="599" spans="1:29" ht="15.75" customHeight="1" x14ac:dyDescent="0.35">
      <c r="A599" s="13"/>
      <c r="B599" s="13"/>
      <c r="C599" s="13"/>
      <c r="D599" s="13"/>
      <c r="E599" s="14"/>
      <c r="F599" s="14"/>
      <c r="G599" s="13"/>
      <c r="H599" s="13"/>
      <c r="I599" s="13"/>
      <c r="J599" s="13"/>
      <c r="K599" s="13"/>
      <c r="L599" s="13"/>
      <c r="M599" s="14"/>
      <c r="N599" s="14"/>
      <c r="O599" s="13"/>
      <c r="P599" s="13"/>
      <c r="Q599" s="13"/>
      <c r="R599" s="14"/>
      <c r="S599" s="14"/>
      <c r="T599" s="14"/>
      <c r="U599" s="14"/>
      <c r="V599" s="14"/>
      <c r="W599" s="14"/>
      <c r="X599" s="14"/>
      <c r="Y599" s="14"/>
      <c r="Z599" s="14"/>
      <c r="AA599" s="14"/>
      <c r="AB599" s="14"/>
      <c r="AC599" s="14"/>
    </row>
    <row r="600" spans="1:29" ht="15.75" customHeight="1" x14ac:dyDescent="0.35">
      <c r="A600" s="13"/>
      <c r="B600" s="13"/>
      <c r="C600" s="13"/>
      <c r="D600" s="13"/>
      <c r="E600" s="14"/>
      <c r="F600" s="14"/>
      <c r="G600" s="13"/>
      <c r="H600" s="13"/>
      <c r="I600" s="13"/>
      <c r="J600" s="13"/>
      <c r="K600" s="13"/>
      <c r="L600" s="13"/>
      <c r="M600" s="14"/>
      <c r="N600" s="14"/>
      <c r="O600" s="13"/>
      <c r="P600" s="13"/>
      <c r="Q600" s="13"/>
      <c r="R600" s="14"/>
      <c r="S600" s="14"/>
      <c r="T600" s="14"/>
      <c r="U600" s="14"/>
      <c r="V600" s="14"/>
      <c r="W600" s="14"/>
      <c r="X600" s="14"/>
      <c r="Y600" s="14"/>
      <c r="Z600" s="14"/>
      <c r="AA600" s="14"/>
      <c r="AB600" s="14"/>
      <c r="AC600" s="14"/>
    </row>
    <row r="601" spans="1:29" ht="15.75" customHeight="1" x14ac:dyDescent="0.35">
      <c r="A601" s="13"/>
      <c r="B601" s="13"/>
      <c r="C601" s="13"/>
      <c r="D601" s="13"/>
      <c r="E601" s="14"/>
      <c r="F601" s="14"/>
      <c r="G601" s="13"/>
      <c r="H601" s="13"/>
      <c r="I601" s="13"/>
      <c r="J601" s="13"/>
      <c r="K601" s="13"/>
      <c r="L601" s="13"/>
      <c r="M601" s="14"/>
      <c r="N601" s="14"/>
      <c r="O601" s="13"/>
      <c r="P601" s="13"/>
      <c r="Q601" s="13"/>
      <c r="R601" s="14"/>
      <c r="S601" s="14"/>
      <c r="T601" s="14"/>
      <c r="U601" s="14"/>
      <c r="V601" s="14"/>
      <c r="W601" s="14"/>
      <c r="X601" s="14"/>
      <c r="Y601" s="14"/>
      <c r="Z601" s="14"/>
      <c r="AA601" s="14"/>
      <c r="AB601" s="14"/>
      <c r="AC601" s="14"/>
    </row>
    <row r="602" spans="1:29" ht="15.75" customHeight="1" x14ac:dyDescent="0.35">
      <c r="A602" s="13"/>
      <c r="B602" s="13"/>
      <c r="C602" s="13"/>
      <c r="D602" s="13"/>
      <c r="E602" s="14"/>
      <c r="F602" s="14"/>
      <c r="G602" s="13"/>
      <c r="H602" s="13"/>
      <c r="I602" s="13"/>
      <c r="J602" s="13"/>
      <c r="K602" s="13"/>
      <c r="L602" s="13"/>
      <c r="M602" s="14"/>
      <c r="N602" s="14"/>
      <c r="O602" s="13"/>
      <c r="P602" s="13"/>
      <c r="Q602" s="13"/>
      <c r="R602" s="14"/>
      <c r="S602" s="14"/>
      <c r="T602" s="14"/>
      <c r="U602" s="14"/>
      <c r="V602" s="14"/>
      <c r="W602" s="14"/>
      <c r="X602" s="14"/>
      <c r="Y602" s="14"/>
      <c r="Z602" s="14"/>
      <c r="AA602" s="14"/>
      <c r="AB602" s="14"/>
      <c r="AC602" s="14"/>
    </row>
    <row r="603" spans="1:29" ht="15.75" customHeight="1" x14ac:dyDescent="0.35">
      <c r="A603" s="13"/>
      <c r="B603" s="13"/>
      <c r="C603" s="13"/>
      <c r="D603" s="13"/>
      <c r="E603" s="14"/>
      <c r="F603" s="14"/>
      <c r="G603" s="13"/>
      <c r="H603" s="13"/>
      <c r="I603" s="13"/>
      <c r="J603" s="13"/>
      <c r="K603" s="13"/>
      <c r="L603" s="13"/>
      <c r="M603" s="14"/>
      <c r="N603" s="14"/>
      <c r="O603" s="13"/>
      <c r="P603" s="13"/>
      <c r="Q603" s="13"/>
      <c r="R603" s="14"/>
      <c r="S603" s="14"/>
      <c r="T603" s="14"/>
      <c r="U603" s="14"/>
      <c r="V603" s="14"/>
      <c r="W603" s="14"/>
      <c r="X603" s="14"/>
      <c r="Y603" s="14"/>
      <c r="Z603" s="14"/>
      <c r="AA603" s="14"/>
      <c r="AB603" s="14"/>
      <c r="AC603" s="14"/>
    </row>
    <row r="604" spans="1:29" ht="15.75" customHeight="1" x14ac:dyDescent="0.35">
      <c r="A604" s="13"/>
      <c r="B604" s="13"/>
      <c r="C604" s="13"/>
      <c r="D604" s="13"/>
      <c r="E604" s="14"/>
      <c r="F604" s="14"/>
      <c r="G604" s="13"/>
      <c r="H604" s="13"/>
      <c r="I604" s="13"/>
      <c r="J604" s="13"/>
      <c r="K604" s="13"/>
      <c r="L604" s="13"/>
      <c r="M604" s="14"/>
      <c r="N604" s="14"/>
      <c r="O604" s="13"/>
      <c r="P604" s="13"/>
      <c r="Q604" s="13"/>
      <c r="R604" s="14"/>
      <c r="S604" s="14"/>
      <c r="T604" s="14"/>
      <c r="U604" s="14"/>
      <c r="V604" s="14"/>
      <c r="W604" s="14"/>
      <c r="X604" s="14"/>
      <c r="Y604" s="14"/>
      <c r="Z604" s="14"/>
      <c r="AA604" s="14"/>
      <c r="AB604" s="14"/>
      <c r="AC604" s="14"/>
    </row>
    <row r="605" spans="1:29" ht="15.75" customHeight="1" x14ac:dyDescent="0.35">
      <c r="A605" s="13"/>
      <c r="B605" s="13"/>
      <c r="C605" s="13"/>
      <c r="D605" s="13"/>
      <c r="E605" s="14"/>
      <c r="F605" s="14"/>
      <c r="G605" s="13"/>
      <c r="H605" s="13"/>
      <c r="I605" s="13"/>
      <c r="J605" s="13"/>
      <c r="K605" s="13"/>
      <c r="L605" s="13"/>
      <c r="M605" s="14"/>
      <c r="N605" s="14"/>
      <c r="O605" s="13"/>
      <c r="P605" s="13"/>
      <c r="Q605" s="13"/>
      <c r="R605" s="14"/>
      <c r="S605" s="14"/>
      <c r="T605" s="14"/>
      <c r="U605" s="14"/>
      <c r="V605" s="14"/>
      <c r="W605" s="14"/>
      <c r="X605" s="14"/>
      <c r="Y605" s="14"/>
      <c r="Z605" s="14"/>
      <c r="AA605" s="14"/>
      <c r="AB605" s="14"/>
      <c r="AC605" s="14"/>
    </row>
    <row r="606" spans="1:29" ht="15.75" customHeight="1" x14ac:dyDescent="0.35">
      <c r="A606" s="13"/>
      <c r="B606" s="13"/>
      <c r="C606" s="13"/>
      <c r="D606" s="13"/>
      <c r="E606" s="14"/>
      <c r="F606" s="14"/>
      <c r="G606" s="13"/>
      <c r="H606" s="13"/>
      <c r="I606" s="13"/>
      <c r="J606" s="13"/>
      <c r="K606" s="13"/>
      <c r="L606" s="13"/>
      <c r="M606" s="14"/>
      <c r="N606" s="14"/>
      <c r="O606" s="13"/>
      <c r="P606" s="13"/>
      <c r="Q606" s="13"/>
      <c r="R606" s="14"/>
      <c r="S606" s="14"/>
      <c r="T606" s="14"/>
      <c r="U606" s="14"/>
      <c r="V606" s="14"/>
      <c r="W606" s="14"/>
      <c r="X606" s="14"/>
      <c r="Y606" s="14"/>
      <c r="Z606" s="14"/>
      <c r="AA606" s="14"/>
      <c r="AB606" s="14"/>
      <c r="AC606" s="14"/>
    </row>
    <row r="607" spans="1:29" ht="15.75" customHeight="1" x14ac:dyDescent="0.35">
      <c r="A607" s="13"/>
      <c r="B607" s="13"/>
      <c r="C607" s="13"/>
      <c r="D607" s="13"/>
      <c r="E607" s="14"/>
      <c r="F607" s="14"/>
      <c r="G607" s="13"/>
      <c r="H607" s="13"/>
      <c r="I607" s="13"/>
      <c r="J607" s="13"/>
      <c r="K607" s="13"/>
      <c r="L607" s="13"/>
      <c r="M607" s="14"/>
      <c r="N607" s="14"/>
      <c r="O607" s="13"/>
      <c r="P607" s="13"/>
      <c r="Q607" s="13"/>
      <c r="R607" s="14"/>
      <c r="S607" s="14"/>
      <c r="T607" s="14"/>
      <c r="U607" s="14"/>
      <c r="V607" s="14"/>
      <c r="W607" s="14"/>
      <c r="X607" s="14"/>
      <c r="Y607" s="14"/>
      <c r="Z607" s="14"/>
      <c r="AA607" s="14"/>
      <c r="AB607" s="14"/>
      <c r="AC607" s="14"/>
    </row>
    <row r="608" spans="1:29" ht="15.75" customHeight="1" x14ac:dyDescent="0.35">
      <c r="A608" s="13"/>
      <c r="B608" s="13"/>
      <c r="C608" s="13"/>
      <c r="D608" s="13"/>
      <c r="E608" s="14"/>
      <c r="F608" s="14"/>
      <c r="G608" s="13"/>
      <c r="H608" s="13"/>
      <c r="I608" s="13"/>
      <c r="J608" s="13"/>
      <c r="K608" s="13"/>
      <c r="L608" s="13"/>
      <c r="M608" s="14"/>
      <c r="N608" s="14"/>
      <c r="O608" s="13"/>
      <c r="P608" s="13"/>
      <c r="Q608" s="13"/>
      <c r="R608" s="14"/>
      <c r="S608" s="14"/>
      <c r="T608" s="14"/>
      <c r="U608" s="14"/>
      <c r="V608" s="14"/>
      <c r="W608" s="14"/>
      <c r="X608" s="14"/>
      <c r="Y608" s="14"/>
      <c r="Z608" s="14"/>
      <c r="AA608" s="14"/>
      <c r="AB608" s="14"/>
      <c r="AC608" s="14"/>
    </row>
    <row r="609" spans="1:29" ht="15.75" customHeight="1" x14ac:dyDescent="0.35">
      <c r="A609" s="13"/>
      <c r="B609" s="13"/>
      <c r="C609" s="13"/>
      <c r="D609" s="13"/>
      <c r="E609" s="14"/>
      <c r="F609" s="14"/>
      <c r="G609" s="13"/>
      <c r="H609" s="13"/>
      <c r="I609" s="13"/>
      <c r="J609" s="13"/>
      <c r="K609" s="13"/>
      <c r="L609" s="13"/>
      <c r="M609" s="14"/>
      <c r="N609" s="14"/>
      <c r="O609" s="13"/>
      <c r="P609" s="13"/>
      <c r="Q609" s="13"/>
      <c r="R609" s="14"/>
      <c r="S609" s="14"/>
      <c r="T609" s="14"/>
      <c r="U609" s="14"/>
      <c r="V609" s="14"/>
      <c r="W609" s="14"/>
      <c r="X609" s="14"/>
      <c r="Y609" s="14"/>
      <c r="Z609" s="14"/>
      <c r="AA609" s="14"/>
      <c r="AB609" s="14"/>
      <c r="AC609" s="14"/>
    </row>
    <row r="610" spans="1:29" ht="15.75" customHeight="1" x14ac:dyDescent="0.35">
      <c r="A610" s="13"/>
      <c r="B610" s="13"/>
      <c r="C610" s="13"/>
      <c r="D610" s="13"/>
      <c r="E610" s="14"/>
      <c r="F610" s="14"/>
      <c r="G610" s="13"/>
      <c r="H610" s="13"/>
      <c r="I610" s="13"/>
      <c r="J610" s="13"/>
      <c r="K610" s="13"/>
      <c r="L610" s="13"/>
      <c r="M610" s="14"/>
      <c r="N610" s="14"/>
      <c r="O610" s="13"/>
      <c r="P610" s="13"/>
      <c r="Q610" s="13"/>
      <c r="R610" s="14"/>
      <c r="S610" s="14"/>
      <c r="T610" s="14"/>
      <c r="U610" s="14"/>
      <c r="V610" s="14"/>
      <c r="W610" s="14"/>
      <c r="X610" s="14"/>
      <c r="Y610" s="14"/>
      <c r="Z610" s="14"/>
      <c r="AA610" s="14"/>
      <c r="AB610" s="14"/>
      <c r="AC610" s="14"/>
    </row>
    <row r="611" spans="1:29" ht="15.75" customHeight="1" x14ac:dyDescent="0.35">
      <c r="A611" s="13"/>
      <c r="B611" s="13"/>
      <c r="C611" s="13"/>
      <c r="D611" s="13"/>
      <c r="E611" s="14"/>
      <c r="F611" s="14"/>
      <c r="G611" s="13"/>
      <c r="H611" s="13"/>
      <c r="I611" s="13"/>
      <c r="J611" s="13"/>
      <c r="K611" s="13"/>
      <c r="L611" s="13"/>
      <c r="M611" s="14"/>
      <c r="N611" s="14"/>
      <c r="O611" s="13"/>
      <c r="P611" s="13"/>
      <c r="Q611" s="13"/>
      <c r="R611" s="14"/>
      <c r="S611" s="14"/>
      <c r="T611" s="14"/>
      <c r="U611" s="14"/>
      <c r="V611" s="14"/>
      <c r="W611" s="14"/>
      <c r="X611" s="14"/>
      <c r="Y611" s="14"/>
      <c r="Z611" s="14"/>
      <c r="AA611" s="14"/>
      <c r="AB611" s="14"/>
      <c r="AC611" s="14"/>
    </row>
    <row r="612" spans="1:29" ht="15.75" customHeight="1" x14ac:dyDescent="0.35">
      <c r="A612" s="13"/>
      <c r="B612" s="13"/>
      <c r="C612" s="13"/>
      <c r="D612" s="13"/>
      <c r="E612" s="14"/>
      <c r="F612" s="14"/>
      <c r="G612" s="13"/>
      <c r="H612" s="13"/>
      <c r="I612" s="13"/>
      <c r="J612" s="13"/>
      <c r="K612" s="13"/>
      <c r="L612" s="13"/>
      <c r="M612" s="14"/>
      <c r="N612" s="14"/>
      <c r="O612" s="13"/>
      <c r="P612" s="13"/>
      <c r="Q612" s="13"/>
      <c r="R612" s="14"/>
      <c r="S612" s="14"/>
      <c r="T612" s="14"/>
      <c r="U612" s="14"/>
      <c r="V612" s="14"/>
      <c r="W612" s="14"/>
      <c r="X612" s="14"/>
      <c r="Y612" s="14"/>
      <c r="Z612" s="14"/>
      <c r="AA612" s="14"/>
      <c r="AB612" s="14"/>
      <c r="AC612" s="14"/>
    </row>
    <row r="613" spans="1:29" ht="15.75" customHeight="1" x14ac:dyDescent="0.35">
      <c r="A613" s="13"/>
      <c r="B613" s="13"/>
      <c r="C613" s="13"/>
      <c r="D613" s="13"/>
      <c r="E613" s="14"/>
      <c r="F613" s="14"/>
      <c r="G613" s="13"/>
      <c r="H613" s="13"/>
      <c r="I613" s="13"/>
      <c r="J613" s="13"/>
      <c r="K613" s="13"/>
      <c r="L613" s="13"/>
      <c r="M613" s="14"/>
      <c r="N613" s="14"/>
      <c r="O613" s="13"/>
      <c r="P613" s="13"/>
      <c r="Q613" s="13"/>
      <c r="R613" s="14"/>
      <c r="S613" s="14"/>
      <c r="T613" s="14"/>
      <c r="U613" s="14"/>
      <c r="V613" s="14"/>
      <c r="W613" s="14"/>
      <c r="X613" s="14"/>
      <c r="Y613" s="14"/>
      <c r="Z613" s="14"/>
      <c r="AA613" s="14"/>
      <c r="AB613" s="14"/>
      <c r="AC613" s="14"/>
    </row>
    <row r="614" spans="1:29" ht="15.75" customHeight="1" x14ac:dyDescent="0.35">
      <c r="A614" s="13"/>
      <c r="B614" s="13"/>
      <c r="C614" s="13"/>
      <c r="D614" s="13"/>
      <c r="E614" s="14"/>
      <c r="F614" s="14"/>
      <c r="G614" s="13"/>
      <c r="H614" s="13"/>
      <c r="I614" s="13"/>
      <c r="J614" s="13"/>
      <c r="K614" s="13"/>
      <c r="L614" s="13"/>
      <c r="M614" s="14"/>
      <c r="N614" s="14"/>
      <c r="O614" s="13"/>
      <c r="P614" s="13"/>
      <c r="Q614" s="13"/>
      <c r="R614" s="14"/>
      <c r="S614" s="14"/>
      <c r="T614" s="14"/>
      <c r="U614" s="14"/>
      <c r="V614" s="14"/>
      <c r="W614" s="14"/>
      <c r="X614" s="14"/>
      <c r="Y614" s="14"/>
      <c r="Z614" s="14"/>
      <c r="AA614" s="14"/>
      <c r="AB614" s="14"/>
      <c r="AC614" s="14"/>
    </row>
    <row r="615" spans="1:29" ht="15.75" customHeight="1" x14ac:dyDescent="0.35">
      <c r="A615" s="13"/>
      <c r="B615" s="13"/>
      <c r="C615" s="13"/>
      <c r="D615" s="13"/>
      <c r="E615" s="14"/>
      <c r="F615" s="14"/>
      <c r="G615" s="13"/>
      <c r="H615" s="13"/>
      <c r="I615" s="13"/>
      <c r="J615" s="13"/>
      <c r="K615" s="13"/>
      <c r="L615" s="13"/>
      <c r="M615" s="14"/>
      <c r="N615" s="14"/>
      <c r="O615" s="13"/>
      <c r="P615" s="13"/>
      <c r="Q615" s="13"/>
      <c r="R615" s="14"/>
      <c r="S615" s="14"/>
      <c r="T615" s="14"/>
      <c r="U615" s="14"/>
      <c r="V615" s="14"/>
      <c r="W615" s="14"/>
      <c r="X615" s="14"/>
      <c r="Y615" s="14"/>
      <c r="Z615" s="14"/>
      <c r="AA615" s="14"/>
      <c r="AB615" s="14"/>
      <c r="AC615" s="14"/>
    </row>
    <row r="616" spans="1:29" ht="15.75" customHeight="1" x14ac:dyDescent="0.35">
      <c r="A616" s="13"/>
      <c r="B616" s="13"/>
      <c r="C616" s="13"/>
      <c r="D616" s="13"/>
      <c r="E616" s="14"/>
      <c r="F616" s="14"/>
      <c r="G616" s="13"/>
      <c r="H616" s="13"/>
      <c r="I616" s="13"/>
      <c r="J616" s="13"/>
      <c r="K616" s="13"/>
      <c r="L616" s="13"/>
      <c r="M616" s="14"/>
      <c r="N616" s="14"/>
      <c r="O616" s="13"/>
      <c r="P616" s="13"/>
      <c r="Q616" s="13"/>
      <c r="R616" s="14"/>
      <c r="S616" s="14"/>
      <c r="T616" s="14"/>
      <c r="U616" s="14"/>
      <c r="V616" s="14"/>
      <c r="W616" s="14"/>
      <c r="X616" s="14"/>
      <c r="Y616" s="14"/>
      <c r="Z616" s="14"/>
      <c r="AA616" s="14"/>
      <c r="AB616" s="14"/>
      <c r="AC616" s="14"/>
    </row>
    <row r="617" spans="1:29" ht="15.75" customHeight="1" x14ac:dyDescent="0.35">
      <c r="A617" s="13"/>
      <c r="B617" s="13"/>
      <c r="C617" s="13"/>
      <c r="D617" s="13"/>
      <c r="E617" s="14"/>
      <c r="F617" s="14"/>
      <c r="G617" s="13"/>
      <c r="H617" s="13"/>
      <c r="I617" s="13"/>
      <c r="J617" s="13"/>
      <c r="K617" s="13"/>
      <c r="L617" s="13"/>
      <c r="M617" s="14"/>
      <c r="N617" s="14"/>
      <c r="O617" s="13"/>
      <c r="P617" s="13"/>
      <c r="Q617" s="13"/>
      <c r="R617" s="14"/>
      <c r="S617" s="14"/>
      <c r="T617" s="14"/>
      <c r="U617" s="14"/>
      <c r="V617" s="14"/>
      <c r="W617" s="14"/>
      <c r="X617" s="14"/>
      <c r="Y617" s="14"/>
      <c r="Z617" s="14"/>
      <c r="AA617" s="14"/>
      <c r="AB617" s="14"/>
      <c r="AC617" s="14"/>
    </row>
    <row r="618" spans="1:29" ht="15.75" customHeight="1" x14ac:dyDescent="0.35">
      <c r="A618" s="13"/>
      <c r="B618" s="13"/>
      <c r="C618" s="13"/>
      <c r="D618" s="13"/>
      <c r="E618" s="14"/>
      <c r="F618" s="14"/>
      <c r="G618" s="13"/>
      <c r="H618" s="13"/>
      <c r="I618" s="13"/>
      <c r="J618" s="13"/>
      <c r="K618" s="13"/>
      <c r="L618" s="13"/>
      <c r="M618" s="14"/>
      <c r="N618" s="14"/>
      <c r="O618" s="13"/>
      <c r="P618" s="13"/>
      <c r="Q618" s="13"/>
      <c r="R618" s="14"/>
      <c r="S618" s="14"/>
      <c r="T618" s="14"/>
      <c r="U618" s="14"/>
      <c r="V618" s="14"/>
      <c r="W618" s="14"/>
      <c r="X618" s="14"/>
      <c r="Y618" s="14"/>
      <c r="Z618" s="14"/>
      <c r="AA618" s="14"/>
      <c r="AB618" s="14"/>
      <c r="AC618" s="14"/>
    </row>
    <row r="619" spans="1:29" ht="15.75" customHeight="1" x14ac:dyDescent="0.35">
      <c r="A619" s="13"/>
      <c r="B619" s="13"/>
      <c r="C619" s="13"/>
      <c r="D619" s="13"/>
      <c r="E619" s="14"/>
      <c r="F619" s="14"/>
      <c r="G619" s="13"/>
      <c r="H619" s="13"/>
      <c r="I619" s="13"/>
      <c r="J619" s="13"/>
      <c r="K619" s="13"/>
      <c r="L619" s="13"/>
      <c r="M619" s="14"/>
      <c r="N619" s="14"/>
      <c r="O619" s="13"/>
      <c r="P619" s="13"/>
      <c r="Q619" s="13"/>
      <c r="R619" s="14"/>
      <c r="S619" s="14"/>
      <c r="T619" s="14"/>
      <c r="U619" s="14"/>
      <c r="V619" s="14"/>
      <c r="W619" s="14"/>
      <c r="X619" s="14"/>
      <c r="Y619" s="14"/>
      <c r="Z619" s="14"/>
      <c r="AA619" s="14"/>
      <c r="AB619" s="14"/>
      <c r="AC619" s="14"/>
    </row>
    <row r="620" spans="1:29" ht="15.75" customHeight="1" x14ac:dyDescent="0.35">
      <c r="A620" s="13"/>
      <c r="B620" s="13"/>
      <c r="C620" s="13"/>
      <c r="D620" s="13"/>
      <c r="E620" s="14"/>
      <c r="F620" s="14"/>
      <c r="G620" s="13"/>
      <c r="H620" s="13"/>
      <c r="I620" s="13"/>
      <c r="J620" s="13"/>
      <c r="K620" s="13"/>
      <c r="L620" s="13"/>
      <c r="M620" s="14"/>
      <c r="N620" s="14"/>
      <c r="O620" s="13"/>
      <c r="P620" s="13"/>
      <c r="Q620" s="13"/>
      <c r="R620" s="14"/>
      <c r="S620" s="14"/>
      <c r="T620" s="14"/>
      <c r="U620" s="14"/>
      <c r="V620" s="14"/>
      <c r="W620" s="14"/>
      <c r="X620" s="14"/>
      <c r="Y620" s="14"/>
      <c r="Z620" s="14"/>
      <c r="AA620" s="14"/>
      <c r="AB620" s="14"/>
      <c r="AC620" s="14"/>
    </row>
    <row r="621" spans="1:29" ht="15.75" customHeight="1" x14ac:dyDescent="0.35">
      <c r="A621" s="13"/>
      <c r="B621" s="13"/>
      <c r="C621" s="13"/>
      <c r="D621" s="13"/>
      <c r="E621" s="14"/>
      <c r="F621" s="14"/>
      <c r="G621" s="13"/>
      <c r="H621" s="13"/>
      <c r="I621" s="13"/>
      <c r="J621" s="13"/>
      <c r="K621" s="13"/>
      <c r="L621" s="13"/>
      <c r="M621" s="14"/>
      <c r="N621" s="14"/>
      <c r="O621" s="13"/>
      <c r="P621" s="13"/>
      <c r="Q621" s="13"/>
      <c r="R621" s="14"/>
      <c r="S621" s="14"/>
      <c r="T621" s="14"/>
      <c r="U621" s="14"/>
      <c r="V621" s="14"/>
      <c r="W621" s="14"/>
      <c r="X621" s="14"/>
      <c r="Y621" s="14"/>
      <c r="Z621" s="14"/>
      <c r="AA621" s="14"/>
      <c r="AB621" s="14"/>
      <c r="AC621" s="14"/>
    </row>
    <row r="622" spans="1:29" ht="15.75" customHeight="1" x14ac:dyDescent="0.35">
      <c r="A622" s="13"/>
      <c r="B622" s="13"/>
      <c r="C622" s="13"/>
      <c r="D622" s="13"/>
      <c r="E622" s="14"/>
      <c r="F622" s="14"/>
      <c r="G622" s="13"/>
      <c r="H622" s="13"/>
      <c r="I622" s="13"/>
      <c r="J622" s="13"/>
      <c r="K622" s="13"/>
      <c r="L622" s="13"/>
      <c r="M622" s="14"/>
      <c r="N622" s="14"/>
      <c r="O622" s="13"/>
      <c r="P622" s="13"/>
      <c r="Q622" s="13"/>
      <c r="R622" s="14"/>
      <c r="S622" s="14"/>
      <c r="T622" s="14"/>
      <c r="U622" s="14"/>
      <c r="V622" s="14"/>
      <c r="W622" s="14"/>
      <c r="X622" s="14"/>
      <c r="Y622" s="14"/>
      <c r="Z622" s="14"/>
      <c r="AA622" s="14"/>
      <c r="AB622" s="14"/>
      <c r="AC622" s="14"/>
    </row>
    <row r="623" spans="1:29" ht="15.75" customHeight="1" x14ac:dyDescent="0.35">
      <c r="A623" s="13"/>
      <c r="B623" s="13"/>
      <c r="C623" s="13"/>
      <c r="D623" s="13"/>
      <c r="E623" s="14"/>
      <c r="F623" s="14"/>
      <c r="G623" s="13"/>
      <c r="H623" s="13"/>
      <c r="I623" s="13"/>
      <c r="J623" s="13"/>
      <c r="K623" s="13"/>
      <c r="L623" s="13"/>
      <c r="M623" s="14"/>
      <c r="N623" s="14"/>
      <c r="O623" s="13"/>
      <c r="P623" s="13"/>
      <c r="Q623" s="13"/>
      <c r="R623" s="14"/>
      <c r="S623" s="14"/>
      <c r="T623" s="14"/>
      <c r="U623" s="14"/>
      <c r="V623" s="14"/>
      <c r="W623" s="14"/>
      <c r="X623" s="14"/>
      <c r="Y623" s="14"/>
      <c r="Z623" s="14"/>
      <c r="AA623" s="14"/>
      <c r="AB623" s="14"/>
      <c r="AC623" s="14"/>
    </row>
    <row r="624" spans="1:29" ht="15.75" customHeight="1" x14ac:dyDescent="0.35">
      <c r="A624" s="13"/>
      <c r="B624" s="13"/>
      <c r="C624" s="13"/>
      <c r="D624" s="13"/>
      <c r="E624" s="14"/>
      <c r="F624" s="14"/>
      <c r="G624" s="13"/>
      <c r="H624" s="13"/>
      <c r="I624" s="13"/>
      <c r="J624" s="13"/>
      <c r="K624" s="13"/>
      <c r="L624" s="13"/>
      <c r="M624" s="14"/>
      <c r="N624" s="14"/>
      <c r="O624" s="13"/>
      <c r="P624" s="13"/>
      <c r="Q624" s="13"/>
      <c r="R624" s="14"/>
      <c r="S624" s="14"/>
      <c r="T624" s="14"/>
      <c r="U624" s="14"/>
      <c r="V624" s="14"/>
      <c r="W624" s="14"/>
      <c r="X624" s="14"/>
      <c r="Y624" s="14"/>
      <c r="Z624" s="14"/>
      <c r="AA624" s="14"/>
      <c r="AB624" s="14"/>
      <c r="AC624" s="14"/>
    </row>
    <row r="625" spans="1:29" ht="15.75" customHeight="1" x14ac:dyDescent="0.35">
      <c r="A625" s="13"/>
      <c r="B625" s="13"/>
      <c r="C625" s="13"/>
      <c r="D625" s="13"/>
      <c r="E625" s="14"/>
      <c r="F625" s="14"/>
      <c r="G625" s="13"/>
      <c r="H625" s="13"/>
      <c r="I625" s="13"/>
      <c r="J625" s="13"/>
      <c r="K625" s="13"/>
      <c r="L625" s="13"/>
      <c r="M625" s="14"/>
      <c r="N625" s="14"/>
      <c r="O625" s="13"/>
      <c r="P625" s="13"/>
      <c r="Q625" s="13"/>
      <c r="R625" s="14"/>
      <c r="S625" s="14"/>
      <c r="T625" s="14"/>
      <c r="U625" s="14"/>
      <c r="V625" s="14"/>
      <c r="W625" s="14"/>
      <c r="X625" s="14"/>
      <c r="Y625" s="14"/>
      <c r="Z625" s="14"/>
      <c r="AA625" s="14"/>
      <c r="AB625" s="14"/>
      <c r="AC625" s="14"/>
    </row>
    <row r="626" spans="1:29" ht="15.75" customHeight="1" x14ac:dyDescent="0.35">
      <c r="A626" s="13"/>
      <c r="B626" s="13"/>
      <c r="C626" s="13"/>
      <c r="D626" s="13"/>
      <c r="E626" s="14"/>
      <c r="F626" s="14"/>
      <c r="G626" s="13"/>
      <c r="H626" s="13"/>
      <c r="I626" s="13"/>
      <c r="J626" s="13"/>
      <c r="K626" s="13"/>
      <c r="L626" s="13"/>
      <c r="M626" s="14"/>
      <c r="N626" s="14"/>
      <c r="O626" s="13"/>
      <c r="P626" s="13"/>
      <c r="Q626" s="13"/>
      <c r="R626" s="14"/>
      <c r="S626" s="14"/>
      <c r="T626" s="14"/>
      <c r="U626" s="14"/>
      <c r="V626" s="14"/>
      <c r="W626" s="14"/>
      <c r="X626" s="14"/>
      <c r="Y626" s="14"/>
      <c r="Z626" s="14"/>
      <c r="AA626" s="14"/>
      <c r="AB626" s="14"/>
      <c r="AC626" s="14"/>
    </row>
    <row r="627" spans="1:29" ht="15.75" customHeight="1" x14ac:dyDescent="0.35">
      <c r="A627" s="13"/>
      <c r="B627" s="13"/>
      <c r="C627" s="13"/>
      <c r="D627" s="13"/>
      <c r="E627" s="14"/>
      <c r="F627" s="14"/>
      <c r="G627" s="13"/>
      <c r="H627" s="13"/>
      <c r="I627" s="13"/>
      <c r="J627" s="13"/>
      <c r="K627" s="13"/>
      <c r="L627" s="13"/>
      <c r="M627" s="14"/>
      <c r="N627" s="14"/>
      <c r="O627" s="13"/>
      <c r="P627" s="13"/>
      <c r="Q627" s="13"/>
      <c r="R627" s="14"/>
      <c r="S627" s="14"/>
      <c r="T627" s="14"/>
      <c r="U627" s="14"/>
      <c r="V627" s="14"/>
      <c r="W627" s="14"/>
      <c r="X627" s="14"/>
      <c r="Y627" s="14"/>
      <c r="Z627" s="14"/>
      <c r="AA627" s="14"/>
      <c r="AB627" s="14"/>
      <c r="AC627" s="14"/>
    </row>
    <row r="628" spans="1:29" ht="15.75" customHeight="1" x14ac:dyDescent="0.35">
      <c r="A628" s="13"/>
      <c r="B628" s="13"/>
      <c r="C628" s="13"/>
      <c r="D628" s="13"/>
      <c r="E628" s="14"/>
      <c r="F628" s="14"/>
      <c r="G628" s="13"/>
      <c r="H628" s="13"/>
      <c r="I628" s="13"/>
      <c r="J628" s="13"/>
      <c r="K628" s="13"/>
      <c r="L628" s="13"/>
      <c r="M628" s="14"/>
      <c r="N628" s="14"/>
      <c r="O628" s="13"/>
      <c r="P628" s="13"/>
      <c r="Q628" s="13"/>
      <c r="R628" s="14"/>
      <c r="S628" s="14"/>
      <c r="T628" s="14"/>
      <c r="U628" s="14"/>
      <c r="V628" s="14"/>
      <c r="W628" s="14"/>
      <c r="X628" s="14"/>
      <c r="Y628" s="14"/>
      <c r="Z628" s="14"/>
      <c r="AA628" s="14"/>
      <c r="AB628" s="14"/>
      <c r="AC628" s="14"/>
    </row>
    <row r="629" spans="1:29" ht="15.75" customHeight="1" x14ac:dyDescent="0.35">
      <c r="A629" s="13"/>
      <c r="B629" s="13"/>
      <c r="C629" s="13"/>
      <c r="D629" s="13"/>
      <c r="E629" s="14"/>
      <c r="F629" s="14"/>
      <c r="G629" s="13"/>
      <c r="H629" s="13"/>
      <c r="I629" s="13"/>
      <c r="J629" s="13"/>
      <c r="K629" s="13"/>
      <c r="L629" s="13"/>
      <c r="M629" s="14"/>
      <c r="N629" s="14"/>
      <c r="O629" s="13"/>
      <c r="P629" s="13"/>
      <c r="Q629" s="13"/>
      <c r="R629" s="14"/>
      <c r="S629" s="14"/>
      <c r="T629" s="14"/>
      <c r="U629" s="14"/>
      <c r="V629" s="14"/>
      <c r="W629" s="14"/>
      <c r="X629" s="14"/>
      <c r="Y629" s="14"/>
      <c r="Z629" s="14"/>
      <c r="AA629" s="14"/>
      <c r="AB629" s="14"/>
      <c r="AC629" s="14"/>
    </row>
    <row r="630" spans="1:29" ht="15.75" customHeight="1" x14ac:dyDescent="0.35">
      <c r="A630" s="13"/>
      <c r="B630" s="13"/>
      <c r="C630" s="13"/>
      <c r="D630" s="13"/>
      <c r="E630" s="14"/>
      <c r="F630" s="14"/>
      <c r="G630" s="13"/>
      <c r="H630" s="13"/>
      <c r="I630" s="13"/>
      <c r="J630" s="13"/>
      <c r="K630" s="13"/>
      <c r="L630" s="13"/>
      <c r="M630" s="14"/>
      <c r="N630" s="14"/>
      <c r="O630" s="13"/>
      <c r="P630" s="13"/>
      <c r="Q630" s="13"/>
      <c r="R630" s="14"/>
      <c r="S630" s="14"/>
      <c r="T630" s="14"/>
      <c r="U630" s="14"/>
      <c r="V630" s="14"/>
      <c r="W630" s="14"/>
      <c r="X630" s="14"/>
      <c r="Y630" s="14"/>
      <c r="Z630" s="14"/>
      <c r="AA630" s="14"/>
      <c r="AB630" s="14"/>
      <c r="AC630" s="14"/>
    </row>
    <row r="631" spans="1:29" ht="15.75" customHeight="1" x14ac:dyDescent="0.35">
      <c r="A631" s="13"/>
      <c r="B631" s="13"/>
      <c r="C631" s="13"/>
      <c r="D631" s="13"/>
      <c r="E631" s="14"/>
      <c r="F631" s="14"/>
      <c r="G631" s="13"/>
      <c r="H631" s="13"/>
      <c r="I631" s="13"/>
      <c r="J631" s="13"/>
      <c r="K631" s="13"/>
      <c r="L631" s="13"/>
      <c r="M631" s="14"/>
      <c r="N631" s="14"/>
      <c r="O631" s="13"/>
      <c r="P631" s="13"/>
      <c r="Q631" s="13"/>
      <c r="R631" s="14"/>
      <c r="S631" s="14"/>
      <c r="T631" s="14"/>
      <c r="U631" s="14"/>
      <c r="V631" s="14"/>
      <c r="W631" s="14"/>
      <c r="X631" s="14"/>
      <c r="Y631" s="14"/>
      <c r="Z631" s="14"/>
      <c r="AA631" s="14"/>
      <c r="AB631" s="14"/>
      <c r="AC631" s="14"/>
    </row>
    <row r="632" spans="1:29" ht="15.75" customHeight="1" x14ac:dyDescent="0.35">
      <c r="A632" s="13"/>
      <c r="B632" s="13"/>
      <c r="C632" s="13"/>
      <c r="D632" s="13"/>
      <c r="E632" s="14"/>
      <c r="F632" s="14"/>
      <c r="G632" s="13"/>
      <c r="H632" s="13"/>
      <c r="I632" s="13"/>
      <c r="J632" s="13"/>
      <c r="K632" s="13"/>
      <c r="L632" s="13"/>
      <c r="M632" s="14"/>
      <c r="N632" s="14"/>
      <c r="O632" s="13"/>
      <c r="P632" s="13"/>
      <c r="Q632" s="13"/>
      <c r="R632" s="14"/>
      <c r="S632" s="14"/>
      <c r="T632" s="14"/>
      <c r="U632" s="14"/>
      <c r="V632" s="14"/>
      <c r="W632" s="14"/>
      <c r="X632" s="14"/>
      <c r="Y632" s="14"/>
      <c r="Z632" s="14"/>
      <c r="AA632" s="14"/>
      <c r="AB632" s="14"/>
      <c r="AC632" s="14"/>
    </row>
    <row r="633" spans="1:29" ht="15.75" customHeight="1" x14ac:dyDescent="0.35">
      <c r="A633" s="13"/>
      <c r="B633" s="13"/>
      <c r="C633" s="13"/>
      <c r="D633" s="13"/>
      <c r="E633" s="14"/>
      <c r="F633" s="14"/>
      <c r="G633" s="13"/>
      <c r="H633" s="13"/>
      <c r="I633" s="13"/>
      <c r="J633" s="13"/>
      <c r="K633" s="13"/>
      <c r="L633" s="13"/>
      <c r="M633" s="14"/>
      <c r="N633" s="14"/>
      <c r="O633" s="13"/>
      <c r="P633" s="13"/>
      <c r="Q633" s="13"/>
      <c r="R633" s="14"/>
      <c r="S633" s="14"/>
      <c r="T633" s="14"/>
      <c r="U633" s="14"/>
      <c r="V633" s="14"/>
      <c r="W633" s="14"/>
      <c r="X633" s="14"/>
      <c r="Y633" s="14"/>
      <c r="Z633" s="14"/>
      <c r="AA633" s="14"/>
      <c r="AB633" s="14"/>
      <c r="AC633" s="14"/>
    </row>
    <row r="634" spans="1:29" ht="15.75" customHeight="1" x14ac:dyDescent="0.35">
      <c r="A634" s="13"/>
      <c r="B634" s="13"/>
      <c r="C634" s="13"/>
      <c r="D634" s="13"/>
      <c r="E634" s="14"/>
      <c r="F634" s="14"/>
      <c r="G634" s="13"/>
      <c r="H634" s="13"/>
      <c r="I634" s="13"/>
      <c r="J634" s="13"/>
      <c r="K634" s="13"/>
      <c r="L634" s="13"/>
      <c r="M634" s="14"/>
      <c r="N634" s="14"/>
      <c r="O634" s="13"/>
      <c r="P634" s="13"/>
      <c r="Q634" s="13"/>
      <c r="R634" s="14"/>
      <c r="S634" s="14"/>
      <c r="T634" s="14"/>
      <c r="U634" s="14"/>
      <c r="V634" s="14"/>
      <c r="W634" s="14"/>
      <c r="X634" s="14"/>
      <c r="Y634" s="14"/>
      <c r="Z634" s="14"/>
      <c r="AA634" s="14"/>
      <c r="AB634" s="14"/>
      <c r="AC634" s="14"/>
    </row>
    <row r="635" spans="1:29" ht="15.75" customHeight="1" x14ac:dyDescent="0.35">
      <c r="A635" s="13"/>
      <c r="B635" s="13"/>
      <c r="C635" s="13"/>
      <c r="D635" s="13"/>
      <c r="E635" s="14"/>
      <c r="F635" s="14"/>
      <c r="G635" s="13"/>
      <c r="H635" s="13"/>
      <c r="I635" s="13"/>
      <c r="J635" s="13"/>
      <c r="K635" s="13"/>
      <c r="L635" s="13"/>
      <c r="M635" s="14"/>
      <c r="N635" s="14"/>
      <c r="O635" s="13"/>
      <c r="P635" s="13"/>
      <c r="Q635" s="13"/>
      <c r="R635" s="14"/>
      <c r="S635" s="14"/>
      <c r="T635" s="14"/>
      <c r="U635" s="14"/>
      <c r="V635" s="14"/>
      <c r="W635" s="14"/>
      <c r="X635" s="14"/>
      <c r="Y635" s="14"/>
      <c r="Z635" s="14"/>
      <c r="AA635" s="14"/>
      <c r="AB635" s="14"/>
      <c r="AC635" s="14"/>
    </row>
    <row r="636" spans="1:29" ht="15.75" customHeight="1" x14ac:dyDescent="0.35">
      <c r="A636" s="13"/>
      <c r="B636" s="13"/>
      <c r="C636" s="13"/>
      <c r="D636" s="13"/>
      <c r="E636" s="14"/>
      <c r="F636" s="14"/>
      <c r="G636" s="13"/>
      <c r="H636" s="13"/>
      <c r="I636" s="13"/>
      <c r="J636" s="13"/>
      <c r="K636" s="13"/>
      <c r="L636" s="13"/>
      <c r="M636" s="14"/>
      <c r="N636" s="14"/>
      <c r="O636" s="13"/>
      <c r="P636" s="13"/>
      <c r="Q636" s="13"/>
      <c r="R636" s="14"/>
      <c r="S636" s="14"/>
      <c r="T636" s="14"/>
      <c r="U636" s="14"/>
      <c r="V636" s="14"/>
      <c r="W636" s="14"/>
      <c r="X636" s="14"/>
      <c r="Y636" s="14"/>
      <c r="Z636" s="14"/>
      <c r="AA636" s="14"/>
      <c r="AB636" s="14"/>
      <c r="AC636" s="14"/>
    </row>
    <row r="637" spans="1:29" ht="15.75" customHeight="1" x14ac:dyDescent="0.35">
      <c r="A637" s="13"/>
      <c r="B637" s="13"/>
      <c r="C637" s="13"/>
      <c r="D637" s="13"/>
      <c r="E637" s="14"/>
      <c r="F637" s="14"/>
      <c r="G637" s="13"/>
      <c r="H637" s="13"/>
      <c r="I637" s="13"/>
      <c r="J637" s="13"/>
      <c r="K637" s="13"/>
      <c r="L637" s="13"/>
      <c r="M637" s="14"/>
      <c r="N637" s="14"/>
      <c r="O637" s="13"/>
      <c r="P637" s="13"/>
      <c r="Q637" s="13"/>
      <c r="R637" s="14"/>
      <c r="S637" s="14"/>
      <c r="T637" s="14"/>
      <c r="U637" s="14"/>
      <c r="V637" s="14"/>
      <c r="W637" s="14"/>
      <c r="X637" s="14"/>
      <c r="Y637" s="14"/>
      <c r="Z637" s="14"/>
      <c r="AA637" s="14"/>
      <c r="AB637" s="14"/>
      <c r="AC637" s="14"/>
    </row>
    <row r="638" spans="1:29" ht="15.75" customHeight="1" x14ac:dyDescent="0.35">
      <c r="A638" s="13"/>
      <c r="B638" s="13"/>
      <c r="C638" s="13"/>
      <c r="D638" s="13"/>
      <c r="E638" s="14"/>
      <c r="F638" s="14"/>
      <c r="G638" s="13"/>
      <c r="H638" s="13"/>
      <c r="I638" s="13"/>
      <c r="J638" s="13"/>
      <c r="K638" s="13"/>
      <c r="L638" s="13"/>
      <c r="M638" s="14"/>
      <c r="N638" s="14"/>
      <c r="O638" s="13"/>
      <c r="P638" s="13"/>
      <c r="Q638" s="13"/>
      <c r="R638" s="14"/>
      <c r="S638" s="14"/>
      <c r="T638" s="14"/>
      <c r="U638" s="14"/>
      <c r="V638" s="14"/>
      <c r="W638" s="14"/>
      <c r="X638" s="14"/>
      <c r="Y638" s="14"/>
      <c r="Z638" s="14"/>
      <c r="AA638" s="14"/>
      <c r="AB638" s="14"/>
      <c r="AC638" s="14"/>
    </row>
    <row r="639" spans="1:29" ht="15.75" customHeight="1" x14ac:dyDescent="0.35">
      <c r="A639" s="13"/>
      <c r="B639" s="13"/>
      <c r="C639" s="13"/>
      <c r="D639" s="13"/>
      <c r="E639" s="14"/>
      <c r="F639" s="14"/>
      <c r="G639" s="13"/>
      <c r="H639" s="13"/>
      <c r="I639" s="13"/>
      <c r="J639" s="13"/>
      <c r="K639" s="13"/>
      <c r="L639" s="13"/>
      <c r="M639" s="14"/>
      <c r="N639" s="14"/>
      <c r="O639" s="13"/>
      <c r="P639" s="13"/>
      <c r="Q639" s="13"/>
      <c r="R639" s="14"/>
      <c r="S639" s="14"/>
      <c r="T639" s="14"/>
      <c r="U639" s="14"/>
      <c r="V639" s="14"/>
      <c r="W639" s="14"/>
      <c r="X639" s="14"/>
      <c r="Y639" s="14"/>
      <c r="Z639" s="14"/>
      <c r="AA639" s="14"/>
      <c r="AB639" s="14"/>
      <c r="AC639" s="14"/>
    </row>
    <row r="640" spans="1:29" ht="15.75" customHeight="1" x14ac:dyDescent="0.35">
      <c r="A640" s="13"/>
      <c r="B640" s="13"/>
      <c r="C640" s="13"/>
      <c r="D640" s="13"/>
      <c r="E640" s="14"/>
      <c r="F640" s="14"/>
      <c r="G640" s="13"/>
      <c r="H640" s="13"/>
      <c r="I640" s="13"/>
      <c r="J640" s="13"/>
      <c r="K640" s="13"/>
      <c r="L640" s="13"/>
      <c r="M640" s="14"/>
      <c r="N640" s="14"/>
      <c r="O640" s="13"/>
      <c r="P640" s="13"/>
      <c r="Q640" s="13"/>
      <c r="R640" s="14"/>
      <c r="S640" s="14"/>
      <c r="T640" s="14"/>
      <c r="U640" s="14"/>
      <c r="V640" s="14"/>
      <c r="W640" s="14"/>
      <c r="X640" s="14"/>
      <c r="Y640" s="14"/>
      <c r="Z640" s="14"/>
      <c r="AA640" s="14"/>
      <c r="AB640" s="14"/>
      <c r="AC640" s="14"/>
    </row>
    <row r="641" spans="1:29" ht="15.75" customHeight="1" x14ac:dyDescent="0.35">
      <c r="A641" s="13"/>
      <c r="B641" s="13"/>
      <c r="C641" s="13"/>
      <c r="D641" s="13"/>
      <c r="E641" s="14"/>
      <c r="F641" s="14"/>
      <c r="G641" s="13"/>
      <c r="H641" s="13"/>
      <c r="I641" s="13"/>
      <c r="J641" s="13"/>
      <c r="K641" s="13"/>
      <c r="L641" s="13"/>
      <c r="M641" s="14"/>
      <c r="N641" s="14"/>
      <c r="O641" s="13"/>
      <c r="P641" s="13"/>
      <c r="Q641" s="13"/>
      <c r="R641" s="14"/>
      <c r="S641" s="14"/>
      <c r="T641" s="14"/>
      <c r="U641" s="14"/>
      <c r="V641" s="14"/>
      <c r="W641" s="14"/>
      <c r="X641" s="14"/>
      <c r="Y641" s="14"/>
      <c r="Z641" s="14"/>
      <c r="AA641" s="14"/>
      <c r="AB641" s="14"/>
      <c r="AC641" s="14"/>
    </row>
    <row r="642" spans="1:29" ht="15.75" customHeight="1" x14ac:dyDescent="0.35">
      <c r="A642" s="13"/>
      <c r="B642" s="13"/>
      <c r="C642" s="13"/>
      <c r="D642" s="13"/>
      <c r="E642" s="14"/>
      <c r="F642" s="14"/>
      <c r="G642" s="13"/>
      <c r="H642" s="13"/>
      <c r="I642" s="13"/>
      <c r="J642" s="13"/>
      <c r="K642" s="13"/>
      <c r="L642" s="13"/>
      <c r="M642" s="14"/>
      <c r="N642" s="14"/>
      <c r="O642" s="13"/>
      <c r="P642" s="13"/>
      <c r="Q642" s="13"/>
      <c r="R642" s="14"/>
      <c r="S642" s="14"/>
      <c r="T642" s="14"/>
      <c r="U642" s="14"/>
      <c r="V642" s="14"/>
      <c r="W642" s="14"/>
      <c r="X642" s="14"/>
      <c r="Y642" s="14"/>
      <c r="Z642" s="14"/>
      <c r="AA642" s="14"/>
      <c r="AB642" s="14"/>
      <c r="AC642" s="14"/>
    </row>
    <row r="643" spans="1:29" ht="15.75" customHeight="1" x14ac:dyDescent="0.35">
      <c r="A643" s="13"/>
      <c r="B643" s="13"/>
      <c r="C643" s="13"/>
      <c r="D643" s="13"/>
      <c r="E643" s="14"/>
      <c r="F643" s="14"/>
      <c r="G643" s="13"/>
      <c r="H643" s="13"/>
      <c r="I643" s="13"/>
      <c r="J643" s="13"/>
      <c r="K643" s="13"/>
      <c r="L643" s="13"/>
      <c r="M643" s="14"/>
      <c r="N643" s="14"/>
      <c r="O643" s="13"/>
      <c r="P643" s="13"/>
      <c r="Q643" s="13"/>
      <c r="R643" s="14"/>
      <c r="S643" s="14"/>
      <c r="T643" s="14"/>
      <c r="U643" s="14"/>
      <c r="V643" s="14"/>
      <c r="W643" s="14"/>
      <c r="X643" s="14"/>
      <c r="Y643" s="14"/>
      <c r="Z643" s="14"/>
      <c r="AA643" s="14"/>
      <c r="AB643" s="14"/>
      <c r="AC643" s="14"/>
    </row>
    <row r="644" spans="1:29" ht="15.75" customHeight="1" x14ac:dyDescent="0.35">
      <c r="A644" s="13"/>
      <c r="B644" s="13"/>
      <c r="C644" s="13"/>
      <c r="D644" s="13"/>
      <c r="E644" s="14"/>
      <c r="F644" s="14"/>
      <c r="G644" s="13"/>
      <c r="H644" s="13"/>
      <c r="I644" s="13"/>
      <c r="J644" s="13"/>
      <c r="K644" s="13"/>
      <c r="L644" s="13"/>
      <c r="M644" s="14"/>
      <c r="N644" s="14"/>
      <c r="O644" s="13"/>
      <c r="P644" s="13"/>
      <c r="Q644" s="13"/>
      <c r="R644" s="14"/>
      <c r="S644" s="14"/>
      <c r="T644" s="14"/>
      <c r="U644" s="14"/>
      <c r="V644" s="14"/>
      <c r="W644" s="14"/>
      <c r="X644" s="14"/>
      <c r="Y644" s="14"/>
      <c r="Z644" s="14"/>
      <c r="AA644" s="14"/>
      <c r="AB644" s="14"/>
      <c r="AC644" s="14"/>
    </row>
    <row r="645" spans="1:29" ht="15.75" customHeight="1" x14ac:dyDescent="0.35">
      <c r="A645" s="13"/>
      <c r="B645" s="13"/>
      <c r="C645" s="13"/>
      <c r="D645" s="13"/>
      <c r="E645" s="14"/>
      <c r="F645" s="14"/>
      <c r="G645" s="13"/>
      <c r="H645" s="13"/>
      <c r="I645" s="13"/>
      <c r="J645" s="13"/>
      <c r="K645" s="13"/>
      <c r="L645" s="13"/>
      <c r="M645" s="14"/>
      <c r="N645" s="14"/>
      <c r="O645" s="13"/>
      <c r="P645" s="13"/>
      <c r="Q645" s="13"/>
      <c r="R645" s="14"/>
      <c r="S645" s="14"/>
      <c r="T645" s="14"/>
      <c r="U645" s="14"/>
      <c r="V645" s="14"/>
      <c r="W645" s="14"/>
      <c r="X645" s="14"/>
      <c r="Y645" s="14"/>
      <c r="Z645" s="14"/>
      <c r="AA645" s="14"/>
      <c r="AB645" s="14"/>
      <c r="AC645" s="14"/>
    </row>
    <row r="646" spans="1:29" ht="15.75" customHeight="1" x14ac:dyDescent="0.35">
      <c r="A646" s="13"/>
      <c r="B646" s="13"/>
      <c r="C646" s="13"/>
      <c r="D646" s="13"/>
      <c r="E646" s="14"/>
      <c r="F646" s="14"/>
      <c r="G646" s="13"/>
      <c r="H646" s="13"/>
      <c r="I646" s="13"/>
      <c r="J646" s="13"/>
      <c r="K646" s="13"/>
      <c r="L646" s="13"/>
      <c r="M646" s="14"/>
      <c r="N646" s="14"/>
      <c r="O646" s="13"/>
      <c r="P646" s="13"/>
      <c r="Q646" s="13"/>
      <c r="R646" s="14"/>
      <c r="S646" s="14"/>
      <c r="T646" s="14"/>
      <c r="U646" s="14"/>
      <c r="V646" s="14"/>
      <c r="W646" s="14"/>
      <c r="X646" s="14"/>
      <c r="Y646" s="14"/>
      <c r="Z646" s="14"/>
      <c r="AA646" s="14"/>
      <c r="AB646" s="14"/>
      <c r="AC646" s="14"/>
    </row>
    <row r="647" spans="1:29" ht="15.75" customHeight="1" x14ac:dyDescent="0.35">
      <c r="A647" s="13"/>
      <c r="B647" s="13"/>
      <c r="C647" s="13"/>
      <c r="D647" s="13"/>
      <c r="E647" s="14"/>
      <c r="F647" s="14"/>
      <c r="G647" s="13"/>
      <c r="H647" s="13"/>
      <c r="I647" s="13"/>
      <c r="J647" s="13"/>
      <c r="K647" s="13"/>
      <c r="L647" s="13"/>
      <c r="M647" s="14"/>
      <c r="N647" s="14"/>
      <c r="O647" s="13"/>
      <c r="P647" s="13"/>
      <c r="Q647" s="13"/>
      <c r="R647" s="14"/>
      <c r="S647" s="14"/>
      <c r="T647" s="14"/>
      <c r="U647" s="14"/>
      <c r="V647" s="14"/>
      <c r="W647" s="14"/>
      <c r="X647" s="14"/>
      <c r="Y647" s="14"/>
      <c r="Z647" s="14"/>
      <c r="AA647" s="14"/>
      <c r="AB647" s="14"/>
      <c r="AC647" s="14"/>
    </row>
    <row r="648" spans="1:29" ht="15.75" customHeight="1" x14ac:dyDescent="0.35">
      <c r="A648" s="13"/>
      <c r="B648" s="13"/>
      <c r="C648" s="13"/>
      <c r="D648" s="13"/>
      <c r="E648" s="14"/>
      <c r="F648" s="14"/>
      <c r="G648" s="13"/>
      <c r="H648" s="13"/>
      <c r="I648" s="13"/>
      <c r="J648" s="13"/>
      <c r="K648" s="13"/>
      <c r="L648" s="13"/>
      <c r="M648" s="14"/>
      <c r="N648" s="14"/>
      <c r="O648" s="13"/>
      <c r="P648" s="13"/>
      <c r="Q648" s="13"/>
      <c r="R648" s="14"/>
      <c r="S648" s="14"/>
      <c r="T648" s="14"/>
      <c r="U648" s="14"/>
      <c r="V648" s="14"/>
      <c r="W648" s="14"/>
      <c r="X648" s="14"/>
      <c r="Y648" s="14"/>
      <c r="Z648" s="14"/>
      <c r="AA648" s="14"/>
      <c r="AB648" s="14"/>
      <c r="AC648" s="14"/>
    </row>
    <row r="649" spans="1:29" ht="15.75" customHeight="1" x14ac:dyDescent="0.35">
      <c r="A649" s="13"/>
      <c r="B649" s="13"/>
      <c r="C649" s="13"/>
      <c r="D649" s="13"/>
      <c r="E649" s="14"/>
      <c r="F649" s="14"/>
      <c r="G649" s="13"/>
      <c r="H649" s="13"/>
      <c r="I649" s="13"/>
      <c r="J649" s="13"/>
      <c r="K649" s="13"/>
      <c r="L649" s="13"/>
      <c r="M649" s="14"/>
      <c r="N649" s="14"/>
      <c r="O649" s="13"/>
      <c r="P649" s="13"/>
      <c r="Q649" s="13"/>
      <c r="R649" s="14"/>
      <c r="S649" s="14"/>
      <c r="T649" s="14"/>
      <c r="U649" s="14"/>
      <c r="V649" s="14"/>
      <c r="W649" s="14"/>
      <c r="X649" s="14"/>
      <c r="Y649" s="14"/>
      <c r="Z649" s="14"/>
      <c r="AA649" s="14"/>
      <c r="AB649" s="14"/>
      <c r="AC649" s="14"/>
    </row>
    <row r="650" spans="1:29" ht="15.75" customHeight="1" x14ac:dyDescent="0.35">
      <c r="A650" s="13"/>
      <c r="B650" s="13"/>
      <c r="C650" s="13"/>
      <c r="D650" s="13"/>
      <c r="E650" s="14"/>
      <c r="F650" s="14"/>
      <c r="G650" s="13"/>
      <c r="H650" s="13"/>
      <c r="I650" s="13"/>
      <c r="J650" s="13"/>
      <c r="K650" s="13"/>
      <c r="L650" s="13"/>
      <c r="M650" s="14"/>
      <c r="N650" s="14"/>
      <c r="O650" s="13"/>
      <c r="P650" s="13"/>
      <c r="Q650" s="13"/>
      <c r="R650" s="14"/>
      <c r="S650" s="14"/>
      <c r="T650" s="14"/>
      <c r="U650" s="14"/>
      <c r="V650" s="14"/>
      <c r="W650" s="14"/>
      <c r="X650" s="14"/>
      <c r="Y650" s="14"/>
      <c r="Z650" s="14"/>
      <c r="AA650" s="14"/>
      <c r="AB650" s="14"/>
      <c r="AC650" s="14"/>
    </row>
    <row r="651" spans="1:29" ht="15.75" customHeight="1" x14ac:dyDescent="0.35">
      <c r="A651" s="13"/>
      <c r="B651" s="13"/>
      <c r="C651" s="13"/>
      <c r="D651" s="13"/>
      <c r="E651" s="14"/>
      <c r="F651" s="14"/>
      <c r="G651" s="13"/>
      <c r="H651" s="13"/>
      <c r="I651" s="13"/>
      <c r="J651" s="13"/>
      <c r="K651" s="13"/>
      <c r="L651" s="13"/>
      <c r="M651" s="14"/>
      <c r="N651" s="14"/>
      <c r="O651" s="13"/>
      <c r="P651" s="13"/>
      <c r="Q651" s="13"/>
      <c r="R651" s="14"/>
      <c r="S651" s="14"/>
      <c r="T651" s="14"/>
      <c r="U651" s="14"/>
      <c r="V651" s="14"/>
      <c r="W651" s="14"/>
      <c r="X651" s="14"/>
      <c r="Y651" s="14"/>
      <c r="Z651" s="14"/>
      <c r="AA651" s="14"/>
      <c r="AB651" s="14"/>
      <c r="AC651" s="14"/>
    </row>
    <row r="652" spans="1:29" ht="15.75" customHeight="1" x14ac:dyDescent="0.35">
      <c r="A652" s="13"/>
      <c r="B652" s="13"/>
      <c r="C652" s="13"/>
      <c r="D652" s="13"/>
      <c r="E652" s="14"/>
      <c r="F652" s="14"/>
      <c r="G652" s="13"/>
      <c r="H652" s="13"/>
      <c r="I652" s="13"/>
      <c r="J652" s="13"/>
      <c r="K652" s="13"/>
      <c r="L652" s="13"/>
      <c r="M652" s="14"/>
      <c r="N652" s="14"/>
      <c r="O652" s="13"/>
      <c r="P652" s="13"/>
      <c r="Q652" s="13"/>
      <c r="R652" s="14"/>
      <c r="S652" s="14"/>
      <c r="T652" s="14"/>
      <c r="U652" s="14"/>
      <c r="V652" s="14"/>
      <c r="W652" s="14"/>
      <c r="X652" s="14"/>
      <c r="Y652" s="14"/>
      <c r="Z652" s="14"/>
      <c r="AA652" s="14"/>
      <c r="AB652" s="14"/>
      <c r="AC652" s="14"/>
    </row>
    <row r="653" spans="1:29" ht="15.75" customHeight="1" x14ac:dyDescent="0.35">
      <c r="A653" s="13"/>
      <c r="B653" s="13"/>
      <c r="C653" s="13"/>
      <c r="D653" s="13"/>
      <c r="E653" s="14"/>
      <c r="F653" s="14"/>
      <c r="G653" s="13"/>
      <c r="H653" s="13"/>
      <c r="I653" s="13"/>
      <c r="J653" s="13"/>
      <c r="K653" s="13"/>
      <c r="L653" s="13"/>
      <c r="M653" s="14"/>
      <c r="N653" s="14"/>
      <c r="O653" s="13"/>
      <c r="P653" s="13"/>
      <c r="Q653" s="13"/>
      <c r="R653" s="14"/>
      <c r="S653" s="14"/>
      <c r="T653" s="14"/>
      <c r="U653" s="14"/>
      <c r="V653" s="14"/>
      <c r="W653" s="14"/>
      <c r="X653" s="14"/>
      <c r="Y653" s="14"/>
      <c r="Z653" s="14"/>
      <c r="AA653" s="14"/>
      <c r="AB653" s="14"/>
      <c r="AC653" s="14"/>
    </row>
    <row r="654" spans="1:29" ht="15.75" customHeight="1" x14ac:dyDescent="0.35">
      <c r="A654" s="13"/>
      <c r="B654" s="13"/>
      <c r="C654" s="13"/>
      <c r="D654" s="13"/>
      <c r="E654" s="14"/>
      <c r="F654" s="14"/>
      <c r="G654" s="13"/>
      <c r="H654" s="13"/>
      <c r="I654" s="13"/>
      <c r="J654" s="13"/>
      <c r="K654" s="13"/>
      <c r="L654" s="13"/>
      <c r="M654" s="14"/>
      <c r="N654" s="14"/>
      <c r="O654" s="13"/>
      <c r="P654" s="13"/>
      <c r="Q654" s="13"/>
      <c r="R654" s="14"/>
      <c r="S654" s="14"/>
      <c r="T654" s="14"/>
      <c r="U654" s="14"/>
      <c r="V654" s="14"/>
      <c r="W654" s="14"/>
      <c r="X654" s="14"/>
      <c r="Y654" s="14"/>
      <c r="Z654" s="14"/>
      <c r="AA654" s="14"/>
      <c r="AB654" s="14"/>
      <c r="AC654" s="14"/>
    </row>
    <row r="655" spans="1:29" ht="15.75" customHeight="1" x14ac:dyDescent="0.35">
      <c r="A655" s="13"/>
      <c r="B655" s="13"/>
      <c r="C655" s="13"/>
      <c r="D655" s="13"/>
      <c r="E655" s="14"/>
      <c r="F655" s="14"/>
      <c r="G655" s="13"/>
      <c r="H655" s="13"/>
      <c r="I655" s="13"/>
      <c r="J655" s="13"/>
      <c r="K655" s="13"/>
      <c r="L655" s="13"/>
      <c r="M655" s="14"/>
      <c r="N655" s="14"/>
      <c r="O655" s="13"/>
      <c r="P655" s="13"/>
      <c r="Q655" s="13"/>
      <c r="R655" s="14"/>
      <c r="S655" s="14"/>
      <c r="T655" s="14"/>
      <c r="U655" s="14"/>
      <c r="V655" s="14"/>
      <c r="W655" s="14"/>
      <c r="X655" s="14"/>
      <c r="Y655" s="14"/>
      <c r="Z655" s="14"/>
      <c r="AA655" s="14"/>
      <c r="AB655" s="14"/>
      <c r="AC655" s="14"/>
    </row>
    <row r="656" spans="1:29" ht="15.75" customHeight="1" x14ac:dyDescent="0.35">
      <c r="A656" s="13"/>
      <c r="B656" s="13"/>
      <c r="C656" s="13"/>
      <c r="D656" s="13"/>
      <c r="E656" s="14"/>
      <c r="F656" s="14"/>
      <c r="G656" s="13"/>
      <c r="H656" s="13"/>
      <c r="I656" s="13"/>
      <c r="J656" s="13"/>
      <c r="K656" s="13"/>
      <c r="L656" s="13"/>
      <c r="M656" s="14"/>
      <c r="N656" s="14"/>
      <c r="O656" s="13"/>
      <c r="P656" s="13"/>
      <c r="Q656" s="13"/>
      <c r="R656" s="14"/>
      <c r="S656" s="14"/>
      <c r="T656" s="14"/>
      <c r="U656" s="14"/>
      <c r="V656" s="14"/>
      <c r="W656" s="14"/>
      <c r="X656" s="14"/>
      <c r="Y656" s="14"/>
      <c r="Z656" s="14"/>
      <c r="AA656" s="14"/>
      <c r="AB656" s="14"/>
      <c r="AC656" s="14"/>
    </row>
    <row r="657" spans="1:29" ht="15.75" customHeight="1" x14ac:dyDescent="0.35">
      <c r="A657" s="13"/>
      <c r="B657" s="13"/>
      <c r="C657" s="13"/>
      <c r="D657" s="13"/>
      <c r="E657" s="14"/>
      <c r="F657" s="14"/>
      <c r="G657" s="13"/>
      <c r="H657" s="13"/>
      <c r="I657" s="13"/>
      <c r="J657" s="13"/>
      <c r="K657" s="13"/>
      <c r="L657" s="13"/>
      <c r="M657" s="14"/>
      <c r="N657" s="14"/>
      <c r="O657" s="13"/>
      <c r="P657" s="13"/>
      <c r="Q657" s="13"/>
      <c r="R657" s="14"/>
      <c r="S657" s="14"/>
      <c r="T657" s="14"/>
      <c r="U657" s="14"/>
      <c r="V657" s="14"/>
      <c r="W657" s="14"/>
      <c r="X657" s="14"/>
      <c r="Y657" s="14"/>
      <c r="Z657" s="14"/>
      <c r="AA657" s="14"/>
      <c r="AB657" s="14"/>
      <c r="AC657" s="14"/>
    </row>
    <row r="658" spans="1:29" ht="15.75" customHeight="1" x14ac:dyDescent="0.35">
      <c r="A658" s="13"/>
      <c r="B658" s="13"/>
      <c r="C658" s="13"/>
      <c r="D658" s="13"/>
      <c r="E658" s="14"/>
      <c r="F658" s="14"/>
      <c r="G658" s="13"/>
      <c r="H658" s="13"/>
      <c r="I658" s="13"/>
      <c r="J658" s="13"/>
      <c r="K658" s="13"/>
      <c r="L658" s="13"/>
      <c r="M658" s="14"/>
      <c r="N658" s="14"/>
      <c r="O658" s="13"/>
      <c r="P658" s="13"/>
      <c r="Q658" s="13"/>
      <c r="R658" s="14"/>
      <c r="S658" s="14"/>
      <c r="T658" s="14"/>
      <c r="U658" s="14"/>
      <c r="V658" s="14"/>
      <c r="W658" s="14"/>
      <c r="X658" s="14"/>
      <c r="Y658" s="14"/>
      <c r="Z658" s="14"/>
      <c r="AA658" s="14"/>
      <c r="AB658" s="14"/>
      <c r="AC658" s="14"/>
    </row>
    <row r="659" spans="1:29" ht="15.75" customHeight="1" x14ac:dyDescent="0.35">
      <c r="A659" s="13"/>
      <c r="B659" s="13"/>
      <c r="C659" s="13"/>
      <c r="D659" s="13"/>
      <c r="E659" s="14"/>
      <c r="F659" s="14"/>
      <c r="G659" s="13"/>
      <c r="H659" s="13"/>
      <c r="I659" s="13"/>
      <c r="J659" s="13"/>
      <c r="K659" s="13"/>
      <c r="L659" s="13"/>
      <c r="M659" s="14"/>
      <c r="N659" s="14"/>
      <c r="O659" s="13"/>
      <c r="P659" s="13"/>
      <c r="Q659" s="13"/>
      <c r="R659" s="14"/>
      <c r="S659" s="14"/>
      <c r="T659" s="14"/>
      <c r="U659" s="14"/>
      <c r="V659" s="14"/>
      <c r="W659" s="14"/>
      <c r="X659" s="14"/>
      <c r="Y659" s="14"/>
      <c r="Z659" s="14"/>
      <c r="AA659" s="14"/>
      <c r="AB659" s="14"/>
      <c r="AC659" s="14"/>
    </row>
    <row r="660" spans="1:29" ht="15.75" customHeight="1" x14ac:dyDescent="0.35">
      <c r="A660" s="13"/>
      <c r="B660" s="13"/>
      <c r="C660" s="13"/>
      <c r="D660" s="13"/>
      <c r="E660" s="14"/>
      <c r="F660" s="14"/>
      <c r="G660" s="13"/>
      <c r="H660" s="13"/>
      <c r="I660" s="13"/>
      <c r="J660" s="13"/>
      <c r="K660" s="13"/>
      <c r="L660" s="13"/>
      <c r="M660" s="14"/>
      <c r="N660" s="14"/>
      <c r="O660" s="13"/>
      <c r="P660" s="13"/>
      <c r="Q660" s="13"/>
      <c r="R660" s="14"/>
      <c r="S660" s="14"/>
      <c r="T660" s="14"/>
      <c r="U660" s="14"/>
      <c r="V660" s="14"/>
      <c r="W660" s="14"/>
      <c r="X660" s="14"/>
      <c r="Y660" s="14"/>
      <c r="Z660" s="14"/>
      <c r="AA660" s="14"/>
      <c r="AB660" s="14"/>
      <c r="AC660" s="14"/>
    </row>
    <row r="661" spans="1:29" ht="15.75" customHeight="1" x14ac:dyDescent="0.35">
      <c r="A661" s="13"/>
      <c r="B661" s="13"/>
      <c r="C661" s="13"/>
      <c r="D661" s="13"/>
      <c r="E661" s="14"/>
      <c r="F661" s="14"/>
      <c r="G661" s="13"/>
      <c r="H661" s="13"/>
      <c r="I661" s="13"/>
      <c r="J661" s="13"/>
      <c r="K661" s="13"/>
      <c r="L661" s="13"/>
      <c r="M661" s="14"/>
      <c r="N661" s="14"/>
      <c r="O661" s="13"/>
      <c r="P661" s="13"/>
      <c r="Q661" s="13"/>
      <c r="R661" s="14"/>
      <c r="S661" s="14"/>
      <c r="T661" s="14"/>
      <c r="U661" s="14"/>
      <c r="V661" s="14"/>
      <c r="W661" s="14"/>
      <c r="X661" s="14"/>
      <c r="Y661" s="14"/>
      <c r="Z661" s="14"/>
      <c r="AA661" s="14"/>
      <c r="AB661" s="14"/>
      <c r="AC661" s="14"/>
    </row>
    <row r="662" spans="1:29" ht="15.75" customHeight="1" x14ac:dyDescent="0.35">
      <c r="A662" s="13"/>
      <c r="B662" s="13"/>
      <c r="C662" s="13"/>
      <c r="D662" s="13"/>
      <c r="E662" s="14"/>
      <c r="F662" s="14"/>
      <c r="G662" s="13"/>
      <c r="H662" s="13"/>
      <c r="I662" s="13"/>
      <c r="J662" s="13"/>
      <c r="K662" s="13"/>
      <c r="L662" s="13"/>
      <c r="M662" s="14"/>
      <c r="N662" s="14"/>
      <c r="O662" s="13"/>
      <c r="P662" s="13"/>
      <c r="Q662" s="13"/>
      <c r="R662" s="14"/>
      <c r="S662" s="14"/>
      <c r="T662" s="14"/>
      <c r="U662" s="14"/>
      <c r="V662" s="14"/>
      <c r="W662" s="14"/>
      <c r="X662" s="14"/>
      <c r="Y662" s="14"/>
      <c r="Z662" s="14"/>
      <c r="AA662" s="14"/>
      <c r="AB662" s="14"/>
      <c r="AC662" s="14"/>
    </row>
    <row r="663" spans="1:29" ht="15.75" customHeight="1" x14ac:dyDescent="0.35">
      <c r="A663" s="13"/>
      <c r="B663" s="13"/>
      <c r="C663" s="13"/>
      <c r="D663" s="13"/>
      <c r="E663" s="14"/>
      <c r="F663" s="14"/>
      <c r="G663" s="13"/>
      <c r="H663" s="13"/>
      <c r="I663" s="13"/>
      <c r="J663" s="13"/>
      <c r="K663" s="13"/>
      <c r="L663" s="13"/>
      <c r="M663" s="14"/>
      <c r="N663" s="14"/>
      <c r="O663" s="13"/>
      <c r="P663" s="13"/>
      <c r="Q663" s="13"/>
      <c r="R663" s="14"/>
      <c r="S663" s="14"/>
      <c r="T663" s="14"/>
      <c r="U663" s="14"/>
      <c r="V663" s="14"/>
      <c r="W663" s="14"/>
      <c r="X663" s="14"/>
      <c r="Y663" s="14"/>
      <c r="Z663" s="14"/>
      <c r="AA663" s="14"/>
      <c r="AB663" s="14"/>
      <c r="AC663" s="14"/>
    </row>
    <row r="664" spans="1:29" ht="15.75" customHeight="1" x14ac:dyDescent="0.35">
      <c r="A664" s="13"/>
      <c r="B664" s="13"/>
      <c r="C664" s="13"/>
      <c r="D664" s="13"/>
      <c r="E664" s="14"/>
      <c r="F664" s="14"/>
      <c r="G664" s="13"/>
      <c r="H664" s="13"/>
      <c r="I664" s="13"/>
      <c r="J664" s="13"/>
      <c r="K664" s="13"/>
      <c r="L664" s="13"/>
      <c r="M664" s="14"/>
      <c r="N664" s="14"/>
      <c r="O664" s="13"/>
      <c r="P664" s="13"/>
      <c r="Q664" s="13"/>
      <c r="R664" s="14"/>
      <c r="S664" s="14"/>
      <c r="T664" s="14"/>
      <c r="U664" s="14"/>
      <c r="V664" s="14"/>
      <c r="W664" s="14"/>
      <c r="X664" s="14"/>
      <c r="Y664" s="14"/>
      <c r="Z664" s="14"/>
      <c r="AA664" s="14"/>
      <c r="AB664" s="14"/>
      <c r="AC664" s="14"/>
    </row>
    <row r="665" spans="1:29" ht="15.75" customHeight="1" x14ac:dyDescent="0.35">
      <c r="A665" s="13"/>
      <c r="B665" s="13"/>
      <c r="C665" s="13"/>
      <c r="D665" s="13"/>
      <c r="E665" s="14"/>
      <c r="F665" s="14"/>
      <c r="G665" s="13"/>
      <c r="H665" s="13"/>
      <c r="I665" s="13"/>
      <c r="J665" s="13"/>
      <c r="K665" s="13"/>
      <c r="L665" s="13"/>
      <c r="M665" s="14"/>
      <c r="N665" s="14"/>
      <c r="O665" s="13"/>
      <c r="P665" s="13"/>
      <c r="Q665" s="13"/>
      <c r="R665" s="14"/>
      <c r="S665" s="14"/>
      <c r="T665" s="14"/>
      <c r="U665" s="14"/>
      <c r="V665" s="14"/>
      <c r="W665" s="14"/>
      <c r="X665" s="14"/>
      <c r="Y665" s="14"/>
      <c r="Z665" s="14"/>
      <c r="AA665" s="14"/>
      <c r="AB665" s="14"/>
      <c r="AC665" s="14"/>
    </row>
    <row r="666" spans="1:29" ht="15.75" customHeight="1" x14ac:dyDescent="0.35">
      <c r="A666" s="13"/>
      <c r="B666" s="13"/>
      <c r="C666" s="13"/>
      <c r="D666" s="13"/>
      <c r="E666" s="14"/>
      <c r="F666" s="14"/>
      <c r="G666" s="13"/>
      <c r="H666" s="13"/>
      <c r="I666" s="13"/>
      <c r="J666" s="13"/>
      <c r="K666" s="13"/>
      <c r="L666" s="13"/>
      <c r="M666" s="14"/>
      <c r="N666" s="14"/>
      <c r="O666" s="13"/>
      <c r="P666" s="13"/>
      <c r="Q666" s="13"/>
      <c r="R666" s="14"/>
      <c r="S666" s="14"/>
      <c r="T666" s="14"/>
      <c r="U666" s="14"/>
      <c r="V666" s="14"/>
      <c r="W666" s="14"/>
      <c r="X666" s="14"/>
      <c r="Y666" s="14"/>
      <c r="Z666" s="14"/>
      <c r="AA666" s="14"/>
      <c r="AB666" s="14"/>
      <c r="AC666" s="14"/>
    </row>
    <row r="667" spans="1:29" ht="15.75" customHeight="1" x14ac:dyDescent="0.35">
      <c r="A667" s="13"/>
      <c r="B667" s="13"/>
      <c r="C667" s="13"/>
      <c r="D667" s="13"/>
      <c r="E667" s="14"/>
      <c r="F667" s="14"/>
      <c r="G667" s="13"/>
      <c r="H667" s="13"/>
      <c r="I667" s="13"/>
      <c r="J667" s="13"/>
      <c r="K667" s="13"/>
      <c r="L667" s="13"/>
      <c r="M667" s="14"/>
      <c r="N667" s="14"/>
      <c r="O667" s="13"/>
      <c r="P667" s="13"/>
      <c r="Q667" s="13"/>
      <c r="R667" s="14"/>
      <c r="S667" s="14"/>
      <c r="T667" s="14"/>
      <c r="U667" s="14"/>
      <c r="V667" s="14"/>
      <c r="W667" s="14"/>
      <c r="X667" s="14"/>
      <c r="Y667" s="14"/>
      <c r="Z667" s="14"/>
      <c r="AA667" s="14"/>
      <c r="AB667" s="14"/>
      <c r="AC667" s="14"/>
    </row>
    <row r="668" spans="1:29" ht="15.75" customHeight="1" x14ac:dyDescent="0.35">
      <c r="A668" s="13"/>
      <c r="B668" s="13"/>
      <c r="C668" s="13"/>
      <c r="D668" s="13"/>
      <c r="E668" s="14"/>
      <c r="F668" s="14"/>
      <c r="G668" s="13"/>
      <c r="H668" s="13"/>
      <c r="I668" s="13"/>
      <c r="J668" s="13"/>
      <c r="K668" s="13"/>
      <c r="L668" s="13"/>
      <c r="M668" s="14"/>
      <c r="N668" s="14"/>
      <c r="O668" s="13"/>
      <c r="P668" s="13"/>
      <c r="Q668" s="13"/>
      <c r="R668" s="14"/>
      <c r="S668" s="14"/>
      <c r="T668" s="14"/>
      <c r="U668" s="14"/>
      <c r="V668" s="14"/>
      <c r="W668" s="14"/>
      <c r="X668" s="14"/>
      <c r="Y668" s="14"/>
      <c r="Z668" s="14"/>
      <c r="AA668" s="14"/>
      <c r="AB668" s="14"/>
      <c r="AC668" s="14"/>
    </row>
    <row r="669" spans="1:29" ht="15.75" customHeight="1" x14ac:dyDescent="0.35">
      <c r="A669" s="13"/>
      <c r="B669" s="13"/>
      <c r="C669" s="13"/>
      <c r="D669" s="13"/>
      <c r="E669" s="14"/>
      <c r="F669" s="14"/>
      <c r="G669" s="13"/>
      <c r="H669" s="13"/>
      <c r="I669" s="13"/>
      <c r="J669" s="13"/>
      <c r="K669" s="13"/>
      <c r="L669" s="13"/>
      <c r="M669" s="14"/>
      <c r="N669" s="14"/>
      <c r="O669" s="13"/>
      <c r="P669" s="13"/>
      <c r="Q669" s="13"/>
      <c r="R669" s="14"/>
      <c r="S669" s="14"/>
      <c r="T669" s="14"/>
      <c r="U669" s="14"/>
      <c r="V669" s="14"/>
      <c r="W669" s="14"/>
      <c r="X669" s="14"/>
      <c r="Y669" s="14"/>
      <c r="Z669" s="14"/>
      <c r="AA669" s="14"/>
      <c r="AB669" s="14"/>
      <c r="AC669" s="14"/>
    </row>
    <row r="670" spans="1:29" ht="15.75" customHeight="1" x14ac:dyDescent="0.35">
      <c r="A670" s="13"/>
      <c r="B670" s="13"/>
      <c r="C670" s="13"/>
      <c r="D670" s="13"/>
      <c r="E670" s="14"/>
      <c r="F670" s="14"/>
      <c r="G670" s="13"/>
      <c r="H670" s="13"/>
      <c r="I670" s="13"/>
      <c r="J670" s="13"/>
      <c r="K670" s="13"/>
      <c r="L670" s="13"/>
      <c r="M670" s="14"/>
      <c r="N670" s="14"/>
      <c r="O670" s="13"/>
      <c r="P670" s="13"/>
      <c r="Q670" s="13"/>
      <c r="R670" s="14"/>
      <c r="S670" s="14"/>
      <c r="T670" s="14"/>
      <c r="U670" s="14"/>
      <c r="V670" s="14"/>
      <c r="W670" s="14"/>
      <c r="X670" s="14"/>
      <c r="Y670" s="14"/>
      <c r="Z670" s="14"/>
      <c r="AA670" s="14"/>
      <c r="AB670" s="14"/>
      <c r="AC670" s="14"/>
    </row>
    <row r="671" spans="1:29" ht="15.75" customHeight="1" x14ac:dyDescent="0.35">
      <c r="A671" s="13"/>
      <c r="B671" s="13"/>
      <c r="C671" s="13"/>
      <c r="D671" s="13"/>
      <c r="E671" s="14"/>
      <c r="F671" s="14"/>
      <c r="G671" s="13"/>
      <c r="H671" s="13"/>
      <c r="I671" s="13"/>
      <c r="J671" s="13"/>
      <c r="K671" s="13"/>
      <c r="L671" s="13"/>
      <c r="M671" s="14"/>
      <c r="N671" s="14"/>
      <c r="O671" s="13"/>
      <c r="P671" s="13"/>
      <c r="Q671" s="13"/>
      <c r="R671" s="14"/>
      <c r="S671" s="14"/>
      <c r="T671" s="14"/>
      <c r="U671" s="14"/>
      <c r="V671" s="14"/>
      <c r="W671" s="14"/>
      <c r="X671" s="14"/>
      <c r="Y671" s="14"/>
      <c r="Z671" s="14"/>
      <c r="AA671" s="14"/>
      <c r="AB671" s="14"/>
      <c r="AC671" s="14"/>
    </row>
    <row r="672" spans="1:29" ht="15.75" customHeight="1" x14ac:dyDescent="0.35">
      <c r="A672" s="13"/>
      <c r="B672" s="13"/>
      <c r="C672" s="13"/>
      <c r="D672" s="13"/>
      <c r="E672" s="14"/>
      <c r="F672" s="14"/>
      <c r="G672" s="13"/>
      <c r="H672" s="13"/>
      <c r="I672" s="13"/>
      <c r="J672" s="13"/>
      <c r="K672" s="13"/>
      <c r="L672" s="13"/>
      <c r="M672" s="14"/>
      <c r="N672" s="14"/>
      <c r="O672" s="13"/>
      <c r="P672" s="13"/>
      <c r="Q672" s="13"/>
      <c r="R672" s="14"/>
      <c r="S672" s="14"/>
      <c r="T672" s="14"/>
      <c r="U672" s="14"/>
      <c r="V672" s="14"/>
      <c r="W672" s="14"/>
      <c r="X672" s="14"/>
      <c r="Y672" s="14"/>
      <c r="Z672" s="14"/>
      <c r="AA672" s="14"/>
      <c r="AB672" s="14"/>
      <c r="AC672" s="14"/>
    </row>
    <row r="673" spans="1:29" ht="15.75" customHeight="1" x14ac:dyDescent="0.35">
      <c r="A673" s="13"/>
      <c r="B673" s="13"/>
      <c r="C673" s="13"/>
      <c r="D673" s="13"/>
      <c r="E673" s="14"/>
      <c r="F673" s="14"/>
      <c r="G673" s="13"/>
      <c r="H673" s="13"/>
      <c r="I673" s="13"/>
      <c r="J673" s="13"/>
      <c r="K673" s="13"/>
      <c r="L673" s="13"/>
      <c r="M673" s="14"/>
      <c r="N673" s="14"/>
      <c r="O673" s="13"/>
      <c r="P673" s="13"/>
      <c r="Q673" s="13"/>
      <c r="R673" s="14"/>
      <c r="S673" s="14"/>
      <c r="T673" s="14"/>
      <c r="U673" s="14"/>
      <c r="V673" s="14"/>
      <c r="W673" s="14"/>
      <c r="X673" s="14"/>
      <c r="Y673" s="14"/>
      <c r="Z673" s="14"/>
      <c r="AA673" s="14"/>
      <c r="AB673" s="14"/>
      <c r="AC673" s="14"/>
    </row>
    <row r="674" spans="1:29" ht="15.75" customHeight="1" x14ac:dyDescent="0.35">
      <c r="A674" s="13"/>
      <c r="B674" s="13"/>
      <c r="C674" s="13"/>
      <c r="D674" s="13"/>
      <c r="E674" s="14"/>
      <c r="F674" s="14"/>
      <c r="G674" s="13"/>
      <c r="H674" s="13"/>
      <c r="I674" s="13"/>
      <c r="J674" s="13"/>
      <c r="K674" s="13"/>
      <c r="L674" s="13"/>
      <c r="M674" s="14"/>
      <c r="N674" s="14"/>
      <c r="O674" s="13"/>
      <c r="P674" s="13"/>
      <c r="Q674" s="13"/>
      <c r="R674" s="14"/>
      <c r="S674" s="14"/>
      <c r="T674" s="14"/>
      <c r="U674" s="14"/>
      <c r="V674" s="14"/>
      <c r="W674" s="14"/>
      <c r="X674" s="14"/>
      <c r="Y674" s="14"/>
      <c r="Z674" s="14"/>
      <c r="AA674" s="14"/>
      <c r="AB674" s="14"/>
      <c r="AC674" s="14"/>
    </row>
    <row r="675" spans="1:29" ht="15.75" customHeight="1" x14ac:dyDescent="0.35">
      <c r="A675" s="13"/>
      <c r="B675" s="13"/>
      <c r="C675" s="13"/>
      <c r="D675" s="13"/>
      <c r="E675" s="14"/>
      <c r="F675" s="14"/>
      <c r="G675" s="13"/>
      <c r="H675" s="13"/>
      <c r="I675" s="13"/>
      <c r="J675" s="13"/>
      <c r="K675" s="13"/>
      <c r="L675" s="13"/>
      <c r="M675" s="14"/>
      <c r="N675" s="14"/>
      <c r="O675" s="13"/>
      <c r="P675" s="13"/>
      <c r="Q675" s="13"/>
      <c r="R675" s="14"/>
      <c r="S675" s="14"/>
      <c r="T675" s="14"/>
      <c r="U675" s="14"/>
      <c r="V675" s="14"/>
      <c r="W675" s="14"/>
      <c r="X675" s="14"/>
      <c r="Y675" s="14"/>
      <c r="Z675" s="14"/>
      <c r="AA675" s="14"/>
      <c r="AB675" s="14"/>
      <c r="AC675" s="14"/>
    </row>
    <row r="676" spans="1:29" ht="15.75" customHeight="1" x14ac:dyDescent="0.35">
      <c r="A676" s="13"/>
      <c r="B676" s="13"/>
      <c r="C676" s="13"/>
      <c r="D676" s="13"/>
      <c r="E676" s="14"/>
      <c r="F676" s="14"/>
      <c r="G676" s="13"/>
      <c r="H676" s="13"/>
      <c r="I676" s="13"/>
      <c r="J676" s="13"/>
      <c r="K676" s="13"/>
      <c r="L676" s="13"/>
      <c r="M676" s="14"/>
      <c r="N676" s="14"/>
      <c r="O676" s="13"/>
      <c r="P676" s="13"/>
      <c r="Q676" s="13"/>
      <c r="R676" s="14"/>
      <c r="S676" s="14"/>
      <c r="T676" s="14"/>
      <c r="U676" s="14"/>
      <c r="V676" s="14"/>
      <c r="W676" s="14"/>
      <c r="X676" s="14"/>
      <c r="Y676" s="14"/>
      <c r="Z676" s="14"/>
      <c r="AA676" s="14"/>
      <c r="AB676" s="14"/>
      <c r="AC676" s="14"/>
    </row>
    <row r="677" spans="1:29" ht="15.75" customHeight="1" x14ac:dyDescent="0.35">
      <c r="A677" s="13"/>
      <c r="B677" s="13"/>
      <c r="C677" s="13"/>
      <c r="D677" s="13"/>
      <c r="E677" s="14"/>
      <c r="F677" s="14"/>
      <c r="G677" s="13"/>
      <c r="H677" s="13"/>
      <c r="I677" s="13"/>
      <c r="J677" s="13"/>
      <c r="K677" s="13"/>
      <c r="L677" s="13"/>
      <c r="M677" s="14"/>
      <c r="N677" s="14"/>
      <c r="O677" s="13"/>
      <c r="P677" s="13"/>
      <c r="Q677" s="13"/>
      <c r="R677" s="14"/>
      <c r="S677" s="14"/>
      <c r="T677" s="14"/>
      <c r="U677" s="14"/>
      <c r="V677" s="14"/>
      <c r="W677" s="14"/>
      <c r="X677" s="14"/>
      <c r="Y677" s="14"/>
      <c r="Z677" s="14"/>
      <c r="AA677" s="14"/>
      <c r="AB677" s="14"/>
      <c r="AC677" s="14"/>
    </row>
    <row r="678" spans="1:29" ht="15.75" customHeight="1" x14ac:dyDescent="0.35">
      <c r="A678" s="13"/>
      <c r="B678" s="13"/>
      <c r="C678" s="13"/>
      <c r="D678" s="13"/>
      <c r="E678" s="14"/>
      <c r="F678" s="14"/>
      <c r="G678" s="13"/>
      <c r="H678" s="13"/>
      <c r="I678" s="13"/>
      <c r="J678" s="13"/>
      <c r="K678" s="13"/>
      <c r="L678" s="13"/>
      <c r="M678" s="14"/>
      <c r="N678" s="14"/>
      <c r="O678" s="13"/>
      <c r="P678" s="13"/>
      <c r="Q678" s="13"/>
      <c r="R678" s="14"/>
      <c r="S678" s="14"/>
      <c r="T678" s="14"/>
      <c r="U678" s="14"/>
      <c r="V678" s="14"/>
      <c r="W678" s="14"/>
      <c r="X678" s="14"/>
      <c r="Y678" s="14"/>
      <c r="Z678" s="14"/>
      <c r="AA678" s="14"/>
      <c r="AB678" s="14"/>
      <c r="AC678" s="14"/>
    </row>
    <row r="679" spans="1:29" ht="15.75" customHeight="1" x14ac:dyDescent="0.35">
      <c r="A679" s="13"/>
      <c r="B679" s="13"/>
      <c r="C679" s="13"/>
      <c r="D679" s="13"/>
      <c r="E679" s="14"/>
      <c r="F679" s="14"/>
      <c r="G679" s="13"/>
      <c r="H679" s="13"/>
      <c r="I679" s="13"/>
      <c r="J679" s="13"/>
      <c r="K679" s="13"/>
      <c r="L679" s="13"/>
      <c r="M679" s="14"/>
      <c r="N679" s="14"/>
      <c r="O679" s="13"/>
      <c r="P679" s="13"/>
      <c r="Q679" s="13"/>
      <c r="R679" s="14"/>
      <c r="S679" s="14"/>
      <c r="T679" s="14"/>
      <c r="U679" s="14"/>
      <c r="V679" s="14"/>
      <c r="W679" s="14"/>
      <c r="X679" s="14"/>
      <c r="Y679" s="14"/>
      <c r="Z679" s="14"/>
      <c r="AA679" s="14"/>
      <c r="AB679" s="14"/>
      <c r="AC679" s="14"/>
    </row>
    <row r="680" spans="1:29" ht="15.75" customHeight="1" x14ac:dyDescent="0.35">
      <c r="A680" s="13"/>
      <c r="B680" s="13"/>
      <c r="C680" s="13"/>
      <c r="D680" s="13"/>
      <c r="E680" s="14"/>
      <c r="F680" s="14"/>
      <c r="G680" s="13"/>
      <c r="H680" s="13"/>
      <c r="I680" s="13"/>
      <c r="J680" s="13"/>
      <c r="K680" s="13"/>
      <c r="L680" s="13"/>
      <c r="M680" s="14"/>
      <c r="N680" s="14"/>
      <c r="O680" s="13"/>
      <c r="P680" s="13"/>
      <c r="Q680" s="13"/>
      <c r="R680" s="14"/>
      <c r="S680" s="14"/>
      <c r="T680" s="14"/>
      <c r="U680" s="14"/>
      <c r="V680" s="14"/>
      <c r="W680" s="14"/>
      <c r="X680" s="14"/>
      <c r="Y680" s="14"/>
      <c r="Z680" s="14"/>
      <c r="AA680" s="14"/>
      <c r="AB680" s="14"/>
      <c r="AC680" s="14"/>
    </row>
    <row r="681" spans="1:29" ht="15.75" customHeight="1" x14ac:dyDescent="0.35">
      <c r="A681" s="13"/>
      <c r="B681" s="13"/>
      <c r="C681" s="13"/>
      <c r="D681" s="13"/>
      <c r="E681" s="14"/>
      <c r="F681" s="14"/>
      <c r="G681" s="13"/>
      <c r="H681" s="13"/>
      <c r="I681" s="13"/>
      <c r="J681" s="13"/>
      <c r="K681" s="13"/>
      <c r="L681" s="13"/>
      <c r="M681" s="14"/>
      <c r="N681" s="14"/>
      <c r="O681" s="13"/>
      <c r="P681" s="13"/>
      <c r="Q681" s="13"/>
      <c r="R681" s="14"/>
      <c r="S681" s="14"/>
      <c r="T681" s="14"/>
      <c r="U681" s="14"/>
      <c r="V681" s="14"/>
      <c r="W681" s="14"/>
      <c r="X681" s="14"/>
      <c r="Y681" s="14"/>
      <c r="Z681" s="14"/>
      <c r="AA681" s="14"/>
      <c r="AB681" s="14"/>
      <c r="AC681" s="14"/>
    </row>
    <row r="682" spans="1:29" ht="15.75" customHeight="1" x14ac:dyDescent="0.35">
      <c r="A682" s="13"/>
      <c r="B682" s="13"/>
      <c r="C682" s="13"/>
      <c r="D682" s="13"/>
      <c r="E682" s="14"/>
      <c r="F682" s="14"/>
      <c r="G682" s="13"/>
      <c r="H682" s="13"/>
      <c r="I682" s="13"/>
      <c r="J682" s="13"/>
      <c r="K682" s="13"/>
      <c r="L682" s="13"/>
      <c r="M682" s="14"/>
      <c r="N682" s="14"/>
      <c r="O682" s="13"/>
      <c r="P682" s="13"/>
      <c r="Q682" s="13"/>
      <c r="R682" s="14"/>
      <c r="S682" s="14"/>
      <c r="T682" s="14"/>
      <c r="U682" s="14"/>
      <c r="V682" s="14"/>
      <c r="W682" s="14"/>
      <c r="X682" s="14"/>
      <c r="Y682" s="14"/>
      <c r="Z682" s="14"/>
      <c r="AA682" s="14"/>
      <c r="AB682" s="14"/>
      <c r="AC682" s="14"/>
    </row>
    <row r="683" spans="1:29" ht="15.75" customHeight="1" x14ac:dyDescent="0.35">
      <c r="A683" s="13"/>
      <c r="B683" s="13"/>
      <c r="C683" s="13"/>
      <c r="D683" s="13"/>
      <c r="E683" s="14"/>
      <c r="F683" s="14"/>
      <c r="G683" s="13"/>
      <c r="H683" s="13"/>
      <c r="I683" s="13"/>
      <c r="J683" s="13"/>
      <c r="K683" s="13"/>
      <c r="L683" s="13"/>
      <c r="M683" s="14"/>
      <c r="N683" s="14"/>
      <c r="O683" s="13"/>
      <c r="P683" s="13"/>
      <c r="Q683" s="13"/>
      <c r="R683" s="14"/>
      <c r="S683" s="14"/>
      <c r="T683" s="14"/>
      <c r="U683" s="14"/>
      <c r="V683" s="14"/>
      <c r="W683" s="14"/>
      <c r="X683" s="14"/>
      <c r="Y683" s="14"/>
      <c r="Z683" s="14"/>
      <c r="AA683" s="14"/>
      <c r="AB683" s="14"/>
      <c r="AC683" s="14"/>
    </row>
    <row r="684" spans="1:29" ht="15.75" customHeight="1" x14ac:dyDescent="0.35">
      <c r="A684" s="13"/>
      <c r="B684" s="13"/>
      <c r="C684" s="13"/>
      <c r="D684" s="13"/>
      <c r="E684" s="14"/>
      <c r="F684" s="14"/>
      <c r="G684" s="13"/>
      <c r="H684" s="13"/>
      <c r="I684" s="13"/>
      <c r="J684" s="13"/>
      <c r="K684" s="13"/>
      <c r="L684" s="13"/>
      <c r="M684" s="14"/>
      <c r="N684" s="14"/>
      <c r="O684" s="13"/>
      <c r="P684" s="13"/>
      <c r="Q684" s="13"/>
      <c r="R684" s="14"/>
      <c r="S684" s="14"/>
      <c r="T684" s="14"/>
      <c r="U684" s="14"/>
      <c r="V684" s="14"/>
      <c r="W684" s="14"/>
      <c r="X684" s="14"/>
      <c r="Y684" s="14"/>
      <c r="Z684" s="14"/>
      <c r="AA684" s="14"/>
      <c r="AB684" s="14"/>
      <c r="AC684" s="14"/>
    </row>
    <row r="685" spans="1:29" ht="15.75" customHeight="1" x14ac:dyDescent="0.35">
      <c r="A685" s="13"/>
      <c r="B685" s="13"/>
      <c r="C685" s="13"/>
      <c r="D685" s="13"/>
      <c r="E685" s="14"/>
      <c r="F685" s="14"/>
      <c r="G685" s="13"/>
      <c r="H685" s="13"/>
      <c r="I685" s="13"/>
      <c r="J685" s="13"/>
      <c r="K685" s="13"/>
      <c r="L685" s="13"/>
      <c r="M685" s="14"/>
      <c r="N685" s="14"/>
      <c r="O685" s="13"/>
      <c r="P685" s="13"/>
      <c r="Q685" s="13"/>
      <c r="R685" s="14"/>
      <c r="S685" s="14"/>
      <c r="T685" s="14"/>
      <c r="U685" s="14"/>
      <c r="V685" s="14"/>
      <c r="W685" s="14"/>
      <c r="X685" s="14"/>
      <c r="Y685" s="14"/>
      <c r="Z685" s="14"/>
      <c r="AA685" s="14"/>
      <c r="AB685" s="14"/>
      <c r="AC685" s="14"/>
    </row>
    <row r="686" spans="1:29" ht="15.75" customHeight="1" x14ac:dyDescent="0.35">
      <c r="A686" s="13"/>
      <c r="B686" s="13"/>
      <c r="C686" s="13"/>
      <c r="D686" s="13"/>
      <c r="E686" s="14"/>
      <c r="F686" s="14"/>
      <c r="G686" s="13"/>
      <c r="H686" s="13"/>
      <c r="I686" s="13"/>
      <c r="J686" s="13"/>
      <c r="K686" s="13"/>
      <c r="L686" s="13"/>
      <c r="M686" s="14"/>
      <c r="N686" s="14"/>
      <c r="O686" s="13"/>
      <c r="P686" s="13"/>
      <c r="Q686" s="13"/>
      <c r="R686" s="14"/>
      <c r="S686" s="14"/>
      <c r="T686" s="14"/>
      <c r="U686" s="14"/>
      <c r="V686" s="14"/>
      <c r="W686" s="14"/>
      <c r="X686" s="14"/>
      <c r="Y686" s="14"/>
      <c r="Z686" s="14"/>
      <c r="AA686" s="14"/>
      <c r="AB686" s="14"/>
      <c r="AC686" s="14"/>
    </row>
    <row r="687" spans="1:29" ht="15.75" customHeight="1" x14ac:dyDescent="0.35">
      <c r="A687" s="13"/>
      <c r="B687" s="13"/>
      <c r="C687" s="13"/>
      <c r="D687" s="13"/>
      <c r="E687" s="14"/>
      <c r="F687" s="14"/>
      <c r="G687" s="13"/>
      <c r="H687" s="13"/>
      <c r="I687" s="13"/>
      <c r="J687" s="13"/>
      <c r="K687" s="13"/>
      <c r="L687" s="13"/>
      <c r="M687" s="14"/>
      <c r="N687" s="14"/>
      <c r="O687" s="13"/>
      <c r="P687" s="13"/>
      <c r="Q687" s="13"/>
      <c r="R687" s="14"/>
      <c r="S687" s="14"/>
      <c r="T687" s="14"/>
      <c r="U687" s="14"/>
      <c r="V687" s="14"/>
      <c r="W687" s="14"/>
      <c r="X687" s="14"/>
      <c r="Y687" s="14"/>
      <c r="Z687" s="14"/>
      <c r="AA687" s="14"/>
      <c r="AB687" s="14"/>
      <c r="AC687" s="14"/>
    </row>
    <row r="688" spans="1:29" ht="15.75" customHeight="1" x14ac:dyDescent="0.35">
      <c r="A688" s="13"/>
      <c r="B688" s="13"/>
      <c r="C688" s="13"/>
      <c r="D688" s="13"/>
      <c r="E688" s="14"/>
      <c r="F688" s="14"/>
      <c r="G688" s="13"/>
      <c r="H688" s="13"/>
      <c r="I688" s="13"/>
      <c r="J688" s="13"/>
      <c r="K688" s="13"/>
      <c r="L688" s="13"/>
      <c r="M688" s="14"/>
      <c r="N688" s="14"/>
      <c r="O688" s="13"/>
      <c r="P688" s="13"/>
      <c r="Q688" s="13"/>
      <c r="R688" s="14"/>
      <c r="S688" s="14"/>
      <c r="T688" s="14"/>
      <c r="U688" s="14"/>
      <c r="V688" s="14"/>
      <c r="W688" s="14"/>
      <c r="X688" s="14"/>
      <c r="Y688" s="14"/>
      <c r="Z688" s="14"/>
      <c r="AA688" s="14"/>
      <c r="AB688" s="14"/>
      <c r="AC688" s="14"/>
    </row>
    <row r="689" spans="1:29" ht="15.75" customHeight="1" x14ac:dyDescent="0.35">
      <c r="A689" s="13"/>
      <c r="B689" s="13"/>
      <c r="C689" s="13"/>
      <c r="D689" s="13"/>
      <c r="E689" s="14"/>
      <c r="F689" s="14"/>
      <c r="G689" s="13"/>
      <c r="H689" s="13"/>
      <c r="I689" s="13"/>
      <c r="J689" s="13"/>
      <c r="K689" s="13"/>
      <c r="L689" s="13"/>
      <c r="M689" s="14"/>
      <c r="N689" s="14"/>
      <c r="O689" s="13"/>
      <c r="P689" s="13"/>
      <c r="Q689" s="13"/>
      <c r="R689" s="14"/>
      <c r="S689" s="14"/>
      <c r="T689" s="14"/>
      <c r="U689" s="14"/>
      <c r="V689" s="14"/>
      <c r="W689" s="14"/>
      <c r="X689" s="14"/>
      <c r="Y689" s="14"/>
      <c r="Z689" s="14"/>
      <c r="AA689" s="14"/>
      <c r="AB689" s="14"/>
      <c r="AC689" s="14"/>
    </row>
    <row r="690" spans="1:29" ht="15.75" customHeight="1" x14ac:dyDescent="0.35">
      <c r="A690" s="13"/>
      <c r="B690" s="13"/>
      <c r="C690" s="13"/>
      <c r="D690" s="13"/>
      <c r="E690" s="14"/>
      <c r="F690" s="14"/>
      <c r="G690" s="13"/>
      <c r="H690" s="13"/>
      <c r="I690" s="13"/>
      <c r="J690" s="13"/>
      <c r="K690" s="13"/>
      <c r="L690" s="13"/>
      <c r="M690" s="14"/>
      <c r="N690" s="14"/>
      <c r="O690" s="13"/>
      <c r="P690" s="13"/>
      <c r="Q690" s="13"/>
      <c r="R690" s="14"/>
      <c r="S690" s="14"/>
      <c r="T690" s="14"/>
      <c r="U690" s="14"/>
      <c r="V690" s="14"/>
      <c r="W690" s="14"/>
      <c r="X690" s="14"/>
      <c r="Y690" s="14"/>
      <c r="Z690" s="14"/>
      <c r="AA690" s="14"/>
      <c r="AB690" s="14"/>
      <c r="AC690" s="14"/>
    </row>
    <row r="691" spans="1:29" ht="15.75" customHeight="1" x14ac:dyDescent="0.35">
      <c r="A691" s="13"/>
      <c r="B691" s="13"/>
      <c r="C691" s="13"/>
      <c r="D691" s="13"/>
      <c r="E691" s="14"/>
      <c r="F691" s="14"/>
      <c r="G691" s="13"/>
      <c r="H691" s="13"/>
      <c r="I691" s="13"/>
      <c r="J691" s="13"/>
      <c r="K691" s="13"/>
      <c r="L691" s="13"/>
      <c r="M691" s="14"/>
      <c r="N691" s="14"/>
      <c r="O691" s="13"/>
      <c r="P691" s="13"/>
      <c r="Q691" s="13"/>
      <c r="R691" s="14"/>
      <c r="S691" s="14"/>
      <c r="T691" s="14"/>
      <c r="U691" s="14"/>
      <c r="V691" s="14"/>
      <c r="W691" s="14"/>
      <c r="X691" s="14"/>
      <c r="Y691" s="14"/>
      <c r="Z691" s="14"/>
      <c r="AA691" s="14"/>
      <c r="AB691" s="14"/>
      <c r="AC691" s="14"/>
    </row>
    <row r="692" spans="1:29" ht="15.75" customHeight="1" x14ac:dyDescent="0.35">
      <c r="A692" s="13"/>
      <c r="B692" s="13"/>
      <c r="C692" s="13"/>
      <c r="D692" s="13"/>
      <c r="E692" s="14"/>
      <c r="F692" s="14"/>
      <c r="G692" s="13"/>
      <c r="H692" s="13"/>
      <c r="I692" s="13"/>
      <c r="J692" s="13"/>
      <c r="K692" s="13"/>
      <c r="L692" s="13"/>
      <c r="M692" s="14"/>
      <c r="N692" s="14"/>
      <c r="O692" s="13"/>
      <c r="P692" s="13"/>
      <c r="Q692" s="13"/>
      <c r="R692" s="14"/>
      <c r="S692" s="14"/>
      <c r="T692" s="14"/>
      <c r="U692" s="14"/>
      <c r="V692" s="14"/>
      <c r="W692" s="14"/>
      <c r="X692" s="14"/>
      <c r="Y692" s="14"/>
      <c r="Z692" s="14"/>
      <c r="AA692" s="14"/>
      <c r="AB692" s="14"/>
      <c r="AC692" s="14"/>
    </row>
    <row r="693" spans="1:29" ht="15.75" customHeight="1" x14ac:dyDescent="0.35">
      <c r="A693" s="13"/>
      <c r="B693" s="13"/>
      <c r="C693" s="13"/>
      <c r="D693" s="13"/>
      <c r="E693" s="14"/>
      <c r="F693" s="14"/>
      <c r="G693" s="13"/>
      <c r="H693" s="13"/>
      <c r="I693" s="13"/>
      <c r="J693" s="13"/>
      <c r="K693" s="13"/>
      <c r="L693" s="13"/>
      <c r="M693" s="14"/>
      <c r="N693" s="14"/>
      <c r="O693" s="13"/>
      <c r="P693" s="13"/>
      <c r="Q693" s="13"/>
      <c r="R693" s="14"/>
      <c r="S693" s="14"/>
      <c r="T693" s="14"/>
      <c r="U693" s="14"/>
      <c r="V693" s="14"/>
      <c r="W693" s="14"/>
      <c r="X693" s="14"/>
      <c r="Y693" s="14"/>
      <c r="Z693" s="14"/>
      <c r="AA693" s="14"/>
      <c r="AB693" s="14"/>
      <c r="AC693" s="14"/>
    </row>
    <row r="694" spans="1:29" ht="15.75" customHeight="1" x14ac:dyDescent="0.35">
      <c r="A694" s="13"/>
      <c r="B694" s="13"/>
      <c r="C694" s="13"/>
      <c r="D694" s="13"/>
      <c r="E694" s="14"/>
      <c r="F694" s="14"/>
      <c r="G694" s="13"/>
      <c r="H694" s="13"/>
      <c r="I694" s="13"/>
      <c r="J694" s="13"/>
      <c r="K694" s="13"/>
      <c r="L694" s="13"/>
      <c r="M694" s="14"/>
      <c r="N694" s="14"/>
      <c r="O694" s="13"/>
      <c r="P694" s="13"/>
      <c r="Q694" s="13"/>
      <c r="R694" s="14"/>
      <c r="S694" s="14"/>
      <c r="T694" s="14"/>
      <c r="U694" s="14"/>
      <c r="V694" s="14"/>
      <c r="W694" s="14"/>
      <c r="X694" s="14"/>
      <c r="Y694" s="14"/>
      <c r="Z694" s="14"/>
      <c r="AA694" s="14"/>
      <c r="AB694" s="14"/>
      <c r="AC694" s="14"/>
    </row>
    <row r="695" spans="1:29" ht="15.75" customHeight="1" x14ac:dyDescent="0.35">
      <c r="A695" s="13"/>
      <c r="B695" s="13"/>
      <c r="C695" s="13"/>
      <c r="D695" s="13"/>
      <c r="E695" s="14"/>
      <c r="F695" s="14"/>
      <c r="G695" s="13"/>
      <c r="H695" s="13"/>
      <c r="I695" s="13"/>
      <c r="J695" s="13"/>
      <c r="K695" s="13"/>
      <c r="L695" s="13"/>
      <c r="M695" s="14"/>
      <c r="N695" s="14"/>
      <c r="O695" s="13"/>
      <c r="P695" s="13"/>
      <c r="Q695" s="13"/>
      <c r="R695" s="14"/>
      <c r="S695" s="14"/>
      <c r="T695" s="14"/>
      <c r="U695" s="14"/>
      <c r="V695" s="14"/>
      <c r="W695" s="14"/>
      <c r="X695" s="14"/>
      <c r="Y695" s="14"/>
      <c r="Z695" s="14"/>
      <c r="AA695" s="14"/>
      <c r="AB695" s="14"/>
      <c r="AC695" s="14"/>
    </row>
    <row r="696" spans="1:29" ht="15.75" customHeight="1" x14ac:dyDescent="0.35">
      <c r="A696" s="13"/>
      <c r="B696" s="13"/>
      <c r="C696" s="13"/>
      <c r="D696" s="13"/>
      <c r="E696" s="14"/>
      <c r="F696" s="14"/>
      <c r="G696" s="13"/>
      <c r="H696" s="13"/>
      <c r="I696" s="13"/>
      <c r="J696" s="13"/>
      <c r="K696" s="13"/>
      <c r="L696" s="13"/>
      <c r="M696" s="14"/>
      <c r="N696" s="14"/>
      <c r="O696" s="13"/>
      <c r="P696" s="13"/>
      <c r="Q696" s="13"/>
      <c r="R696" s="14"/>
      <c r="S696" s="14"/>
      <c r="T696" s="14"/>
      <c r="U696" s="14"/>
      <c r="V696" s="14"/>
      <c r="W696" s="14"/>
      <c r="X696" s="14"/>
      <c r="Y696" s="14"/>
      <c r="Z696" s="14"/>
      <c r="AA696" s="14"/>
      <c r="AB696" s="14"/>
      <c r="AC696" s="14"/>
    </row>
    <row r="697" spans="1:29" ht="15.75" customHeight="1" x14ac:dyDescent="0.35">
      <c r="A697" s="13"/>
      <c r="B697" s="13"/>
      <c r="C697" s="13"/>
      <c r="D697" s="13"/>
      <c r="E697" s="14"/>
      <c r="F697" s="14"/>
      <c r="G697" s="13"/>
      <c r="H697" s="13"/>
      <c r="I697" s="13"/>
      <c r="J697" s="13"/>
      <c r="K697" s="13"/>
      <c r="L697" s="13"/>
      <c r="M697" s="14"/>
      <c r="N697" s="14"/>
      <c r="O697" s="13"/>
      <c r="P697" s="13"/>
      <c r="Q697" s="13"/>
      <c r="R697" s="14"/>
      <c r="S697" s="14"/>
      <c r="T697" s="14"/>
      <c r="U697" s="14"/>
      <c r="V697" s="14"/>
      <c r="W697" s="14"/>
      <c r="X697" s="14"/>
      <c r="Y697" s="14"/>
      <c r="Z697" s="14"/>
      <c r="AA697" s="14"/>
      <c r="AB697" s="14"/>
      <c r="AC697" s="14"/>
    </row>
    <row r="698" spans="1:29" ht="15.75" customHeight="1" x14ac:dyDescent="0.35">
      <c r="A698" s="13"/>
      <c r="B698" s="13"/>
      <c r="C698" s="13"/>
      <c r="D698" s="13"/>
      <c r="E698" s="14"/>
      <c r="F698" s="14"/>
      <c r="G698" s="13"/>
      <c r="H698" s="13"/>
      <c r="I698" s="13"/>
      <c r="J698" s="13"/>
      <c r="K698" s="13"/>
      <c r="L698" s="13"/>
      <c r="M698" s="14"/>
      <c r="N698" s="14"/>
      <c r="O698" s="13"/>
      <c r="P698" s="13"/>
      <c r="Q698" s="13"/>
      <c r="R698" s="14"/>
      <c r="S698" s="14"/>
      <c r="T698" s="14"/>
      <c r="U698" s="14"/>
      <c r="V698" s="14"/>
      <c r="W698" s="14"/>
      <c r="X698" s="14"/>
      <c r="Y698" s="14"/>
      <c r="Z698" s="14"/>
      <c r="AA698" s="14"/>
      <c r="AB698" s="14"/>
      <c r="AC698" s="14"/>
    </row>
    <row r="699" spans="1:29" ht="15.75" customHeight="1" x14ac:dyDescent="0.35">
      <c r="A699" s="13"/>
      <c r="B699" s="13"/>
      <c r="C699" s="13"/>
      <c r="D699" s="13"/>
      <c r="E699" s="14"/>
      <c r="F699" s="14"/>
      <c r="G699" s="13"/>
      <c r="H699" s="13"/>
      <c r="I699" s="13"/>
      <c r="J699" s="13"/>
      <c r="K699" s="13"/>
      <c r="L699" s="13"/>
      <c r="M699" s="14"/>
      <c r="N699" s="14"/>
      <c r="O699" s="13"/>
      <c r="P699" s="13"/>
      <c r="Q699" s="13"/>
      <c r="R699" s="14"/>
      <c r="S699" s="14"/>
      <c r="T699" s="14"/>
      <c r="U699" s="14"/>
      <c r="V699" s="14"/>
      <c r="W699" s="14"/>
      <c r="X699" s="14"/>
      <c r="Y699" s="14"/>
      <c r="Z699" s="14"/>
      <c r="AA699" s="14"/>
      <c r="AB699" s="14"/>
      <c r="AC699" s="14"/>
    </row>
    <row r="700" spans="1:29" ht="15.75" customHeight="1" x14ac:dyDescent="0.35">
      <c r="A700" s="13"/>
      <c r="B700" s="13"/>
      <c r="C700" s="13"/>
      <c r="D700" s="13"/>
      <c r="E700" s="14"/>
      <c r="F700" s="14"/>
      <c r="G700" s="13"/>
      <c r="H700" s="13"/>
      <c r="I700" s="13"/>
      <c r="J700" s="13"/>
      <c r="K700" s="13"/>
      <c r="L700" s="13"/>
      <c r="M700" s="14"/>
      <c r="N700" s="14"/>
      <c r="O700" s="13"/>
      <c r="P700" s="13"/>
      <c r="Q700" s="13"/>
      <c r="R700" s="14"/>
      <c r="S700" s="14"/>
      <c r="T700" s="14"/>
      <c r="U700" s="14"/>
      <c r="V700" s="14"/>
      <c r="W700" s="14"/>
      <c r="X700" s="14"/>
      <c r="Y700" s="14"/>
      <c r="Z700" s="14"/>
      <c r="AA700" s="14"/>
      <c r="AB700" s="14"/>
      <c r="AC700" s="14"/>
    </row>
    <row r="701" spans="1:29" ht="15.75" customHeight="1" x14ac:dyDescent="0.35">
      <c r="A701" s="13"/>
      <c r="B701" s="13"/>
      <c r="C701" s="13"/>
      <c r="D701" s="13"/>
      <c r="E701" s="14"/>
      <c r="F701" s="14"/>
      <c r="G701" s="13"/>
      <c r="H701" s="13"/>
      <c r="I701" s="13"/>
      <c r="J701" s="13"/>
      <c r="K701" s="13"/>
      <c r="L701" s="13"/>
      <c r="M701" s="14"/>
      <c r="N701" s="14"/>
      <c r="O701" s="13"/>
      <c r="P701" s="13"/>
      <c r="Q701" s="13"/>
      <c r="R701" s="14"/>
      <c r="S701" s="14"/>
      <c r="T701" s="14"/>
      <c r="U701" s="14"/>
      <c r="V701" s="14"/>
      <c r="W701" s="14"/>
      <c r="X701" s="14"/>
      <c r="Y701" s="14"/>
      <c r="Z701" s="14"/>
      <c r="AA701" s="14"/>
      <c r="AB701" s="14"/>
      <c r="AC701" s="14"/>
    </row>
    <row r="702" spans="1:29" ht="15.75" customHeight="1" x14ac:dyDescent="0.35">
      <c r="A702" s="13"/>
      <c r="B702" s="13"/>
      <c r="C702" s="13"/>
      <c r="D702" s="13"/>
      <c r="E702" s="14"/>
      <c r="F702" s="14"/>
      <c r="G702" s="13"/>
      <c r="H702" s="13"/>
      <c r="I702" s="13"/>
      <c r="J702" s="13"/>
      <c r="K702" s="13"/>
      <c r="L702" s="13"/>
      <c r="M702" s="14"/>
      <c r="N702" s="14"/>
      <c r="O702" s="13"/>
      <c r="P702" s="13"/>
      <c r="Q702" s="13"/>
      <c r="R702" s="14"/>
      <c r="S702" s="14"/>
      <c r="T702" s="14"/>
      <c r="U702" s="14"/>
      <c r="V702" s="14"/>
      <c r="W702" s="14"/>
      <c r="X702" s="14"/>
      <c r="Y702" s="14"/>
      <c r="Z702" s="14"/>
      <c r="AA702" s="14"/>
      <c r="AB702" s="14"/>
      <c r="AC702" s="14"/>
    </row>
    <row r="703" spans="1:29" ht="15.75" customHeight="1" x14ac:dyDescent="0.35">
      <c r="A703" s="13"/>
      <c r="B703" s="13"/>
      <c r="C703" s="13"/>
      <c r="D703" s="13"/>
      <c r="E703" s="14"/>
      <c r="F703" s="14"/>
      <c r="G703" s="13"/>
      <c r="H703" s="13"/>
      <c r="I703" s="13"/>
      <c r="J703" s="13"/>
      <c r="K703" s="13"/>
      <c r="L703" s="13"/>
      <c r="M703" s="14"/>
      <c r="N703" s="14"/>
      <c r="O703" s="13"/>
      <c r="P703" s="13"/>
      <c r="Q703" s="13"/>
      <c r="R703" s="14"/>
      <c r="S703" s="14"/>
      <c r="T703" s="14"/>
      <c r="U703" s="14"/>
      <c r="V703" s="14"/>
      <c r="W703" s="14"/>
      <c r="X703" s="14"/>
      <c r="Y703" s="14"/>
      <c r="Z703" s="14"/>
      <c r="AA703" s="14"/>
      <c r="AB703" s="14"/>
      <c r="AC703" s="14"/>
    </row>
    <row r="704" spans="1:29" ht="15.75" customHeight="1" x14ac:dyDescent="0.35">
      <c r="A704" s="13"/>
      <c r="B704" s="13"/>
      <c r="C704" s="13"/>
      <c r="D704" s="13"/>
      <c r="E704" s="14"/>
      <c r="F704" s="14"/>
      <c r="G704" s="13"/>
      <c r="H704" s="13"/>
      <c r="I704" s="13"/>
      <c r="J704" s="13"/>
      <c r="K704" s="13"/>
      <c r="L704" s="13"/>
      <c r="M704" s="14"/>
      <c r="N704" s="14"/>
      <c r="O704" s="13"/>
      <c r="P704" s="13"/>
      <c r="Q704" s="13"/>
      <c r="R704" s="14"/>
      <c r="S704" s="14"/>
      <c r="T704" s="14"/>
      <c r="U704" s="14"/>
      <c r="V704" s="14"/>
      <c r="W704" s="14"/>
      <c r="X704" s="14"/>
      <c r="Y704" s="14"/>
      <c r="Z704" s="14"/>
      <c r="AA704" s="14"/>
      <c r="AB704" s="14"/>
      <c r="AC704" s="14"/>
    </row>
    <row r="705" spans="1:29" ht="15.75" customHeight="1" x14ac:dyDescent="0.35">
      <c r="A705" s="13"/>
      <c r="B705" s="13"/>
      <c r="C705" s="13"/>
      <c r="D705" s="13"/>
      <c r="E705" s="14"/>
      <c r="F705" s="14"/>
      <c r="G705" s="13"/>
      <c r="H705" s="13"/>
      <c r="I705" s="13"/>
      <c r="J705" s="13"/>
      <c r="K705" s="13"/>
      <c r="L705" s="13"/>
      <c r="M705" s="14"/>
      <c r="N705" s="14"/>
      <c r="O705" s="13"/>
      <c r="P705" s="13"/>
      <c r="Q705" s="13"/>
      <c r="R705" s="14"/>
      <c r="S705" s="14"/>
      <c r="T705" s="14"/>
      <c r="U705" s="14"/>
      <c r="V705" s="14"/>
      <c r="W705" s="14"/>
      <c r="X705" s="14"/>
      <c r="Y705" s="14"/>
      <c r="Z705" s="14"/>
      <c r="AA705" s="14"/>
      <c r="AB705" s="14"/>
      <c r="AC705" s="14"/>
    </row>
    <row r="706" spans="1:29" ht="15.75" customHeight="1" x14ac:dyDescent="0.35">
      <c r="A706" s="13"/>
      <c r="B706" s="13"/>
      <c r="C706" s="13"/>
      <c r="D706" s="13"/>
      <c r="E706" s="14"/>
      <c r="F706" s="14"/>
      <c r="G706" s="13"/>
      <c r="H706" s="13"/>
      <c r="I706" s="13"/>
      <c r="J706" s="13"/>
      <c r="K706" s="13"/>
      <c r="L706" s="13"/>
      <c r="M706" s="14"/>
      <c r="N706" s="14"/>
      <c r="O706" s="13"/>
      <c r="P706" s="13"/>
      <c r="Q706" s="13"/>
      <c r="R706" s="14"/>
      <c r="S706" s="14"/>
      <c r="T706" s="14"/>
      <c r="U706" s="14"/>
      <c r="V706" s="14"/>
      <c r="W706" s="14"/>
      <c r="X706" s="14"/>
      <c r="Y706" s="14"/>
      <c r="Z706" s="14"/>
      <c r="AA706" s="14"/>
      <c r="AB706" s="14"/>
      <c r="AC706" s="14"/>
    </row>
    <row r="707" spans="1:29" ht="15.75" customHeight="1" x14ac:dyDescent="0.35">
      <c r="A707" s="13"/>
      <c r="B707" s="13"/>
      <c r="C707" s="13"/>
      <c r="D707" s="13"/>
      <c r="E707" s="14"/>
      <c r="F707" s="14"/>
      <c r="G707" s="13"/>
      <c r="H707" s="13"/>
      <c r="I707" s="13"/>
      <c r="J707" s="13"/>
      <c r="K707" s="13"/>
      <c r="L707" s="13"/>
      <c r="M707" s="14"/>
      <c r="N707" s="14"/>
      <c r="O707" s="13"/>
      <c r="P707" s="13"/>
      <c r="Q707" s="13"/>
      <c r="R707" s="14"/>
      <c r="S707" s="14"/>
      <c r="T707" s="14"/>
      <c r="U707" s="14"/>
      <c r="V707" s="14"/>
      <c r="W707" s="14"/>
      <c r="X707" s="14"/>
      <c r="Y707" s="14"/>
      <c r="Z707" s="14"/>
      <c r="AA707" s="14"/>
      <c r="AB707" s="14"/>
      <c r="AC707" s="14"/>
    </row>
    <row r="708" spans="1:29" ht="15.75" customHeight="1" x14ac:dyDescent="0.35">
      <c r="A708" s="13"/>
      <c r="B708" s="13"/>
      <c r="C708" s="13"/>
      <c r="D708" s="13"/>
      <c r="E708" s="14"/>
      <c r="F708" s="14"/>
      <c r="G708" s="13"/>
      <c r="H708" s="13"/>
      <c r="I708" s="13"/>
      <c r="J708" s="13"/>
      <c r="K708" s="13"/>
      <c r="L708" s="13"/>
      <c r="M708" s="14"/>
      <c r="N708" s="14"/>
      <c r="O708" s="13"/>
      <c r="P708" s="13"/>
      <c r="Q708" s="13"/>
      <c r="R708" s="14"/>
      <c r="S708" s="14"/>
      <c r="T708" s="14"/>
      <c r="U708" s="14"/>
      <c r="V708" s="14"/>
      <c r="W708" s="14"/>
      <c r="X708" s="14"/>
      <c r="Y708" s="14"/>
      <c r="Z708" s="14"/>
      <c r="AA708" s="14"/>
      <c r="AB708" s="14"/>
      <c r="AC708" s="14"/>
    </row>
    <row r="709" spans="1:29" ht="15.75" customHeight="1" x14ac:dyDescent="0.35">
      <c r="A709" s="13"/>
      <c r="B709" s="13"/>
      <c r="C709" s="13"/>
      <c r="D709" s="13"/>
      <c r="E709" s="14"/>
      <c r="F709" s="14"/>
      <c r="G709" s="13"/>
      <c r="H709" s="13"/>
      <c r="I709" s="13"/>
      <c r="J709" s="13"/>
      <c r="K709" s="13"/>
      <c r="L709" s="13"/>
      <c r="M709" s="14"/>
      <c r="N709" s="14"/>
      <c r="O709" s="13"/>
      <c r="P709" s="13"/>
      <c r="Q709" s="13"/>
      <c r="R709" s="14"/>
      <c r="S709" s="14"/>
      <c r="T709" s="14"/>
      <c r="U709" s="14"/>
      <c r="V709" s="14"/>
      <c r="W709" s="14"/>
      <c r="X709" s="14"/>
      <c r="Y709" s="14"/>
      <c r="Z709" s="14"/>
      <c r="AA709" s="14"/>
      <c r="AB709" s="14"/>
      <c r="AC709" s="14"/>
    </row>
    <row r="710" spans="1:29" ht="15.75" customHeight="1" x14ac:dyDescent="0.35">
      <c r="A710" s="13"/>
      <c r="B710" s="13"/>
      <c r="C710" s="13"/>
      <c r="D710" s="13"/>
      <c r="E710" s="14"/>
      <c r="F710" s="14"/>
      <c r="G710" s="13"/>
      <c r="H710" s="13"/>
      <c r="I710" s="13"/>
      <c r="J710" s="13"/>
      <c r="K710" s="13"/>
      <c r="L710" s="13"/>
      <c r="M710" s="14"/>
      <c r="N710" s="14"/>
      <c r="O710" s="13"/>
      <c r="P710" s="13"/>
      <c r="Q710" s="13"/>
      <c r="R710" s="14"/>
      <c r="S710" s="14"/>
      <c r="T710" s="14"/>
      <c r="U710" s="14"/>
      <c r="V710" s="14"/>
      <c r="W710" s="14"/>
      <c r="X710" s="14"/>
      <c r="Y710" s="14"/>
      <c r="Z710" s="14"/>
      <c r="AA710" s="14"/>
      <c r="AB710" s="14"/>
      <c r="AC710" s="14"/>
    </row>
    <row r="711" spans="1:29" ht="15.75" customHeight="1" x14ac:dyDescent="0.35">
      <c r="A711" s="13"/>
      <c r="B711" s="13"/>
      <c r="C711" s="13"/>
      <c r="D711" s="13"/>
      <c r="E711" s="14"/>
      <c r="F711" s="14"/>
      <c r="G711" s="13"/>
      <c r="H711" s="13"/>
      <c r="I711" s="13"/>
      <c r="J711" s="13"/>
      <c r="K711" s="13"/>
      <c r="L711" s="13"/>
      <c r="M711" s="14"/>
      <c r="N711" s="14"/>
      <c r="O711" s="13"/>
      <c r="P711" s="13"/>
      <c r="Q711" s="13"/>
      <c r="R711" s="14"/>
      <c r="S711" s="14"/>
      <c r="T711" s="14"/>
      <c r="U711" s="14"/>
      <c r="V711" s="14"/>
      <c r="W711" s="14"/>
      <c r="X711" s="14"/>
      <c r="Y711" s="14"/>
      <c r="Z711" s="14"/>
      <c r="AA711" s="14"/>
      <c r="AB711" s="14"/>
      <c r="AC711" s="14"/>
    </row>
    <row r="712" spans="1:29" ht="15.75" customHeight="1" x14ac:dyDescent="0.35">
      <c r="A712" s="13"/>
      <c r="B712" s="13"/>
      <c r="C712" s="13"/>
      <c r="D712" s="13"/>
      <c r="E712" s="14"/>
      <c r="F712" s="14"/>
      <c r="G712" s="13"/>
      <c r="H712" s="13"/>
      <c r="I712" s="13"/>
      <c r="J712" s="13"/>
      <c r="K712" s="13"/>
      <c r="L712" s="13"/>
      <c r="M712" s="14"/>
      <c r="N712" s="14"/>
      <c r="O712" s="13"/>
      <c r="P712" s="13"/>
      <c r="Q712" s="13"/>
      <c r="R712" s="14"/>
      <c r="S712" s="14"/>
      <c r="T712" s="14"/>
      <c r="U712" s="14"/>
      <c r="V712" s="14"/>
      <c r="W712" s="14"/>
      <c r="X712" s="14"/>
      <c r="Y712" s="14"/>
      <c r="Z712" s="14"/>
      <c r="AA712" s="14"/>
      <c r="AB712" s="14"/>
      <c r="AC712" s="14"/>
    </row>
    <row r="713" spans="1:29" ht="15.75" customHeight="1" x14ac:dyDescent="0.35">
      <c r="A713" s="13"/>
      <c r="B713" s="13"/>
      <c r="C713" s="13"/>
      <c r="D713" s="13"/>
      <c r="E713" s="14"/>
      <c r="F713" s="14"/>
      <c r="G713" s="13"/>
      <c r="H713" s="13"/>
      <c r="I713" s="13"/>
      <c r="J713" s="13"/>
      <c r="K713" s="13"/>
      <c r="L713" s="13"/>
      <c r="M713" s="14"/>
      <c r="N713" s="14"/>
      <c r="O713" s="13"/>
      <c r="P713" s="13"/>
      <c r="Q713" s="13"/>
      <c r="R713" s="14"/>
      <c r="S713" s="14"/>
      <c r="T713" s="14"/>
      <c r="U713" s="14"/>
      <c r="V713" s="14"/>
      <c r="W713" s="14"/>
      <c r="X713" s="14"/>
      <c r="Y713" s="14"/>
      <c r="Z713" s="14"/>
      <c r="AA713" s="14"/>
      <c r="AB713" s="14"/>
      <c r="AC713" s="14"/>
    </row>
    <row r="714" spans="1:29" ht="15.75" customHeight="1" x14ac:dyDescent="0.35">
      <c r="A714" s="13"/>
      <c r="B714" s="13"/>
      <c r="C714" s="13"/>
      <c r="D714" s="13"/>
      <c r="E714" s="14"/>
      <c r="F714" s="14"/>
      <c r="G714" s="13"/>
      <c r="H714" s="13"/>
      <c r="I714" s="13"/>
      <c r="J714" s="13"/>
      <c r="K714" s="13"/>
      <c r="L714" s="13"/>
      <c r="M714" s="14"/>
      <c r="N714" s="14"/>
      <c r="O714" s="13"/>
      <c r="P714" s="13"/>
      <c r="Q714" s="13"/>
      <c r="R714" s="14"/>
      <c r="S714" s="14"/>
      <c r="T714" s="14"/>
      <c r="U714" s="14"/>
      <c r="V714" s="14"/>
      <c r="W714" s="14"/>
      <c r="X714" s="14"/>
      <c r="Y714" s="14"/>
      <c r="Z714" s="14"/>
      <c r="AA714" s="14"/>
      <c r="AB714" s="14"/>
      <c r="AC714" s="14"/>
    </row>
    <row r="715" spans="1:29" ht="15.75" customHeight="1" x14ac:dyDescent="0.35">
      <c r="A715" s="13"/>
      <c r="B715" s="13"/>
      <c r="C715" s="13"/>
      <c r="D715" s="13"/>
      <c r="E715" s="14"/>
      <c r="F715" s="14"/>
      <c r="G715" s="13"/>
      <c r="H715" s="13"/>
      <c r="I715" s="13"/>
      <c r="J715" s="13"/>
      <c r="K715" s="13"/>
      <c r="L715" s="13"/>
      <c r="M715" s="14"/>
      <c r="N715" s="14"/>
      <c r="O715" s="13"/>
      <c r="P715" s="13"/>
      <c r="Q715" s="13"/>
      <c r="R715" s="14"/>
      <c r="S715" s="14"/>
      <c r="T715" s="14"/>
      <c r="U715" s="14"/>
      <c r="V715" s="14"/>
      <c r="W715" s="14"/>
      <c r="X715" s="14"/>
      <c r="Y715" s="14"/>
      <c r="Z715" s="14"/>
      <c r="AA715" s="14"/>
      <c r="AB715" s="14"/>
      <c r="AC715" s="14"/>
    </row>
    <row r="716" spans="1:29" ht="15.75" customHeight="1" x14ac:dyDescent="0.35">
      <c r="A716" s="13"/>
      <c r="B716" s="13"/>
      <c r="C716" s="13"/>
      <c r="D716" s="13"/>
      <c r="E716" s="14"/>
      <c r="F716" s="14"/>
      <c r="G716" s="13"/>
      <c r="H716" s="13"/>
      <c r="I716" s="13"/>
      <c r="J716" s="13"/>
      <c r="K716" s="13"/>
      <c r="L716" s="13"/>
      <c r="M716" s="14"/>
      <c r="N716" s="14"/>
      <c r="O716" s="13"/>
      <c r="P716" s="13"/>
      <c r="Q716" s="13"/>
      <c r="R716" s="14"/>
      <c r="S716" s="14"/>
      <c r="T716" s="14"/>
      <c r="U716" s="14"/>
      <c r="V716" s="14"/>
      <c r="W716" s="14"/>
      <c r="X716" s="14"/>
      <c r="Y716" s="14"/>
      <c r="Z716" s="14"/>
      <c r="AA716" s="14"/>
      <c r="AB716" s="14"/>
      <c r="AC716" s="14"/>
    </row>
    <row r="717" spans="1:29" ht="15.75" customHeight="1" x14ac:dyDescent="0.35">
      <c r="A717" s="13"/>
      <c r="B717" s="13"/>
      <c r="C717" s="13"/>
      <c r="D717" s="13"/>
      <c r="E717" s="14"/>
      <c r="F717" s="14"/>
      <c r="G717" s="13"/>
      <c r="H717" s="13"/>
      <c r="I717" s="13"/>
      <c r="J717" s="13"/>
      <c r="K717" s="13"/>
      <c r="L717" s="13"/>
      <c r="M717" s="14"/>
      <c r="N717" s="14"/>
      <c r="O717" s="13"/>
      <c r="P717" s="13"/>
      <c r="Q717" s="13"/>
      <c r="R717" s="14"/>
      <c r="S717" s="14"/>
      <c r="T717" s="14"/>
      <c r="U717" s="14"/>
      <c r="V717" s="14"/>
      <c r="W717" s="14"/>
      <c r="X717" s="14"/>
      <c r="Y717" s="14"/>
      <c r="Z717" s="14"/>
      <c r="AA717" s="14"/>
      <c r="AB717" s="14"/>
      <c r="AC717" s="14"/>
    </row>
    <row r="718" spans="1:29" ht="15.75" customHeight="1" x14ac:dyDescent="0.35">
      <c r="A718" s="13"/>
      <c r="B718" s="13"/>
      <c r="C718" s="13"/>
      <c r="D718" s="13"/>
      <c r="E718" s="14"/>
      <c r="F718" s="14"/>
      <c r="G718" s="13"/>
      <c r="H718" s="13"/>
      <c r="I718" s="13"/>
      <c r="J718" s="13"/>
      <c r="K718" s="13"/>
      <c r="L718" s="13"/>
      <c r="M718" s="14"/>
      <c r="N718" s="14"/>
      <c r="O718" s="13"/>
      <c r="P718" s="13"/>
      <c r="Q718" s="13"/>
      <c r="R718" s="14"/>
      <c r="S718" s="14"/>
      <c r="T718" s="14"/>
      <c r="U718" s="14"/>
      <c r="V718" s="14"/>
      <c r="W718" s="14"/>
      <c r="X718" s="14"/>
      <c r="Y718" s="14"/>
      <c r="Z718" s="14"/>
      <c r="AA718" s="14"/>
      <c r="AB718" s="14"/>
      <c r="AC718" s="14"/>
    </row>
    <row r="719" spans="1:29" ht="15.75" customHeight="1" x14ac:dyDescent="0.35">
      <c r="A719" s="13"/>
      <c r="B719" s="13"/>
      <c r="C719" s="13"/>
      <c r="D719" s="13"/>
      <c r="E719" s="14"/>
      <c r="F719" s="14"/>
      <c r="G719" s="13"/>
      <c r="H719" s="13"/>
      <c r="I719" s="13"/>
      <c r="J719" s="13"/>
      <c r="K719" s="13"/>
      <c r="L719" s="13"/>
      <c r="M719" s="14"/>
      <c r="N719" s="14"/>
      <c r="O719" s="13"/>
      <c r="P719" s="13"/>
      <c r="Q719" s="13"/>
      <c r="R719" s="14"/>
      <c r="S719" s="14"/>
      <c r="T719" s="14"/>
      <c r="U719" s="14"/>
      <c r="V719" s="14"/>
      <c r="W719" s="14"/>
      <c r="X719" s="14"/>
      <c r="Y719" s="14"/>
      <c r="Z719" s="14"/>
      <c r="AA719" s="14"/>
      <c r="AB719" s="14"/>
      <c r="AC719" s="14"/>
    </row>
    <row r="720" spans="1:29" ht="15.75" customHeight="1" x14ac:dyDescent="0.35">
      <c r="A720" s="13"/>
      <c r="B720" s="13"/>
      <c r="C720" s="13"/>
      <c r="D720" s="13"/>
      <c r="E720" s="14"/>
      <c r="F720" s="14"/>
      <c r="G720" s="13"/>
      <c r="H720" s="13"/>
      <c r="I720" s="13"/>
      <c r="J720" s="13"/>
      <c r="K720" s="13"/>
      <c r="L720" s="13"/>
      <c r="M720" s="14"/>
      <c r="N720" s="14"/>
      <c r="O720" s="13"/>
      <c r="P720" s="13"/>
      <c r="Q720" s="13"/>
      <c r="R720" s="14"/>
      <c r="S720" s="14"/>
      <c r="T720" s="14"/>
      <c r="U720" s="14"/>
      <c r="V720" s="14"/>
      <c r="W720" s="14"/>
      <c r="X720" s="14"/>
      <c r="Y720" s="14"/>
      <c r="Z720" s="14"/>
      <c r="AA720" s="14"/>
      <c r="AB720" s="14"/>
      <c r="AC720" s="14"/>
    </row>
    <row r="721" spans="1:29" ht="15.75" customHeight="1" x14ac:dyDescent="0.35">
      <c r="A721" s="13"/>
      <c r="B721" s="13"/>
      <c r="C721" s="13"/>
      <c r="D721" s="13"/>
      <c r="E721" s="14"/>
      <c r="F721" s="14"/>
      <c r="G721" s="13"/>
      <c r="H721" s="13"/>
      <c r="I721" s="13"/>
      <c r="J721" s="13"/>
      <c r="K721" s="13"/>
      <c r="L721" s="13"/>
      <c r="M721" s="14"/>
      <c r="N721" s="14"/>
      <c r="O721" s="13"/>
      <c r="P721" s="13"/>
      <c r="Q721" s="13"/>
      <c r="R721" s="14"/>
      <c r="S721" s="14"/>
      <c r="T721" s="14"/>
      <c r="U721" s="14"/>
      <c r="V721" s="14"/>
      <c r="W721" s="14"/>
      <c r="X721" s="14"/>
      <c r="Y721" s="14"/>
      <c r="Z721" s="14"/>
      <c r="AA721" s="14"/>
      <c r="AB721" s="14"/>
      <c r="AC721" s="14"/>
    </row>
    <row r="722" spans="1:29" ht="15.75" customHeight="1" x14ac:dyDescent="0.35">
      <c r="A722" s="13"/>
      <c r="B722" s="13"/>
      <c r="C722" s="13"/>
      <c r="D722" s="13"/>
      <c r="E722" s="14"/>
      <c r="F722" s="14"/>
      <c r="G722" s="13"/>
      <c r="H722" s="13"/>
      <c r="I722" s="13"/>
      <c r="J722" s="13"/>
      <c r="K722" s="13"/>
      <c r="L722" s="13"/>
      <c r="M722" s="14"/>
      <c r="N722" s="14"/>
      <c r="O722" s="13"/>
      <c r="P722" s="13"/>
      <c r="Q722" s="13"/>
      <c r="R722" s="14"/>
      <c r="S722" s="14"/>
      <c r="T722" s="14"/>
      <c r="U722" s="14"/>
      <c r="V722" s="14"/>
      <c r="W722" s="14"/>
      <c r="X722" s="14"/>
      <c r="Y722" s="14"/>
      <c r="Z722" s="14"/>
      <c r="AA722" s="14"/>
      <c r="AB722" s="14"/>
      <c r="AC722" s="14"/>
    </row>
    <row r="723" spans="1:29" ht="15.75" customHeight="1" x14ac:dyDescent="0.35">
      <c r="A723" s="13"/>
      <c r="B723" s="13"/>
      <c r="C723" s="13"/>
      <c r="D723" s="13"/>
      <c r="E723" s="14"/>
      <c r="F723" s="14"/>
      <c r="G723" s="13"/>
      <c r="H723" s="13"/>
      <c r="I723" s="13"/>
      <c r="J723" s="13"/>
      <c r="K723" s="13"/>
      <c r="L723" s="13"/>
      <c r="M723" s="14"/>
      <c r="N723" s="14"/>
      <c r="O723" s="13"/>
      <c r="P723" s="13"/>
      <c r="Q723" s="13"/>
      <c r="R723" s="14"/>
      <c r="S723" s="14"/>
      <c r="T723" s="14"/>
      <c r="U723" s="14"/>
      <c r="V723" s="14"/>
      <c r="W723" s="14"/>
      <c r="X723" s="14"/>
      <c r="Y723" s="14"/>
      <c r="Z723" s="14"/>
      <c r="AA723" s="14"/>
      <c r="AB723" s="14"/>
      <c r="AC723" s="14"/>
    </row>
    <row r="724" spans="1:29" ht="15.75" customHeight="1" x14ac:dyDescent="0.35">
      <c r="A724" s="13"/>
      <c r="B724" s="13"/>
      <c r="C724" s="13"/>
      <c r="D724" s="13"/>
      <c r="E724" s="14"/>
      <c r="F724" s="14"/>
      <c r="G724" s="13"/>
      <c r="H724" s="13"/>
      <c r="I724" s="13"/>
      <c r="J724" s="13"/>
      <c r="K724" s="13"/>
      <c r="L724" s="13"/>
      <c r="M724" s="14"/>
      <c r="N724" s="14"/>
      <c r="O724" s="13"/>
      <c r="P724" s="13"/>
      <c r="Q724" s="13"/>
      <c r="R724" s="14"/>
      <c r="S724" s="14"/>
      <c r="T724" s="14"/>
      <c r="U724" s="14"/>
      <c r="V724" s="14"/>
      <c r="W724" s="14"/>
      <c r="X724" s="14"/>
      <c r="Y724" s="14"/>
      <c r="Z724" s="14"/>
      <c r="AA724" s="14"/>
      <c r="AB724" s="14"/>
      <c r="AC724" s="14"/>
    </row>
    <row r="725" spans="1:29" ht="15.75" customHeight="1" x14ac:dyDescent="0.35">
      <c r="A725" s="13"/>
      <c r="B725" s="13"/>
      <c r="C725" s="13"/>
      <c r="D725" s="13"/>
      <c r="E725" s="14"/>
      <c r="F725" s="14"/>
      <c r="G725" s="13"/>
      <c r="H725" s="13"/>
      <c r="I725" s="13"/>
      <c r="J725" s="13"/>
      <c r="K725" s="13"/>
      <c r="L725" s="13"/>
      <c r="M725" s="14"/>
      <c r="N725" s="14"/>
      <c r="O725" s="13"/>
      <c r="P725" s="13"/>
      <c r="Q725" s="13"/>
      <c r="R725" s="14"/>
      <c r="S725" s="14"/>
      <c r="T725" s="14"/>
      <c r="U725" s="14"/>
      <c r="V725" s="14"/>
      <c r="W725" s="14"/>
      <c r="X725" s="14"/>
      <c r="Y725" s="14"/>
      <c r="Z725" s="14"/>
      <c r="AA725" s="14"/>
      <c r="AB725" s="14"/>
      <c r="AC725" s="14"/>
    </row>
    <row r="726" spans="1:29" ht="15.75" customHeight="1" x14ac:dyDescent="0.35">
      <c r="A726" s="13"/>
      <c r="B726" s="13"/>
      <c r="C726" s="13"/>
      <c r="D726" s="13"/>
      <c r="E726" s="14"/>
      <c r="F726" s="14"/>
      <c r="G726" s="13"/>
      <c r="H726" s="13"/>
      <c r="I726" s="13"/>
      <c r="J726" s="13"/>
      <c r="K726" s="13"/>
      <c r="L726" s="13"/>
      <c r="M726" s="14"/>
      <c r="N726" s="14"/>
      <c r="O726" s="13"/>
      <c r="P726" s="13"/>
      <c r="Q726" s="13"/>
      <c r="R726" s="14"/>
      <c r="S726" s="14"/>
      <c r="T726" s="14"/>
      <c r="U726" s="14"/>
      <c r="V726" s="14"/>
      <c r="W726" s="14"/>
      <c r="X726" s="14"/>
      <c r="Y726" s="14"/>
      <c r="Z726" s="14"/>
      <c r="AA726" s="14"/>
      <c r="AB726" s="14"/>
      <c r="AC726" s="14"/>
    </row>
    <row r="727" spans="1:29" ht="15.75" customHeight="1" x14ac:dyDescent="0.35">
      <c r="A727" s="13"/>
      <c r="B727" s="13"/>
      <c r="C727" s="13"/>
      <c r="D727" s="13"/>
      <c r="E727" s="14"/>
      <c r="F727" s="14"/>
      <c r="G727" s="13"/>
      <c r="H727" s="13"/>
      <c r="I727" s="13"/>
      <c r="J727" s="13"/>
      <c r="K727" s="13"/>
      <c r="L727" s="13"/>
      <c r="M727" s="14"/>
      <c r="N727" s="14"/>
      <c r="O727" s="13"/>
      <c r="P727" s="13"/>
      <c r="Q727" s="13"/>
      <c r="R727" s="14"/>
      <c r="S727" s="14"/>
      <c r="T727" s="14"/>
      <c r="U727" s="14"/>
      <c r="V727" s="14"/>
      <c r="W727" s="14"/>
      <c r="X727" s="14"/>
      <c r="Y727" s="14"/>
      <c r="Z727" s="14"/>
      <c r="AA727" s="14"/>
      <c r="AB727" s="14"/>
      <c r="AC727" s="14"/>
    </row>
    <row r="728" spans="1:29" ht="15.75" customHeight="1" x14ac:dyDescent="0.35">
      <c r="A728" s="13"/>
      <c r="B728" s="13"/>
      <c r="C728" s="13"/>
      <c r="D728" s="13"/>
      <c r="E728" s="14"/>
      <c r="F728" s="14"/>
      <c r="G728" s="13"/>
      <c r="H728" s="13"/>
      <c r="I728" s="13"/>
      <c r="J728" s="13"/>
      <c r="K728" s="13"/>
      <c r="L728" s="13"/>
      <c r="M728" s="14"/>
      <c r="N728" s="14"/>
      <c r="O728" s="13"/>
      <c r="P728" s="13"/>
      <c r="Q728" s="13"/>
      <c r="R728" s="14"/>
      <c r="S728" s="14"/>
      <c r="T728" s="14"/>
      <c r="U728" s="14"/>
      <c r="V728" s="14"/>
      <c r="W728" s="14"/>
      <c r="X728" s="14"/>
      <c r="Y728" s="14"/>
      <c r="Z728" s="14"/>
      <c r="AA728" s="14"/>
      <c r="AB728" s="14"/>
      <c r="AC728" s="14"/>
    </row>
    <row r="729" spans="1:29" ht="15.75" customHeight="1" x14ac:dyDescent="0.35">
      <c r="A729" s="13"/>
      <c r="B729" s="13"/>
      <c r="C729" s="13"/>
      <c r="D729" s="13"/>
      <c r="E729" s="14"/>
      <c r="F729" s="14"/>
      <c r="G729" s="13"/>
      <c r="H729" s="13"/>
      <c r="I729" s="13"/>
      <c r="J729" s="13"/>
      <c r="K729" s="13"/>
      <c r="L729" s="13"/>
      <c r="M729" s="14"/>
      <c r="N729" s="14"/>
      <c r="O729" s="13"/>
      <c r="P729" s="13"/>
      <c r="Q729" s="13"/>
      <c r="R729" s="14"/>
      <c r="S729" s="14"/>
      <c r="T729" s="14"/>
      <c r="U729" s="14"/>
      <c r="V729" s="14"/>
      <c r="W729" s="14"/>
      <c r="X729" s="14"/>
      <c r="Y729" s="14"/>
      <c r="Z729" s="14"/>
      <c r="AA729" s="14"/>
      <c r="AB729" s="14"/>
      <c r="AC729" s="14"/>
    </row>
    <row r="730" spans="1:29" ht="15.75" customHeight="1" x14ac:dyDescent="0.35">
      <c r="A730" s="13"/>
      <c r="B730" s="13"/>
      <c r="C730" s="13"/>
      <c r="D730" s="13"/>
      <c r="E730" s="14"/>
      <c r="F730" s="14"/>
      <c r="G730" s="13"/>
      <c r="H730" s="13"/>
      <c r="I730" s="13"/>
      <c r="J730" s="13"/>
      <c r="K730" s="13"/>
      <c r="L730" s="13"/>
      <c r="M730" s="14"/>
      <c r="N730" s="14"/>
      <c r="O730" s="13"/>
      <c r="P730" s="13"/>
      <c r="Q730" s="13"/>
      <c r="R730" s="14"/>
      <c r="S730" s="14"/>
      <c r="T730" s="14"/>
      <c r="U730" s="14"/>
      <c r="V730" s="14"/>
      <c r="W730" s="14"/>
      <c r="X730" s="14"/>
      <c r="Y730" s="14"/>
      <c r="Z730" s="14"/>
      <c r="AA730" s="14"/>
      <c r="AB730" s="14"/>
      <c r="AC730" s="14"/>
    </row>
    <row r="731" spans="1:29" ht="15.75" customHeight="1" x14ac:dyDescent="0.35">
      <c r="A731" s="13"/>
      <c r="B731" s="13"/>
      <c r="C731" s="13"/>
      <c r="D731" s="13"/>
      <c r="E731" s="14"/>
      <c r="F731" s="14"/>
      <c r="G731" s="13"/>
      <c r="H731" s="13"/>
      <c r="I731" s="13"/>
      <c r="J731" s="13"/>
      <c r="K731" s="13"/>
      <c r="L731" s="13"/>
      <c r="M731" s="14"/>
      <c r="N731" s="14"/>
      <c r="O731" s="13"/>
      <c r="P731" s="13"/>
      <c r="Q731" s="13"/>
      <c r="R731" s="14"/>
      <c r="S731" s="14"/>
      <c r="T731" s="14"/>
      <c r="U731" s="14"/>
      <c r="V731" s="14"/>
      <c r="W731" s="14"/>
      <c r="X731" s="14"/>
      <c r="Y731" s="14"/>
      <c r="Z731" s="14"/>
      <c r="AA731" s="14"/>
      <c r="AB731" s="14"/>
      <c r="AC731" s="14"/>
    </row>
    <row r="732" spans="1:29" ht="15.75" customHeight="1" x14ac:dyDescent="0.35">
      <c r="A732" s="13"/>
      <c r="B732" s="13"/>
      <c r="C732" s="13"/>
      <c r="D732" s="13"/>
      <c r="E732" s="14"/>
      <c r="F732" s="14"/>
      <c r="G732" s="13"/>
      <c r="H732" s="13"/>
      <c r="I732" s="13"/>
      <c r="J732" s="13"/>
      <c r="K732" s="13"/>
      <c r="L732" s="13"/>
      <c r="M732" s="14"/>
      <c r="N732" s="14"/>
      <c r="O732" s="13"/>
      <c r="P732" s="13"/>
      <c r="Q732" s="13"/>
      <c r="R732" s="14"/>
      <c r="S732" s="14"/>
      <c r="T732" s="14"/>
      <c r="U732" s="14"/>
      <c r="V732" s="14"/>
      <c r="W732" s="14"/>
      <c r="X732" s="14"/>
      <c r="Y732" s="14"/>
      <c r="Z732" s="14"/>
      <c r="AA732" s="14"/>
      <c r="AB732" s="14"/>
      <c r="AC732" s="14"/>
    </row>
    <row r="733" spans="1:29" ht="15.75" customHeight="1" x14ac:dyDescent="0.35">
      <c r="A733" s="13"/>
      <c r="B733" s="13"/>
      <c r="C733" s="13"/>
      <c r="D733" s="13"/>
      <c r="E733" s="14"/>
      <c r="F733" s="14"/>
      <c r="G733" s="13"/>
      <c r="H733" s="13"/>
      <c r="I733" s="13"/>
      <c r="J733" s="13"/>
      <c r="K733" s="13"/>
      <c r="L733" s="13"/>
      <c r="M733" s="14"/>
      <c r="N733" s="14"/>
      <c r="O733" s="13"/>
      <c r="P733" s="13"/>
      <c r="Q733" s="13"/>
      <c r="R733" s="14"/>
      <c r="S733" s="14"/>
      <c r="T733" s="14"/>
      <c r="U733" s="14"/>
      <c r="V733" s="14"/>
      <c r="W733" s="14"/>
      <c r="X733" s="14"/>
      <c r="Y733" s="14"/>
      <c r="Z733" s="14"/>
      <c r="AA733" s="14"/>
      <c r="AB733" s="14"/>
      <c r="AC733" s="14"/>
    </row>
    <row r="734" spans="1:29" ht="15.75" customHeight="1" x14ac:dyDescent="0.35">
      <c r="A734" s="13"/>
      <c r="B734" s="13"/>
      <c r="C734" s="13"/>
      <c r="D734" s="13"/>
      <c r="E734" s="14"/>
      <c r="F734" s="14"/>
      <c r="G734" s="13"/>
      <c r="H734" s="13"/>
      <c r="I734" s="13"/>
      <c r="J734" s="13"/>
      <c r="K734" s="13"/>
      <c r="L734" s="13"/>
      <c r="M734" s="14"/>
      <c r="N734" s="14"/>
      <c r="O734" s="13"/>
      <c r="P734" s="13"/>
      <c r="Q734" s="13"/>
      <c r="R734" s="14"/>
      <c r="S734" s="14"/>
      <c r="T734" s="14"/>
      <c r="U734" s="14"/>
      <c r="V734" s="14"/>
      <c r="W734" s="14"/>
      <c r="X734" s="14"/>
      <c r="Y734" s="14"/>
      <c r="Z734" s="14"/>
      <c r="AA734" s="14"/>
      <c r="AB734" s="14"/>
      <c r="AC734" s="14"/>
    </row>
    <row r="735" spans="1:29" ht="15.75" customHeight="1" x14ac:dyDescent="0.35">
      <c r="A735" s="13"/>
      <c r="B735" s="13"/>
      <c r="C735" s="13"/>
      <c r="D735" s="13"/>
      <c r="E735" s="14"/>
      <c r="F735" s="14"/>
      <c r="G735" s="13"/>
      <c r="H735" s="13"/>
      <c r="I735" s="13"/>
      <c r="J735" s="13"/>
      <c r="K735" s="13"/>
      <c r="L735" s="13"/>
      <c r="M735" s="14"/>
      <c r="N735" s="14"/>
      <c r="O735" s="13"/>
      <c r="P735" s="13"/>
      <c r="Q735" s="13"/>
      <c r="R735" s="14"/>
      <c r="S735" s="14"/>
      <c r="T735" s="14"/>
      <c r="U735" s="14"/>
      <c r="V735" s="14"/>
      <c r="W735" s="14"/>
      <c r="X735" s="14"/>
      <c r="Y735" s="14"/>
      <c r="Z735" s="14"/>
      <c r="AA735" s="14"/>
      <c r="AB735" s="14"/>
      <c r="AC735" s="14"/>
    </row>
    <row r="736" spans="1:29" ht="15.75" customHeight="1" x14ac:dyDescent="0.35">
      <c r="A736" s="13"/>
      <c r="B736" s="13"/>
      <c r="C736" s="13"/>
      <c r="D736" s="13"/>
      <c r="E736" s="14"/>
      <c r="F736" s="14"/>
      <c r="G736" s="13"/>
      <c r="H736" s="13"/>
      <c r="I736" s="13"/>
      <c r="J736" s="13"/>
      <c r="K736" s="13"/>
      <c r="L736" s="13"/>
      <c r="M736" s="14"/>
      <c r="N736" s="14"/>
      <c r="O736" s="13"/>
      <c r="P736" s="13"/>
      <c r="Q736" s="13"/>
      <c r="R736" s="14"/>
      <c r="S736" s="14"/>
      <c r="T736" s="14"/>
      <c r="U736" s="14"/>
      <c r="V736" s="14"/>
      <c r="W736" s="14"/>
      <c r="X736" s="14"/>
      <c r="Y736" s="14"/>
      <c r="Z736" s="14"/>
      <c r="AA736" s="14"/>
      <c r="AB736" s="14"/>
      <c r="AC736" s="14"/>
    </row>
    <row r="737" spans="1:29" ht="15.75" customHeight="1" x14ac:dyDescent="0.35">
      <c r="A737" s="13"/>
      <c r="B737" s="13"/>
      <c r="C737" s="13"/>
      <c r="D737" s="13"/>
      <c r="E737" s="14"/>
      <c r="F737" s="14"/>
      <c r="G737" s="13"/>
      <c r="H737" s="13"/>
      <c r="I737" s="13"/>
      <c r="J737" s="13"/>
      <c r="K737" s="13"/>
      <c r="L737" s="13"/>
      <c r="M737" s="14"/>
      <c r="N737" s="14"/>
      <c r="O737" s="13"/>
      <c r="P737" s="13"/>
      <c r="Q737" s="13"/>
      <c r="R737" s="14"/>
      <c r="S737" s="14"/>
      <c r="T737" s="14"/>
      <c r="U737" s="14"/>
      <c r="V737" s="14"/>
      <c r="W737" s="14"/>
      <c r="X737" s="14"/>
      <c r="Y737" s="14"/>
      <c r="Z737" s="14"/>
      <c r="AA737" s="14"/>
      <c r="AB737" s="14"/>
      <c r="AC737" s="14"/>
    </row>
    <row r="738" spans="1:29" ht="15.75" customHeight="1" x14ac:dyDescent="0.35">
      <c r="A738" s="13"/>
      <c r="B738" s="13"/>
      <c r="C738" s="13"/>
      <c r="D738" s="13"/>
      <c r="E738" s="14"/>
      <c r="F738" s="14"/>
      <c r="G738" s="13"/>
      <c r="H738" s="13"/>
      <c r="I738" s="13"/>
      <c r="J738" s="13"/>
      <c r="K738" s="13"/>
      <c r="L738" s="13"/>
      <c r="M738" s="14"/>
      <c r="N738" s="14"/>
      <c r="O738" s="13"/>
      <c r="P738" s="13"/>
      <c r="Q738" s="13"/>
      <c r="R738" s="14"/>
      <c r="S738" s="14"/>
      <c r="T738" s="14"/>
      <c r="U738" s="14"/>
      <c r="V738" s="14"/>
      <c r="W738" s="14"/>
      <c r="X738" s="14"/>
      <c r="Y738" s="14"/>
      <c r="Z738" s="14"/>
      <c r="AA738" s="14"/>
      <c r="AB738" s="14"/>
      <c r="AC738" s="14"/>
    </row>
    <row r="739" spans="1:29" ht="15.75" customHeight="1" x14ac:dyDescent="0.35">
      <c r="A739" s="13"/>
      <c r="B739" s="13"/>
      <c r="C739" s="13"/>
      <c r="D739" s="13"/>
      <c r="E739" s="14"/>
      <c r="F739" s="14"/>
      <c r="G739" s="13"/>
      <c r="H739" s="13"/>
      <c r="I739" s="13"/>
      <c r="J739" s="13"/>
      <c r="K739" s="13"/>
      <c r="L739" s="13"/>
      <c r="M739" s="14"/>
      <c r="N739" s="14"/>
      <c r="O739" s="13"/>
      <c r="P739" s="13"/>
      <c r="Q739" s="13"/>
      <c r="R739" s="14"/>
      <c r="S739" s="14"/>
      <c r="T739" s="14"/>
      <c r="U739" s="14"/>
      <c r="V739" s="14"/>
      <c r="W739" s="14"/>
      <c r="X739" s="14"/>
      <c r="Y739" s="14"/>
      <c r="Z739" s="14"/>
      <c r="AA739" s="14"/>
      <c r="AB739" s="14"/>
      <c r="AC739" s="14"/>
    </row>
    <row r="740" spans="1:29" ht="15.75" customHeight="1" x14ac:dyDescent="0.35">
      <c r="A740" s="13"/>
      <c r="B740" s="13"/>
      <c r="C740" s="13"/>
      <c r="D740" s="13"/>
      <c r="E740" s="14"/>
      <c r="F740" s="14"/>
      <c r="G740" s="13"/>
      <c r="H740" s="13"/>
      <c r="I740" s="13"/>
      <c r="J740" s="13"/>
      <c r="K740" s="13"/>
      <c r="L740" s="13"/>
      <c r="M740" s="14"/>
      <c r="N740" s="14"/>
      <c r="O740" s="13"/>
      <c r="P740" s="13"/>
      <c r="Q740" s="13"/>
      <c r="R740" s="14"/>
      <c r="S740" s="14"/>
      <c r="T740" s="14"/>
      <c r="U740" s="14"/>
      <c r="V740" s="14"/>
      <c r="W740" s="14"/>
      <c r="X740" s="14"/>
      <c r="Y740" s="14"/>
      <c r="Z740" s="14"/>
      <c r="AA740" s="14"/>
      <c r="AB740" s="14"/>
      <c r="AC740" s="14"/>
    </row>
    <row r="741" spans="1:29" ht="15.75" customHeight="1" x14ac:dyDescent="0.35">
      <c r="A741" s="13"/>
      <c r="B741" s="13"/>
      <c r="C741" s="13"/>
      <c r="D741" s="13"/>
      <c r="E741" s="14"/>
      <c r="F741" s="14"/>
      <c r="G741" s="13"/>
      <c r="H741" s="13"/>
      <c r="I741" s="13"/>
      <c r="J741" s="13"/>
      <c r="K741" s="13"/>
      <c r="L741" s="13"/>
      <c r="M741" s="14"/>
      <c r="N741" s="14"/>
      <c r="O741" s="13"/>
      <c r="P741" s="13"/>
      <c r="Q741" s="13"/>
      <c r="R741" s="14"/>
      <c r="S741" s="14"/>
      <c r="T741" s="14"/>
      <c r="U741" s="14"/>
      <c r="V741" s="14"/>
      <c r="W741" s="14"/>
      <c r="X741" s="14"/>
      <c r="Y741" s="14"/>
      <c r="Z741" s="14"/>
      <c r="AA741" s="14"/>
      <c r="AB741" s="14"/>
      <c r="AC741" s="14"/>
    </row>
    <row r="742" spans="1:29" ht="15.75" customHeight="1" x14ac:dyDescent="0.35">
      <c r="A742" s="13"/>
      <c r="B742" s="13"/>
      <c r="C742" s="13"/>
      <c r="D742" s="13"/>
      <c r="E742" s="14"/>
      <c r="F742" s="14"/>
      <c r="G742" s="13"/>
      <c r="H742" s="13"/>
      <c r="I742" s="13"/>
      <c r="J742" s="13"/>
      <c r="K742" s="13"/>
      <c r="L742" s="13"/>
      <c r="M742" s="14"/>
      <c r="N742" s="14"/>
      <c r="O742" s="13"/>
      <c r="P742" s="13"/>
      <c r="Q742" s="13"/>
      <c r="R742" s="14"/>
      <c r="S742" s="14"/>
      <c r="T742" s="14"/>
      <c r="U742" s="14"/>
      <c r="V742" s="14"/>
      <c r="W742" s="14"/>
      <c r="X742" s="14"/>
      <c r="Y742" s="14"/>
      <c r="Z742" s="14"/>
      <c r="AA742" s="14"/>
      <c r="AB742" s="14"/>
      <c r="AC742" s="14"/>
    </row>
    <row r="743" spans="1:29" ht="15.75" customHeight="1" x14ac:dyDescent="0.35">
      <c r="A743" s="13"/>
      <c r="B743" s="13"/>
      <c r="C743" s="13"/>
      <c r="D743" s="13"/>
      <c r="E743" s="14"/>
      <c r="F743" s="14"/>
      <c r="G743" s="13"/>
      <c r="H743" s="13"/>
      <c r="I743" s="13"/>
      <c r="J743" s="13"/>
      <c r="K743" s="13"/>
      <c r="L743" s="13"/>
      <c r="M743" s="14"/>
      <c r="N743" s="14"/>
      <c r="O743" s="13"/>
      <c r="P743" s="13"/>
      <c r="Q743" s="13"/>
      <c r="R743" s="14"/>
      <c r="S743" s="14"/>
      <c r="T743" s="14"/>
      <c r="U743" s="14"/>
      <c r="V743" s="14"/>
      <c r="W743" s="14"/>
      <c r="X743" s="14"/>
      <c r="Y743" s="14"/>
      <c r="Z743" s="14"/>
      <c r="AA743" s="14"/>
      <c r="AB743" s="14"/>
      <c r="AC743" s="14"/>
    </row>
    <row r="744" spans="1:29" ht="15.75" customHeight="1" x14ac:dyDescent="0.35">
      <c r="A744" s="13"/>
      <c r="B744" s="13"/>
      <c r="C744" s="13"/>
      <c r="D744" s="13"/>
      <c r="E744" s="14"/>
      <c r="F744" s="14"/>
      <c r="G744" s="13"/>
      <c r="H744" s="13"/>
      <c r="I744" s="13"/>
      <c r="J744" s="13"/>
      <c r="K744" s="13"/>
      <c r="L744" s="13"/>
      <c r="M744" s="14"/>
      <c r="N744" s="14"/>
      <c r="O744" s="13"/>
      <c r="P744" s="13"/>
      <c r="Q744" s="13"/>
      <c r="R744" s="14"/>
      <c r="S744" s="14"/>
      <c r="T744" s="14"/>
      <c r="U744" s="14"/>
      <c r="V744" s="14"/>
      <c r="W744" s="14"/>
      <c r="X744" s="14"/>
      <c r="Y744" s="14"/>
      <c r="Z744" s="14"/>
      <c r="AA744" s="14"/>
      <c r="AB744" s="14"/>
      <c r="AC744" s="14"/>
    </row>
    <row r="745" spans="1:29" ht="15.75" customHeight="1" x14ac:dyDescent="0.35">
      <c r="A745" s="13"/>
      <c r="B745" s="13"/>
      <c r="C745" s="13"/>
      <c r="D745" s="13"/>
      <c r="E745" s="14"/>
      <c r="F745" s="14"/>
      <c r="G745" s="13"/>
      <c r="H745" s="13"/>
      <c r="I745" s="13"/>
      <c r="J745" s="13"/>
      <c r="K745" s="13"/>
      <c r="L745" s="13"/>
      <c r="M745" s="14"/>
      <c r="N745" s="14"/>
      <c r="O745" s="13"/>
      <c r="P745" s="13"/>
      <c r="Q745" s="13"/>
      <c r="R745" s="14"/>
      <c r="S745" s="14"/>
      <c r="T745" s="14"/>
      <c r="U745" s="14"/>
      <c r="V745" s="14"/>
      <c r="W745" s="14"/>
      <c r="X745" s="14"/>
      <c r="Y745" s="14"/>
      <c r="Z745" s="14"/>
      <c r="AA745" s="14"/>
      <c r="AB745" s="14"/>
      <c r="AC745" s="14"/>
    </row>
    <row r="746" spans="1:29" ht="15.75" customHeight="1" x14ac:dyDescent="0.35">
      <c r="A746" s="13"/>
      <c r="B746" s="13"/>
      <c r="C746" s="13"/>
      <c r="D746" s="13"/>
      <c r="E746" s="14"/>
      <c r="F746" s="14"/>
      <c r="G746" s="13"/>
      <c r="H746" s="13"/>
      <c r="I746" s="13"/>
      <c r="J746" s="13"/>
      <c r="K746" s="13"/>
      <c r="L746" s="13"/>
      <c r="M746" s="14"/>
      <c r="N746" s="14"/>
      <c r="O746" s="13"/>
      <c r="P746" s="13"/>
      <c r="Q746" s="13"/>
      <c r="R746" s="14"/>
      <c r="S746" s="14"/>
      <c r="T746" s="14"/>
      <c r="U746" s="14"/>
      <c r="V746" s="14"/>
      <c r="W746" s="14"/>
      <c r="X746" s="14"/>
      <c r="Y746" s="14"/>
      <c r="Z746" s="14"/>
      <c r="AA746" s="14"/>
      <c r="AB746" s="14"/>
      <c r="AC746" s="14"/>
    </row>
    <row r="747" spans="1:29" ht="15.75" customHeight="1" x14ac:dyDescent="0.35">
      <c r="A747" s="13"/>
      <c r="B747" s="13"/>
      <c r="C747" s="13"/>
      <c r="D747" s="13"/>
      <c r="E747" s="14"/>
      <c r="F747" s="14"/>
      <c r="G747" s="13"/>
      <c r="H747" s="13"/>
      <c r="I747" s="13"/>
      <c r="J747" s="13"/>
      <c r="K747" s="13"/>
      <c r="L747" s="13"/>
      <c r="M747" s="14"/>
      <c r="N747" s="14"/>
      <c r="O747" s="13"/>
      <c r="P747" s="13"/>
      <c r="Q747" s="13"/>
      <c r="R747" s="14"/>
      <c r="S747" s="14"/>
      <c r="T747" s="14"/>
      <c r="U747" s="14"/>
      <c r="V747" s="14"/>
      <c r="W747" s="14"/>
      <c r="X747" s="14"/>
      <c r="Y747" s="14"/>
      <c r="Z747" s="14"/>
      <c r="AA747" s="14"/>
      <c r="AB747" s="14"/>
      <c r="AC747" s="14"/>
    </row>
    <row r="748" spans="1:29" ht="15.75" customHeight="1" x14ac:dyDescent="0.35">
      <c r="A748" s="13"/>
      <c r="B748" s="13"/>
      <c r="C748" s="13"/>
      <c r="D748" s="13"/>
      <c r="E748" s="14"/>
      <c r="F748" s="14"/>
      <c r="G748" s="13"/>
      <c r="H748" s="13"/>
      <c r="I748" s="13"/>
      <c r="J748" s="13"/>
      <c r="K748" s="13"/>
      <c r="L748" s="13"/>
      <c r="M748" s="14"/>
      <c r="N748" s="14"/>
      <c r="O748" s="13"/>
      <c r="P748" s="13"/>
      <c r="Q748" s="13"/>
      <c r="R748" s="14"/>
      <c r="S748" s="14"/>
      <c r="T748" s="14"/>
      <c r="U748" s="14"/>
      <c r="V748" s="14"/>
      <c r="W748" s="14"/>
      <c r="X748" s="14"/>
      <c r="Y748" s="14"/>
      <c r="Z748" s="14"/>
      <c r="AA748" s="14"/>
      <c r="AB748" s="14"/>
      <c r="AC748" s="14"/>
    </row>
    <row r="749" spans="1:29" ht="15.75" customHeight="1" x14ac:dyDescent="0.35">
      <c r="A749" s="13"/>
      <c r="B749" s="13"/>
      <c r="C749" s="13"/>
      <c r="D749" s="13"/>
      <c r="E749" s="14"/>
      <c r="F749" s="14"/>
      <c r="G749" s="13"/>
      <c r="H749" s="13"/>
      <c r="I749" s="13"/>
      <c r="J749" s="13"/>
      <c r="K749" s="13"/>
      <c r="L749" s="13"/>
      <c r="M749" s="14"/>
      <c r="N749" s="14"/>
      <c r="O749" s="13"/>
      <c r="P749" s="13"/>
      <c r="Q749" s="13"/>
      <c r="R749" s="14"/>
      <c r="S749" s="14"/>
      <c r="T749" s="14"/>
      <c r="U749" s="14"/>
      <c r="V749" s="14"/>
      <c r="W749" s="14"/>
      <c r="X749" s="14"/>
      <c r="Y749" s="14"/>
      <c r="Z749" s="14"/>
      <c r="AA749" s="14"/>
      <c r="AB749" s="14"/>
      <c r="AC749" s="14"/>
    </row>
    <row r="750" spans="1:29" ht="15.75" customHeight="1" x14ac:dyDescent="0.35">
      <c r="A750" s="13"/>
      <c r="B750" s="13"/>
      <c r="C750" s="13"/>
      <c r="D750" s="13"/>
      <c r="E750" s="14"/>
      <c r="F750" s="14"/>
      <c r="G750" s="13"/>
      <c r="H750" s="13"/>
      <c r="I750" s="13"/>
      <c r="J750" s="13"/>
      <c r="K750" s="13"/>
      <c r="L750" s="13"/>
      <c r="M750" s="14"/>
      <c r="N750" s="14"/>
      <c r="O750" s="13"/>
      <c r="P750" s="13"/>
      <c r="Q750" s="13"/>
      <c r="R750" s="14"/>
      <c r="S750" s="14"/>
      <c r="T750" s="14"/>
      <c r="U750" s="14"/>
      <c r="V750" s="14"/>
      <c r="W750" s="14"/>
      <c r="X750" s="14"/>
      <c r="Y750" s="14"/>
      <c r="Z750" s="14"/>
      <c r="AA750" s="14"/>
      <c r="AB750" s="14"/>
      <c r="AC750" s="14"/>
    </row>
    <row r="751" spans="1:29" ht="15.75" customHeight="1" x14ac:dyDescent="0.35">
      <c r="A751" s="13"/>
      <c r="B751" s="13"/>
      <c r="C751" s="13"/>
      <c r="D751" s="13"/>
      <c r="E751" s="14"/>
      <c r="F751" s="14"/>
      <c r="G751" s="13"/>
      <c r="H751" s="13"/>
      <c r="I751" s="13"/>
      <c r="J751" s="13"/>
      <c r="K751" s="13"/>
      <c r="L751" s="13"/>
      <c r="M751" s="14"/>
      <c r="N751" s="14"/>
      <c r="O751" s="13"/>
      <c r="P751" s="13"/>
      <c r="Q751" s="13"/>
      <c r="R751" s="14"/>
      <c r="S751" s="14"/>
      <c r="T751" s="14"/>
      <c r="U751" s="14"/>
      <c r="V751" s="14"/>
      <c r="W751" s="14"/>
      <c r="X751" s="14"/>
      <c r="Y751" s="14"/>
      <c r="Z751" s="14"/>
      <c r="AA751" s="14"/>
      <c r="AB751" s="14"/>
      <c r="AC751" s="14"/>
    </row>
    <row r="752" spans="1:29" ht="15.75" customHeight="1" x14ac:dyDescent="0.35">
      <c r="A752" s="13"/>
      <c r="B752" s="13"/>
      <c r="C752" s="13"/>
      <c r="D752" s="13"/>
      <c r="E752" s="14"/>
      <c r="F752" s="14"/>
      <c r="G752" s="13"/>
      <c r="H752" s="13"/>
      <c r="I752" s="13"/>
      <c r="J752" s="13"/>
      <c r="K752" s="13"/>
      <c r="L752" s="13"/>
      <c r="M752" s="14"/>
      <c r="N752" s="14"/>
      <c r="O752" s="13"/>
      <c r="P752" s="13"/>
      <c r="Q752" s="13"/>
      <c r="R752" s="14"/>
      <c r="S752" s="14"/>
      <c r="T752" s="14"/>
      <c r="U752" s="14"/>
      <c r="V752" s="14"/>
      <c r="W752" s="14"/>
      <c r="X752" s="14"/>
      <c r="Y752" s="14"/>
      <c r="Z752" s="14"/>
      <c r="AA752" s="14"/>
      <c r="AB752" s="14"/>
      <c r="AC752" s="14"/>
    </row>
    <row r="753" spans="1:29" ht="15.75" customHeight="1" x14ac:dyDescent="0.35">
      <c r="A753" s="13"/>
      <c r="B753" s="13"/>
      <c r="C753" s="13"/>
      <c r="D753" s="13"/>
      <c r="E753" s="14"/>
      <c r="F753" s="14"/>
      <c r="G753" s="13"/>
      <c r="H753" s="13"/>
      <c r="I753" s="13"/>
      <c r="J753" s="13"/>
      <c r="K753" s="13"/>
      <c r="L753" s="13"/>
      <c r="M753" s="14"/>
      <c r="N753" s="14"/>
      <c r="O753" s="13"/>
      <c r="P753" s="13"/>
      <c r="Q753" s="13"/>
      <c r="R753" s="14"/>
      <c r="S753" s="14"/>
      <c r="T753" s="14"/>
      <c r="U753" s="14"/>
      <c r="V753" s="14"/>
      <c r="W753" s="14"/>
      <c r="X753" s="14"/>
      <c r="Y753" s="14"/>
      <c r="Z753" s="14"/>
      <c r="AA753" s="14"/>
      <c r="AB753" s="14"/>
      <c r="AC753" s="14"/>
    </row>
    <row r="754" spans="1:29" ht="15.75" customHeight="1" x14ac:dyDescent="0.35">
      <c r="A754" s="13"/>
      <c r="B754" s="13"/>
      <c r="C754" s="13"/>
      <c r="D754" s="13"/>
      <c r="E754" s="14"/>
      <c r="F754" s="14"/>
      <c r="G754" s="13"/>
      <c r="H754" s="13"/>
      <c r="I754" s="13"/>
      <c r="J754" s="13"/>
      <c r="K754" s="13"/>
      <c r="L754" s="13"/>
      <c r="M754" s="14"/>
      <c r="N754" s="14"/>
      <c r="O754" s="13"/>
      <c r="P754" s="13"/>
      <c r="Q754" s="13"/>
      <c r="R754" s="14"/>
      <c r="S754" s="14"/>
      <c r="T754" s="14"/>
      <c r="U754" s="14"/>
      <c r="V754" s="14"/>
      <c r="W754" s="14"/>
      <c r="X754" s="14"/>
      <c r="Y754" s="14"/>
      <c r="Z754" s="14"/>
      <c r="AA754" s="14"/>
      <c r="AB754" s="14"/>
      <c r="AC754" s="14"/>
    </row>
    <row r="755" spans="1:29" ht="15.75" customHeight="1" x14ac:dyDescent="0.35">
      <c r="A755" s="13"/>
      <c r="B755" s="13"/>
      <c r="C755" s="13"/>
      <c r="D755" s="13"/>
      <c r="E755" s="14"/>
      <c r="F755" s="14"/>
      <c r="G755" s="13"/>
      <c r="H755" s="13"/>
      <c r="I755" s="13"/>
      <c r="J755" s="13"/>
      <c r="K755" s="13"/>
      <c r="L755" s="13"/>
      <c r="M755" s="14"/>
      <c r="N755" s="14"/>
      <c r="O755" s="13"/>
      <c r="P755" s="13"/>
      <c r="Q755" s="13"/>
      <c r="R755" s="14"/>
      <c r="S755" s="14"/>
      <c r="T755" s="14"/>
      <c r="U755" s="14"/>
      <c r="V755" s="14"/>
      <c r="W755" s="14"/>
      <c r="X755" s="14"/>
      <c r="Y755" s="14"/>
      <c r="Z755" s="14"/>
      <c r="AA755" s="14"/>
      <c r="AB755" s="14"/>
      <c r="AC755" s="14"/>
    </row>
    <row r="756" spans="1:29" ht="15.75" customHeight="1" x14ac:dyDescent="0.35">
      <c r="A756" s="13"/>
      <c r="B756" s="13"/>
      <c r="C756" s="13"/>
      <c r="D756" s="13"/>
      <c r="E756" s="14"/>
      <c r="F756" s="14"/>
      <c r="G756" s="13"/>
      <c r="H756" s="13"/>
      <c r="I756" s="13"/>
      <c r="J756" s="13"/>
      <c r="K756" s="13"/>
      <c r="L756" s="13"/>
      <c r="M756" s="14"/>
      <c r="N756" s="14"/>
      <c r="O756" s="13"/>
      <c r="P756" s="13"/>
      <c r="Q756" s="13"/>
      <c r="R756" s="14"/>
      <c r="S756" s="14"/>
      <c r="T756" s="14"/>
      <c r="U756" s="14"/>
      <c r="V756" s="14"/>
      <c r="W756" s="14"/>
      <c r="X756" s="14"/>
      <c r="Y756" s="14"/>
      <c r="Z756" s="14"/>
      <c r="AA756" s="14"/>
      <c r="AB756" s="14"/>
      <c r="AC756" s="14"/>
    </row>
    <row r="757" spans="1:29" ht="15.75" customHeight="1" x14ac:dyDescent="0.35">
      <c r="A757" s="13"/>
      <c r="B757" s="13"/>
      <c r="C757" s="13"/>
      <c r="D757" s="13"/>
      <c r="E757" s="14"/>
      <c r="F757" s="14"/>
      <c r="G757" s="13"/>
      <c r="H757" s="13"/>
      <c r="I757" s="13"/>
      <c r="J757" s="13"/>
      <c r="K757" s="13"/>
      <c r="L757" s="13"/>
      <c r="M757" s="14"/>
      <c r="N757" s="14"/>
      <c r="O757" s="13"/>
      <c r="P757" s="13"/>
      <c r="Q757" s="13"/>
      <c r="R757" s="14"/>
      <c r="S757" s="14"/>
      <c r="T757" s="14"/>
      <c r="U757" s="14"/>
      <c r="V757" s="14"/>
      <c r="W757" s="14"/>
      <c r="X757" s="14"/>
      <c r="Y757" s="14"/>
      <c r="Z757" s="14"/>
      <c r="AA757" s="14"/>
      <c r="AB757" s="14"/>
      <c r="AC757" s="14"/>
    </row>
    <row r="758" spans="1:29" ht="15.75" customHeight="1" x14ac:dyDescent="0.35">
      <c r="A758" s="13"/>
      <c r="B758" s="13"/>
      <c r="C758" s="13"/>
      <c r="D758" s="13"/>
      <c r="E758" s="14"/>
      <c r="F758" s="14"/>
      <c r="G758" s="13"/>
      <c r="H758" s="13"/>
      <c r="I758" s="13"/>
      <c r="J758" s="13"/>
      <c r="K758" s="13"/>
      <c r="L758" s="13"/>
      <c r="M758" s="14"/>
      <c r="N758" s="14"/>
      <c r="O758" s="13"/>
      <c r="P758" s="13"/>
      <c r="Q758" s="13"/>
      <c r="R758" s="14"/>
      <c r="S758" s="14"/>
      <c r="T758" s="14"/>
      <c r="U758" s="14"/>
      <c r="V758" s="14"/>
      <c r="W758" s="14"/>
      <c r="X758" s="14"/>
      <c r="Y758" s="14"/>
      <c r="Z758" s="14"/>
      <c r="AA758" s="14"/>
      <c r="AB758" s="14"/>
      <c r="AC758" s="14"/>
    </row>
    <row r="759" spans="1:29" ht="15.75" customHeight="1" x14ac:dyDescent="0.35">
      <c r="A759" s="13"/>
      <c r="B759" s="13"/>
      <c r="C759" s="13"/>
      <c r="D759" s="13"/>
      <c r="E759" s="14"/>
      <c r="F759" s="14"/>
      <c r="G759" s="13"/>
      <c r="H759" s="13"/>
      <c r="I759" s="13"/>
      <c r="J759" s="13"/>
      <c r="K759" s="13"/>
      <c r="L759" s="13"/>
      <c r="M759" s="14"/>
      <c r="N759" s="14"/>
      <c r="O759" s="13"/>
      <c r="P759" s="13"/>
      <c r="Q759" s="13"/>
      <c r="R759" s="14"/>
      <c r="S759" s="14"/>
      <c r="T759" s="14"/>
      <c r="U759" s="14"/>
      <c r="V759" s="14"/>
      <c r="W759" s="14"/>
      <c r="X759" s="14"/>
      <c r="Y759" s="14"/>
      <c r="Z759" s="14"/>
      <c r="AA759" s="14"/>
      <c r="AB759" s="14"/>
      <c r="AC759" s="14"/>
    </row>
    <row r="760" spans="1:29" ht="15.75" customHeight="1" x14ac:dyDescent="0.35">
      <c r="A760" s="13"/>
      <c r="B760" s="13"/>
      <c r="C760" s="13"/>
      <c r="D760" s="13"/>
      <c r="E760" s="14"/>
      <c r="F760" s="14"/>
      <c r="G760" s="13"/>
      <c r="H760" s="13"/>
      <c r="I760" s="13"/>
      <c r="J760" s="13"/>
      <c r="K760" s="13"/>
      <c r="L760" s="13"/>
      <c r="M760" s="14"/>
      <c r="N760" s="14"/>
      <c r="O760" s="13"/>
      <c r="P760" s="13"/>
      <c r="Q760" s="13"/>
      <c r="R760" s="14"/>
      <c r="S760" s="14"/>
      <c r="T760" s="14"/>
      <c r="U760" s="14"/>
      <c r="V760" s="14"/>
      <c r="W760" s="14"/>
      <c r="X760" s="14"/>
      <c r="Y760" s="14"/>
      <c r="Z760" s="14"/>
      <c r="AA760" s="14"/>
      <c r="AB760" s="14"/>
      <c r="AC760" s="14"/>
    </row>
    <row r="761" spans="1:29" ht="15.75" customHeight="1" x14ac:dyDescent="0.35">
      <c r="A761" s="13"/>
      <c r="B761" s="13"/>
      <c r="C761" s="13"/>
      <c r="D761" s="13"/>
      <c r="E761" s="14"/>
      <c r="F761" s="14"/>
      <c r="G761" s="13"/>
      <c r="H761" s="13"/>
      <c r="I761" s="13"/>
      <c r="J761" s="13"/>
      <c r="K761" s="13"/>
      <c r="L761" s="13"/>
      <c r="M761" s="14"/>
      <c r="N761" s="14"/>
      <c r="O761" s="13"/>
      <c r="P761" s="13"/>
      <c r="Q761" s="13"/>
      <c r="R761" s="14"/>
      <c r="S761" s="14"/>
      <c r="T761" s="14"/>
      <c r="U761" s="14"/>
      <c r="V761" s="14"/>
      <c r="W761" s="14"/>
      <c r="X761" s="14"/>
      <c r="Y761" s="14"/>
      <c r="Z761" s="14"/>
      <c r="AA761" s="14"/>
      <c r="AB761" s="14"/>
      <c r="AC761" s="14"/>
    </row>
    <row r="762" spans="1:29" ht="15.75" customHeight="1" x14ac:dyDescent="0.35">
      <c r="A762" s="13"/>
      <c r="B762" s="13"/>
      <c r="C762" s="13"/>
      <c r="D762" s="13"/>
      <c r="E762" s="14"/>
      <c r="F762" s="14"/>
      <c r="G762" s="13"/>
      <c r="H762" s="13"/>
      <c r="I762" s="13"/>
      <c r="J762" s="13"/>
      <c r="K762" s="13"/>
      <c r="L762" s="13"/>
      <c r="M762" s="14"/>
      <c r="N762" s="14"/>
      <c r="O762" s="13"/>
      <c r="P762" s="13"/>
      <c r="Q762" s="13"/>
      <c r="R762" s="14"/>
      <c r="S762" s="14"/>
      <c r="T762" s="14"/>
      <c r="U762" s="14"/>
      <c r="V762" s="14"/>
      <c r="W762" s="14"/>
      <c r="X762" s="14"/>
      <c r="Y762" s="14"/>
      <c r="Z762" s="14"/>
      <c r="AA762" s="14"/>
      <c r="AB762" s="14"/>
      <c r="AC762" s="14"/>
    </row>
    <row r="763" spans="1:29" ht="15.75" customHeight="1" x14ac:dyDescent="0.35">
      <c r="A763" s="13"/>
      <c r="B763" s="13"/>
      <c r="C763" s="13"/>
      <c r="D763" s="13"/>
      <c r="E763" s="14"/>
      <c r="F763" s="14"/>
      <c r="G763" s="13"/>
      <c r="H763" s="13"/>
      <c r="I763" s="13"/>
      <c r="J763" s="13"/>
      <c r="K763" s="13"/>
      <c r="L763" s="13"/>
      <c r="M763" s="14"/>
      <c r="N763" s="14"/>
      <c r="O763" s="13"/>
      <c r="P763" s="13"/>
      <c r="Q763" s="13"/>
      <c r="R763" s="14"/>
      <c r="S763" s="14"/>
      <c r="T763" s="14"/>
      <c r="U763" s="14"/>
      <c r="V763" s="14"/>
      <c r="W763" s="14"/>
      <c r="X763" s="14"/>
      <c r="Y763" s="14"/>
      <c r="Z763" s="14"/>
      <c r="AA763" s="14"/>
      <c r="AB763" s="14"/>
      <c r="AC763" s="14"/>
    </row>
    <row r="764" spans="1:29" ht="15.75" customHeight="1" x14ac:dyDescent="0.35">
      <c r="A764" s="13"/>
      <c r="B764" s="13"/>
      <c r="C764" s="13"/>
      <c r="D764" s="13"/>
      <c r="E764" s="14"/>
      <c r="F764" s="14"/>
      <c r="G764" s="13"/>
      <c r="H764" s="13"/>
      <c r="I764" s="13"/>
      <c r="J764" s="13"/>
      <c r="K764" s="13"/>
      <c r="L764" s="13"/>
      <c r="M764" s="14"/>
      <c r="N764" s="14"/>
      <c r="O764" s="13"/>
      <c r="P764" s="13"/>
      <c r="Q764" s="13"/>
      <c r="R764" s="14"/>
      <c r="S764" s="14"/>
      <c r="T764" s="14"/>
      <c r="U764" s="14"/>
      <c r="V764" s="14"/>
      <c r="W764" s="14"/>
      <c r="X764" s="14"/>
      <c r="Y764" s="14"/>
      <c r="Z764" s="14"/>
      <c r="AA764" s="14"/>
      <c r="AB764" s="14"/>
      <c r="AC764" s="14"/>
    </row>
    <row r="765" spans="1:29" ht="15.75" customHeight="1" x14ac:dyDescent="0.35">
      <c r="A765" s="13"/>
      <c r="B765" s="13"/>
      <c r="C765" s="13"/>
      <c r="D765" s="13"/>
      <c r="E765" s="14"/>
      <c r="F765" s="14"/>
      <c r="G765" s="13"/>
      <c r="H765" s="13"/>
      <c r="I765" s="13"/>
      <c r="J765" s="13"/>
      <c r="K765" s="13"/>
      <c r="L765" s="13"/>
      <c r="M765" s="14"/>
      <c r="N765" s="14"/>
      <c r="O765" s="13"/>
      <c r="P765" s="13"/>
      <c r="Q765" s="13"/>
      <c r="R765" s="14"/>
      <c r="S765" s="14"/>
      <c r="T765" s="14"/>
      <c r="U765" s="14"/>
      <c r="V765" s="14"/>
      <c r="W765" s="14"/>
      <c r="X765" s="14"/>
      <c r="Y765" s="14"/>
      <c r="Z765" s="14"/>
      <c r="AA765" s="14"/>
      <c r="AB765" s="14"/>
      <c r="AC765" s="14"/>
    </row>
    <row r="766" spans="1:29" ht="15.75" customHeight="1" x14ac:dyDescent="0.35">
      <c r="A766" s="13"/>
      <c r="B766" s="13"/>
      <c r="C766" s="13"/>
      <c r="D766" s="13"/>
      <c r="E766" s="14"/>
      <c r="F766" s="14"/>
      <c r="G766" s="13"/>
      <c r="H766" s="13"/>
      <c r="I766" s="13"/>
      <c r="J766" s="13"/>
      <c r="K766" s="13"/>
      <c r="L766" s="13"/>
      <c r="M766" s="14"/>
      <c r="N766" s="14"/>
      <c r="O766" s="13"/>
      <c r="P766" s="13"/>
      <c r="Q766" s="13"/>
      <c r="R766" s="14"/>
      <c r="S766" s="14"/>
      <c r="T766" s="14"/>
      <c r="U766" s="14"/>
      <c r="V766" s="14"/>
      <c r="W766" s="14"/>
      <c r="X766" s="14"/>
      <c r="Y766" s="14"/>
      <c r="Z766" s="14"/>
      <c r="AA766" s="14"/>
      <c r="AB766" s="14"/>
      <c r="AC766" s="14"/>
    </row>
    <row r="767" spans="1:29" ht="15.75" customHeight="1" x14ac:dyDescent="0.35">
      <c r="A767" s="13"/>
      <c r="B767" s="13"/>
      <c r="C767" s="13"/>
      <c r="D767" s="13"/>
      <c r="E767" s="14"/>
      <c r="F767" s="14"/>
      <c r="G767" s="13"/>
      <c r="H767" s="13"/>
      <c r="I767" s="13"/>
      <c r="J767" s="13"/>
      <c r="K767" s="13"/>
      <c r="L767" s="13"/>
      <c r="M767" s="14"/>
      <c r="N767" s="14"/>
      <c r="O767" s="13"/>
      <c r="P767" s="13"/>
      <c r="Q767" s="13"/>
      <c r="R767" s="14"/>
      <c r="S767" s="14"/>
      <c r="T767" s="14"/>
      <c r="U767" s="14"/>
      <c r="V767" s="14"/>
      <c r="W767" s="14"/>
      <c r="X767" s="14"/>
      <c r="Y767" s="14"/>
      <c r="Z767" s="14"/>
      <c r="AA767" s="14"/>
      <c r="AB767" s="14"/>
      <c r="AC767" s="14"/>
    </row>
    <row r="768" spans="1:29" ht="15.75" customHeight="1" x14ac:dyDescent="0.35">
      <c r="A768" s="13"/>
      <c r="B768" s="13"/>
      <c r="C768" s="13"/>
      <c r="D768" s="13"/>
      <c r="E768" s="14"/>
      <c r="F768" s="14"/>
      <c r="G768" s="13"/>
      <c r="H768" s="13"/>
      <c r="I768" s="13"/>
      <c r="J768" s="13"/>
      <c r="K768" s="13"/>
      <c r="L768" s="13"/>
      <c r="M768" s="14"/>
      <c r="N768" s="14"/>
      <c r="O768" s="13"/>
      <c r="P768" s="13"/>
      <c r="Q768" s="13"/>
      <c r="R768" s="14"/>
      <c r="S768" s="14"/>
      <c r="T768" s="14"/>
      <c r="U768" s="14"/>
      <c r="V768" s="14"/>
      <c r="W768" s="14"/>
      <c r="X768" s="14"/>
      <c r="Y768" s="14"/>
      <c r="Z768" s="14"/>
      <c r="AA768" s="14"/>
      <c r="AB768" s="14"/>
      <c r="AC768" s="14"/>
    </row>
    <row r="769" spans="1:29" ht="15.75" customHeight="1" x14ac:dyDescent="0.35">
      <c r="A769" s="13"/>
      <c r="B769" s="13"/>
      <c r="C769" s="13"/>
      <c r="D769" s="13"/>
      <c r="E769" s="14"/>
      <c r="F769" s="14"/>
      <c r="G769" s="13"/>
      <c r="H769" s="13"/>
      <c r="I769" s="13"/>
      <c r="J769" s="13"/>
      <c r="K769" s="13"/>
      <c r="L769" s="13"/>
      <c r="M769" s="14"/>
      <c r="N769" s="14"/>
      <c r="O769" s="13"/>
      <c r="P769" s="13"/>
      <c r="Q769" s="13"/>
      <c r="R769" s="14"/>
      <c r="S769" s="14"/>
      <c r="T769" s="14"/>
      <c r="U769" s="14"/>
      <c r="V769" s="14"/>
      <c r="W769" s="14"/>
      <c r="X769" s="14"/>
      <c r="Y769" s="14"/>
      <c r="Z769" s="14"/>
      <c r="AA769" s="14"/>
      <c r="AB769" s="14"/>
      <c r="AC769" s="14"/>
    </row>
    <row r="770" spans="1:29" ht="15.75" customHeight="1" x14ac:dyDescent="0.35">
      <c r="A770" s="13"/>
      <c r="B770" s="13"/>
      <c r="C770" s="13"/>
      <c r="D770" s="13"/>
      <c r="E770" s="14"/>
      <c r="F770" s="14"/>
      <c r="G770" s="13"/>
      <c r="H770" s="13"/>
      <c r="I770" s="13"/>
      <c r="J770" s="13"/>
      <c r="K770" s="13"/>
      <c r="L770" s="13"/>
      <c r="M770" s="14"/>
      <c r="N770" s="14"/>
      <c r="O770" s="13"/>
      <c r="P770" s="13"/>
      <c r="Q770" s="13"/>
      <c r="R770" s="14"/>
      <c r="S770" s="14"/>
      <c r="T770" s="14"/>
      <c r="U770" s="14"/>
      <c r="V770" s="14"/>
      <c r="W770" s="14"/>
      <c r="X770" s="14"/>
      <c r="Y770" s="14"/>
      <c r="Z770" s="14"/>
      <c r="AA770" s="14"/>
      <c r="AB770" s="14"/>
      <c r="AC770" s="14"/>
    </row>
    <row r="771" spans="1:29" ht="15.75" customHeight="1" x14ac:dyDescent="0.35">
      <c r="A771" s="13"/>
      <c r="B771" s="13"/>
      <c r="C771" s="13"/>
      <c r="D771" s="13"/>
      <c r="E771" s="14"/>
      <c r="F771" s="14"/>
      <c r="G771" s="13"/>
      <c r="H771" s="13"/>
      <c r="I771" s="13"/>
      <c r="J771" s="13"/>
      <c r="K771" s="13"/>
      <c r="L771" s="13"/>
      <c r="M771" s="14"/>
      <c r="N771" s="14"/>
      <c r="O771" s="13"/>
      <c r="P771" s="13"/>
      <c r="Q771" s="13"/>
      <c r="R771" s="14"/>
      <c r="S771" s="14"/>
      <c r="T771" s="14"/>
      <c r="U771" s="14"/>
      <c r="V771" s="14"/>
      <c r="W771" s="14"/>
      <c r="X771" s="14"/>
      <c r="Y771" s="14"/>
      <c r="Z771" s="14"/>
      <c r="AA771" s="14"/>
      <c r="AB771" s="14"/>
      <c r="AC771" s="14"/>
    </row>
    <row r="772" spans="1:29" ht="15.75" customHeight="1" x14ac:dyDescent="0.35">
      <c r="A772" s="13"/>
      <c r="B772" s="13"/>
      <c r="C772" s="13"/>
      <c r="D772" s="13"/>
      <c r="E772" s="14"/>
      <c r="F772" s="14"/>
      <c r="G772" s="13"/>
      <c r="H772" s="13"/>
      <c r="I772" s="13"/>
      <c r="J772" s="13"/>
      <c r="K772" s="13"/>
      <c r="L772" s="13"/>
      <c r="M772" s="14"/>
      <c r="N772" s="14"/>
      <c r="O772" s="13"/>
      <c r="P772" s="13"/>
      <c r="Q772" s="13"/>
      <c r="R772" s="14"/>
      <c r="S772" s="14"/>
      <c r="T772" s="14"/>
      <c r="U772" s="14"/>
      <c r="V772" s="14"/>
      <c r="W772" s="14"/>
      <c r="X772" s="14"/>
      <c r="Y772" s="14"/>
      <c r="Z772" s="14"/>
      <c r="AA772" s="14"/>
      <c r="AB772" s="14"/>
      <c r="AC772" s="14"/>
    </row>
    <row r="773" spans="1:29" ht="15.75" customHeight="1" x14ac:dyDescent="0.35">
      <c r="A773" s="13"/>
      <c r="B773" s="13"/>
      <c r="C773" s="13"/>
      <c r="D773" s="13"/>
      <c r="E773" s="14"/>
      <c r="F773" s="14"/>
      <c r="G773" s="13"/>
      <c r="H773" s="13"/>
      <c r="I773" s="13"/>
      <c r="J773" s="13"/>
      <c r="K773" s="13"/>
      <c r="L773" s="13"/>
      <c r="M773" s="14"/>
      <c r="N773" s="14"/>
      <c r="O773" s="13"/>
      <c r="P773" s="13"/>
      <c r="Q773" s="13"/>
      <c r="R773" s="14"/>
      <c r="S773" s="14"/>
      <c r="T773" s="14"/>
      <c r="U773" s="14"/>
      <c r="V773" s="14"/>
      <c r="W773" s="14"/>
      <c r="X773" s="14"/>
      <c r="Y773" s="14"/>
      <c r="Z773" s="14"/>
      <c r="AA773" s="14"/>
      <c r="AB773" s="14"/>
      <c r="AC773" s="14"/>
    </row>
    <row r="774" spans="1:29" ht="15.75" customHeight="1" x14ac:dyDescent="0.35">
      <c r="A774" s="13"/>
      <c r="B774" s="13"/>
      <c r="C774" s="13"/>
      <c r="D774" s="13"/>
      <c r="E774" s="14"/>
      <c r="F774" s="14"/>
      <c r="G774" s="13"/>
      <c r="H774" s="13"/>
      <c r="I774" s="13"/>
      <c r="J774" s="13"/>
      <c r="K774" s="13"/>
      <c r="L774" s="13"/>
      <c r="M774" s="14"/>
      <c r="N774" s="14"/>
      <c r="O774" s="13"/>
      <c r="P774" s="13"/>
      <c r="Q774" s="13"/>
      <c r="R774" s="14"/>
      <c r="S774" s="14"/>
      <c r="T774" s="14"/>
      <c r="U774" s="14"/>
      <c r="V774" s="14"/>
      <c r="W774" s="14"/>
      <c r="X774" s="14"/>
      <c r="Y774" s="14"/>
      <c r="Z774" s="14"/>
      <c r="AA774" s="14"/>
      <c r="AB774" s="14"/>
      <c r="AC774" s="14"/>
    </row>
    <row r="775" spans="1:29" ht="15.75" customHeight="1" x14ac:dyDescent="0.35">
      <c r="A775" s="13"/>
      <c r="B775" s="13"/>
      <c r="C775" s="13"/>
      <c r="D775" s="13"/>
      <c r="E775" s="14"/>
      <c r="F775" s="14"/>
      <c r="G775" s="13"/>
      <c r="H775" s="13"/>
      <c r="I775" s="13"/>
      <c r="J775" s="13"/>
      <c r="K775" s="13"/>
      <c r="L775" s="13"/>
      <c r="M775" s="14"/>
      <c r="N775" s="14"/>
      <c r="O775" s="13"/>
      <c r="P775" s="13"/>
      <c r="Q775" s="13"/>
      <c r="R775" s="14"/>
      <c r="S775" s="14"/>
      <c r="T775" s="14"/>
      <c r="U775" s="14"/>
      <c r="V775" s="14"/>
      <c r="W775" s="14"/>
      <c r="X775" s="14"/>
      <c r="Y775" s="14"/>
      <c r="Z775" s="14"/>
      <c r="AA775" s="14"/>
      <c r="AB775" s="14"/>
      <c r="AC775" s="14"/>
    </row>
    <row r="776" spans="1:29" ht="15.75" customHeight="1" x14ac:dyDescent="0.35">
      <c r="A776" s="13"/>
      <c r="B776" s="13"/>
      <c r="C776" s="13"/>
      <c r="D776" s="13"/>
      <c r="E776" s="14"/>
      <c r="F776" s="14"/>
      <c r="G776" s="13"/>
      <c r="H776" s="13"/>
      <c r="I776" s="13"/>
      <c r="J776" s="13"/>
      <c r="K776" s="13"/>
      <c r="L776" s="13"/>
      <c r="M776" s="14"/>
      <c r="N776" s="14"/>
      <c r="O776" s="13"/>
      <c r="P776" s="13"/>
      <c r="Q776" s="13"/>
      <c r="R776" s="14"/>
      <c r="S776" s="14"/>
      <c r="T776" s="14"/>
      <c r="U776" s="14"/>
      <c r="V776" s="14"/>
      <c r="W776" s="14"/>
      <c r="X776" s="14"/>
      <c r="Y776" s="14"/>
      <c r="Z776" s="14"/>
      <c r="AA776" s="14"/>
      <c r="AB776" s="14"/>
      <c r="AC776" s="14"/>
    </row>
    <row r="777" spans="1:29" ht="15.75" customHeight="1" x14ac:dyDescent="0.35">
      <c r="A777" s="13"/>
      <c r="B777" s="13"/>
      <c r="C777" s="13"/>
      <c r="D777" s="13"/>
      <c r="E777" s="14"/>
      <c r="F777" s="14"/>
      <c r="G777" s="13"/>
      <c r="H777" s="13"/>
      <c r="I777" s="13"/>
      <c r="J777" s="13"/>
      <c r="K777" s="13"/>
      <c r="L777" s="13"/>
      <c r="M777" s="14"/>
      <c r="N777" s="14"/>
      <c r="O777" s="13"/>
      <c r="P777" s="13"/>
      <c r="Q777" s="13"/>
      <c r="R777" s="14"/>
      <c r="S777" s="14"/>
      <c r="T777" s="14"/>
      <c r="U777" s="14"/>
      <c r="V777" s="14"/>
      <c r="W777" s="14"/>
      <c r="X777" s="14"/>
      <c r="Y777" s="14"/>
      <c r="Z777" s="14"/>
      <c r="AA777" s="14"/>
      <c r="AB777" s="14"/>
      <c r="AC777" s="14"/>
    </row>
    <row r="778" spans="1:29" ht="15.75" customHeight="1" x14ac:dyDescent="0.35">
      <c r="A778" s="13"/>
      <c r="B778" s="13"/>
      <c r="C778" s="13"/>
      <c r="D778" s="13"/>
      <c r="E778" s="14"/>
      <c r="F778" s="14"/>
      <c r="G778" s="13"/>
      <c r="H778" s="13"/>
      <c r="I778" s="13"/>
      <c r="J778" s="13"/>
      <c r="K778" s="13"/>
      <c r="L778" s="13"/>
      <c r="M778" s="14"/>
      <c r="N778" s="14"/>
      <c r="O778" s="13"/>
      <c r="P778" s="13"/>
      <c r="Q778" s="13"/>
      <c r="R778" s="14"/>
      <c r="S778" s="14"/>
      <c r="T778" s="14"/>
      <c r="U778" s="14"/>
      <c r="V778" s="14"/>
      <c r="W778" s="14"/>
      <c r="X778" s="14"/>
      <c r="Y778" s="14"/>
      <c r="Z778" s="14"/>
      <c r="AA778" s="14"/>
      <c r="AB778" s="14"/>
      <c r="AC778" s="14"/>
    </row>
    <row r="779" spans="1:29" ht="15.75" customHeight="1" x14ac:dyDescent="0.35">
      <c r="A779" s="13"/>
      <c r="B779" s="13"/>
      <c r="C779" s="13"/>
      <c r="D779" s="13"/>
      <c r="E779" s="14"/>
      <c r="F779" s="14"/>
      <c r="G779" s="13"/>
      <c r="H779" s="13"/>
      <c r="I779" s="13"/>
      <c r="J779" s="13"/>
      <c r="K779" s="13"/>
      <c r="L779" s="13"/>
      <c r="M779" s="14"/>
      <c r="N779" s="14"/>
      <c r="O779" s="13"/>
      <c r="P779" s="13"/>
      <c r="Q779" s="13"/>
      <c r="R779" s="14"/>
      <c r="S779" s="14"/>
      <c r="T779" s="14"/>
      <c r="U779" s="14"/>
      <c r="V779" s="14"/>
      <c r="W779" s="14"/>
      <c r="X779" s="14"/>
      <c r="Y779" s="14"/>
      <c r="Z779" s="14"/>
      <c r="AA779" s="14"/>
      <c r="AB779" s="14"/>
      <c r="AC779" s="14"/>
    </row>
    <row r="780" spans="1:29" ht="15.75" customHeight="1" x14ac:dyDescent="0.35">
      <c r="A780" s="13"/>
      <c r="B780" s="13"/>
      <c r="C780" s="13"/>
      <c r="D780" s="13"/>
      <c r="E780" s="14"/>
      <c r="F780" s="14"/>
      <c r="G780" s="13"/>
      <c r="H780" s="13"/>
      <c r="I780" s="13"/>
      <c r="J780" s="13"/>
      <c r="K780" s="13"/>
      <c r="L780" s="13"/>
      <c r="M780" s="14"/>
      <c r="N780" s="14"/>
      <c r="O780" s="13"/>
      <c r="P780" s="13"/>
      <c r="Q780" s="13"/>
      <c r="R780" s="14"/>
      <c r="S780" s="14"/>
      <c r="T780" s="14"/>
      <c r="U780" s="14"/>
      <c r="V780" s="14"/>
      <c r="W780" s="14"/>
      <c r="X780" s="14"/>
      <c r="Y780" s="14"/>
      <c r="Z780" s="14"/>
      <c r="AA780" s="14"/>
      <c r="AB780" s="14"/>
      <c r="AC780" s="14"/>
    </row>
    <row r="781" spans="1:29" ht="15.75" customHeight="1" x14ac:dyDescent="0.35">
      <c r="A781" s="13"/>
      <c r="B781" s="13"/>
      <c r="C781" s="13"/>
      <c r="D781" s="13"/>
      <c r="E781" s="14"/>
      <c r="F781" s="14"/>
      <c r="G781" s="13"/>
      <c r="H781" s="13"/>
      <c r="I781" s="13"/>
      <c r="J781" s="13"/>
      <c r="K781" s="13"/>
      <c r="L781" s="13"/>
      <c r="M781" s="14"/>
      <c r="N781" s="14"/>
      <c r="O781" s="13"/>
      <c r="P781" s="13"/>
      <c r="Q781" s="13"/>
      <c r="R781" s="14"/>
      <c r="S781" s="14"/>
      <c r="T781" s="14"/>
      <c r="U781" s="14"/>
      <c r="V781" s="14"/>
      <c r="W781" s="14"/>
      <c r="X781" s="14"/>
      <c r="Y781" s="14"/>
      <c r="Z781" s="14"/>
      <c r="AA781" s="14"/>
      <c r="AB781" s="14"/>
      <c r="AC781" s="14"/>
    </row>
    <row r="782" spans="1:29" ht="15.75" customHeight="1" x14ac:dyDescent="0.35">
      <c r="A782" s="13"/>
      <c r="B782" s="13"/>
      <c r="C782" s="13"/>
      <c r="D782" s="13"/>
      <c r="E782" s="14"/>
      <c r="F782" s="14"/>
      <c r="G782" s="13"/>
      <c r="H782" s="13"/>
      <c r="I782" s="13"/>
      <c r="J782" s="13"/>
      <c r="K782" s="13"/>
      <c r="L782" s="13"/>
      <c r="M782" s="14"/>
      <c r="N782" s="14"/>
      <c r="O782" s="13"/>
      <c r="P782" s="13"/>
      <c r="Q782" s="13"/>
      <c r="R782" s="14"/>
      <c r="S782" s="14"/>
      <c r="T782" s="14"/>
      <c r="U782" s="14"/>
      <c r="V782" s="14"/>
      <c r="W782" s="14"/>
      <c r="X782" s="14"/>
      <c r="Y782" s="14"/>
      <c r="Z782" s="14"/>
      <c r="AA782" s="14"/>
      <c r="AB782" s="14"/>
      <c r="AC782" s="14"/>
    </row>
    <row r="783" spans="1:29" ht="15.75" customHeight="1" x14ac:dyDescent="0.35">
      <c r="A783" s="13"/>
      <c r="B783" s="13"/>
      <c r="C783" s="13"/>
      <c r="D783" s="13"/>
      <c r="E783" s="14"/>
      <c r="F783" s="14"/>
      <c r="G783" s="13"/>
      <c r="H783" s="13"/>
      <c r="I783" s="13"/>
      <c r="J783" s="13"/>
      <c r="K783" s="13"/>
      <c r="L783" s="13"/>
      <c r="M783" s="14"/>
      <c r="N783" s="14"/>
      <c r="O783" s="13"/>
      <c r="P783" s="13"/>
      <c r="Q783" s="13"/>
      <c r="R783" s="14"/>
      <c r="S783" s="14"/>
      <c r="T783" s="14"/>
      <c r="U783" s="14"/>
      <c r="V783" s="14"/>
      <c r="W783" s="14"/>
      <c r="X783" s="14"/>
      <c r="Y783" s="14"/>
      <c r="Z783" s="14"/>
      <c r="AA783" s="14"/>
      <c r="AB783" s="14"/>
      <c r="AC783" s="14"/>
    </row>
    <row r="784" spans="1:29" ht="15.75" customHeight="1" x14ac:dyDescent="0.35">
      <c r="A784" s="13"/>
      <c r="B784" s="13"/>
      <c r="C784" s="13"/>
      <c r="D784" s="13"/>
      <c r="E784" s="14"/>
      <c r="F784" s="14"/>
      <c r="G784" s="13"/>
      <c r="H784" s="13"/>
      <c r="I784" s="13"/>
      <c r="J784" s="13"/>
      <c r="K784" s="13"/>
      <c r="L784" s="13"/>
      <c r="M784" s="14"/>
      <c r="N784" s="14"/>
      <c r="O784" s="13"/>
      <c r="P784" s="13"/>
      <c r="Q784" s="13"/>
      <c r="R784" s="14"/>
      <c r="S784" s="14"/>
      <c r="T784" s="14"/>
      <c r="U784" s="14"/>
      <c r="V784" s="14"/>
      <c r="W784" s="14"/>
      <c r="X784" s="14"/>
      <c r="Y784" s="14"/>
      <c r="Z784" s="14"/>
      <c r="AA784" s="14"/>
      <c r="AB784" s="14"/>
      <c r="AC784" s="14"/>
    </row>
    <row r="785" spans="1:29" ht="15.75" customHeight="1" x14ac:dyDescent="0.35">
      <c r="A785" s="13"/>
      <c r="B785" s="13"/>
      <c r="C785" s="13"/>
      <c r="D785" s="13"/>
      <c r="E785" s="14"/>
      <c r="F785" s="14"/>
      <c r="G785" s="13"/>
      <c r="H785" s="13"/>
      <c r="I785" s="13"/>
      <c r="J785" s="13"/>
      <c r="K785" s="13"/>
      <c r="L785" s="13"/>
      <c r="M785" s="14"/>
      <c r="N785" s="14"/>
      <c r="O785" s="13"/>
      <c r="P785" s="13"/>
      <c r="Q785" s="13"/>
      <c r="R785" s="14"/>
      <c r="S785" s="14"/>
      <c r="T785" s="14"/>
      <c r="U785" s="14"/>
      <c r="V785" s="14"/>
      <c r="W785" s="14"/>
      <c r="X785" s="14"/>
      <c r="Y785" s="14"/>
      <c r="Z785" s="14"/>
      <c r="AA785" s="14"/>
      <c r="AB785" s="14"/>
      <c r="AC785" s="14"/>
    </row>
    <row r="786" spans="1:29" ht="15.75" customHeight="1" x14ac:dyDescent="0.35">
      <c r="A786" s="13"/>
      <c r="B786" s="13"/>
      <c r="C786" s="13"/>
      <c r="D786" s="13"/>
      <c r="E786" s="14"/>
      <c r="F786" s="14"/>
      <c r="G786" s="13"/>
      <c r="H786" s="13"/>
      <c r="I786" s="13"/>
      <c r="J786" s="13"/>
      <c r="K786" s="13"/>
      <c r="L786" s="13"/>
      <c r="M786" s="14"/>
      <c r="N786" s="14"/>
      <c r="O786" s="13"/>
      <c r="P786" s="13"/>
      <c r="Q786" s="13"/>
      <c r="R786" s="14"/>
      <c r="S786" s="14"/>
      <c r="T786" s="14"/>
      <c r="U786" s="14"/>
      <c r="V786" s="14"/>
      <c r="W786" s="14"/>
      <c r="X786" s="14"/>
      <c r="Y786" s="14"/>
      <c r="Z786" s="14"/>
      <c r="AA786" s="14"/>
      <c r="AB786" s="14"/>
      <c r="AC786" s="14"/>
    </row>
    <row r="787" spans="1:29" ht="15.75" customHeight="1" x14ac:dyDescent="0.35">
      <c r="A787" s="13"/>
      <c r="B787" s="13"/>
      <c r="C787" s="13"/>
      <c r="D787" s="13"/>
      <c r="E787" s="14"/>
      <c r="F787" s="14"/>
      <c r="G787" s="13"/>
      <c r="H787" s="13"/>
      <c r="I787" s="13"/>
      <c r="J787" s="13"/>
      <c r="K787" s="13"/>
      <c r="L787" s="13"/>
      <c r="M787" s="14"/>
      <c r="N787" s="14"/>
      <c r="O787" s="13"/>
      <c r="P787" s="13"/>
      <c r="Q787" s="13"/>
      <c r="R787" s="14"/>
      <c r="S787" s="14"/>
      <c r="T787" s="14"/>
      <c r="U787" s="14"/>
      <c r="V787" s="14"/>
      <c r="W787" s="14"/>
      <c r="X787" s="14"/>
      <c r="Y787" s="14"/>
      <c r="Z787" s="14"/>
      <c r="AA787" s="14"/>
      <c r="AB787" s="14"/>
      <c r="AC787" s="14"/>
    </row>
    <row r="788" spans="1:29" ht="15.75" customHeight="1" x14ac:dyDescent="0.35">
      <c r="A788" s="13"/>
      <c r="B788" s="13"/>
      <c r="C788" s="13"/>
      <c r="D788" s="13"/>
      <c r="E788" s="14"/>
      <c r="F788" s="14"/>
      <c r="G788" s="13"/>
      <c r="H788" s="13"/>
      <c r="I788" s="13"/>
      <c r="J788" s="13"/>
      <c r="K788" s="13"/>
      <c r="L788" s="13"/>
      <c r="M788" s="14"/>
      <c r="N788" s="14"/>
      <c r="O788" s="13"/>
      <c r="P788" s="13"/>
      <c r="Q788" s="13"/>
      <c r="R788" s="14"/>
      <c r="S788" s="14"/>
      <c r="T788" s="14"/>
      <c r="U788" s="14"/>
      <c r="V788" s="14"/>
      <c r="W788" s="14"/>
      <c r="X788" s="14"/>
      <c r="Y788" s="14"/>
      <c r="Z788" s="14"/>
      <c r="AA788" s="14"/>
      <c r="AB788" s="14"/>
      <c r="AC788" s="14"/>
    </row>
    <row r="789" spans="1:29" ht="15.75" customHeight="1" x14ac:dyDescent="0.35">
      <c r="A789" s="13"/>
      <c r="B789" s="13"/>
      <c r="C789" s="13"/>
      <c r="D789" s="13"/>
      <c r="E789" s="14"/>
      <c r="F789" s="14"/>
      <c r="G789" s="13"/>
      <c r="H789" s="13"/>
      <c r="I789" s="13"/>
      <c r="J789" s="13"/>
      <c r="K789" s="13"/>
      <c r="L789" s="13"/>
      <c r="M789" s="14"/>
      <c r="N789" s="14"/>
      <c r="O789" s="13"/>
      <c r="P789" s="13"/>
      <c r="Q789" s="13"/>
      <c r="R789" s="14"/>
      <c r="S789" s="14"/>
      <c r="T789" s="14"/>
      <c r="U789" s="14"/>
      <c r="V789" s="14"/>
      <c r="W789" s="14"/>
      <c r="X789" s="14"/>
      <c r="Y789" s="14"/>
      <c r="Z789" s="14"/>
      <c r="AA789" s="14"/>
      <c r="AB789" s="14"/>
      <c r="AC789" s="14"/>
    </row>
    <row r="790" spans="1:29" ht="15.75" customHeight="1" x14ac:dyDescent="0.35">
      <c r="A790" s="13"/>
      <c r="B790" s="13"/>
      <c r="C790" s="13"/>
      <c r="D790" s="13"/>
      <c r="E790" s="14"/>
      <c r="F790" s="14"/>
      <c r="G790" s="13"/>
      <c r="H790" s="13"/>
      <c r="I790" s="13"/>
      <c r="J790" s="13"/>
      <c r="K790" s="13"/>
      <c r="L790" s="13"/>
      <c r="M790" s="14"/>
      <c r="N790" s="14"/>
      <c r="O790" s="13"/>
      <c r="P790" s="13"/>
      <c r="Q790" s="13"/>
      <c r="R790" s="14"/>
      <c r="S790" s="14"/>
      <c r="T790" s="14"/>
      <c r="U790" s="14"/>
      <c r="V790" s="14"/>
      <c r="W790" s="14"/>
      <c r="X790" s="14"/>
      <c r="Y790" s="14"/>
      <c r="Z790" s="14"/>
      <c r="AA790" s="14"/>
      <c r="AB790" s="14"/>
      <c r="AC790" s="14"/>
    </row>
    <row r="791" spans="1:29" ht="15.75" customHeight="1" x14ac:dyDescent="0.35">
      <c r="A791" s="13"/>
      <c r="B791" s="13"/>
      <c r="C791" s="13"/>
      <c r="D791" s="13"/>
      <c r="E791" s="14"/>
      <c r="F791" s="14"/>
      <c r="G791" s="13"/>
      <c r="H791" s="13"/>
      <c r="I791" s="13"/>
      <c r="J791" s="13"/>
      <c r="K791" s="13"/>
      <c r="L791" s="13"/>
      <c r="M791" s="14"/>
      <c r="N791" s="14"/>
      <c r="O791" s="13"/>
      <c r="P791" s="13"/>
      <c r="Q791" s="13"/>
      <c r="R791" s="14"/>
      <c r="S791" s="14"/>
      <c r="T791" s="14"/>
      <c r="U791" s="14"/>
      <c r="V791" s="14"/>
      <c r="W791" s="14"/>
      <c r="X791" s="14"/>
      <c r="Y791" s="14"/>
      <c r="Z791" s="14"/>
      <c r="AA791" s="14"/>
      <c r="AB791" s="14"/>
      <c r="AC791" s="14"/>
    </row>
    <row r="792" spans="1:29" ht="15.75" customHeight="1" x14ac:dyDescent="0.35">
      <c r="A792" s="13"/>
      <c r="B792" s="13"/>
      <c r="C792" s="13"/>
      <c r="D792" s="13"/>
      <c r="E792" s="14"/>
      <c r="F792" s="14"/>
      <c r="G792" s="13"/>
      <c r="H792" s="13"/>
      <c r="I792" s="13"/>
      <c r="J792" s="13"/>
      <c r="K792" s="13"/>
      <c r="L792" s="13"/>
      <c r="M792" s="14"/>
      <c r="N792" s="14"/>
      <c r="O792" s="13"/>
      <c r="P792" s="13"/>
      <c r="Q792" s="13"/>
      <c r="R792" s="14"/>
      <c r="S792" s="14"/>
      <c r="T792" s="14"/>
      <c r="U792" s="14"/>
      <c r="V792" s="14"/>
      <c r="W792" s="14"/>
      <c r="X792" s="14"/>
      <c r="Y792" s="14"/>
      <c r="Z792" s="14"/>
      <c r="AA792" s="14"/>
      <c r="AB792" s="14"/>
      <c r="AC792" s="14"/>
    </row>
    <row r="793" spans="1:29" ht="15.75" customHeight="1" x14ac:dyDescent="0.35">
      <c r="A793" s="13"/>
      <c r="B793" s="13"/>
      <c r="C793" s="13"/>
      <c r="D793" s="13"/>
      <c r="E793" s="14"/>
      <c r="F793" s="14"/>
      <c r="G793" s="13"/>
      <c r="H793" s="13"/>
      <c r="I793" s="13"/>
      <c r="J793" s="13"/>
      <c r="K793" s="13"/>
      <c r="L793" s="13"/>
      <c r="M793" s="14"/>
      <c r="N793" s="14"/>
      <c r="O793" s="13"/>
      <c r="P793" s="13"/>
      <c r="Q793" s="13"/>
      <c r="R793" s="14"/>
      <c r="S793" s="14"/>
      <c r="T793" s="14"/>
      <c r="U793" s="14"/>
      <c r="V793" s="14"/>
      <c r="W793" s="14"/>
      <c r="X793" s="14"/>
      <c r="Y793" s="14"/>
      <c r="Z793" s="14"/>
      <c r="AA793" s="14"/>
      <c r="AB793" s="14"/>
      <c r="AC793" s="14"/>
    </row>
    <row r="794" spans="1:29" ht="15.75" customHeight="1" x14ac:dyDescent="0.35">
      <c r="A794" s="13"/>
      <c r="B794" s="13"/>
      <c r="C794" s="13"/>
      <c r="D794" s="13"/>
      <c r="E794" s="14"/>
      <c r="F794" s="14"/>
      <c r="G794" s="13"/>
      <c r="H794" s="13"/>
      <c r="I794" s="13"/>
      <c r="J794" s="13"/>
      <c r="K794" s="13"/>
      <c r="L794" s="13"/>
      <c r="M794" s="14"/>
      <c r="N794" s="14"/>
      <c r="O794" s="13"/>
      <c r="P794" s="13"/>
      <c r="Q794" s="13"/>
      <c r="R794" s="14"/>
      <c r="S794" s="14"/>
      <c r="T794" s="14"/>
      <c r="U794" s="14"/>
      <c r="V794" s="14"/>
      <c r="W794" s="14"/>
      <c r="X794" s="14"/>
      <c r="Y794" s="14"/>
      <c r="Z794" s="14"/>
      <c r="AA794" s="14"/>
      <c r="AB794" s="14"/>
      <c r="AC794" s="14"/>
    </row>
    <row r="795" spans="1:29" ht="15.75" customHeight="1" x14ac:dyDescent="0.35">
      <c r="A795" s="13"/>
      <c r="B795" s="13"/>
      <c r="C795" s="13"/>
      <c r="D795" s="13"/>
      <c r="E795" s="14"/>
      <c r="F795" s="14"/>
      <c r="G795" s="13"/>
      <c r="H795" s="13"/>
      <c r="I795" s="13"/>
      <c r="J795" s="13"/>
      <c r="K795" s="13"/>
      <c r="L795" s="13"/>
      <c r="M795" s="14"/>
      <c r="N795" s="14"/>
      <c r="O795" s="13"/>
      <c r="P795" s="13"/>
      <c r="Q795" s="13"/>
      <c r="R795" s="14"/>
      <c r="S795" s="14"/>
      <c r="T795" s="14"/>
      <c r="U795" s="14"/>
      <c r="V795" s="14"/>
      <c r="W795" s="14"/>
      <c r="X795" s="14"/>
      <c r="Y795" s="14"/>
      <c r="Z795" s="14"/>
      <c r="AA795" s="14"/>
      <c r="AB795" s="14"/>
      <c r="AC795" s="14"/>
    </row>
    <row r="796" spans="1:29" ht="15.75" customHeight="1" x14ac:dyDescent="0.35">
      <c r="A796" s="13"/>
      <c r="B796" s="13"/>
      <c r="C796" s="13"/>
      <c r="D796" s="13"/>
      <c r="E796" s="14"/>
      <c r="F796" s="14"/>
      <c r="G796" s="13"/>
      <c r="H796" s="13"/>
      <c r="I796" s="13"/>
      <c r="J796" s="13"/>
      <c r="K796" s="13"/>
      <c r="L796" s="13"/>
      <c r="M796" s="14"/>
      <c r="N796" s="14"/>
      <c r="O796" s="13"/>
      <c r="P796" s="13"/>
      <c r="Q796" s="13"/>
      <c r="R796" s="14"/>
      <c r="S796" s="14"/>
      <c r="T796" s="14"/>
      <c r="U796" s="14"/>
      <c r="V796" s="14"/>
      <c r="W796" s="14"/>
      <c r="X796" s="14"/>
      <c r="Y796" s="14"/>
      <c r="Z796" s="14"/>
      <c r="AA796" s="14"/>
      <c r="AB796" s="14"/>
      <c r="AC796" s="14"/>
    </row>
    <row r="797" spans="1:29" ht="15.75" customHeight="1" x14ac:dyDescent="0.35">
      <c r="A797" s="13"/>
      <c r="B797" s="13"/>
      <c r="C797" s="13"/>
      <c r="D797" s="13"/>
      <c r="E797" s="14"/>
      <c r="F797" s="14"/>
      <c r="G797" s="13"/>
      <c r="H797" s="13"/>
      <c r="I797" s="13"/>
      <c r="J797" s="13"/>
      <c r="K797" s="13"/>
      <c r="L797" s="13"/>
      <c r="M797" s="14"/>
      <c r="N797" s="14"/>
      <c r="O797" s="13"/>
      <c r="P797" s="13"/>
      <c r="Q797" s="13"/>
      <c r="R797" s="14"/>
      <c r="S797" s="14"/>
      <c r="T797" s="14"/>
      <c r="U797" s="14"/>
      <c r="V797" s="14"/>
      <c r="W797" s="14"/>
      <c r="X797" s="14"/>
      <c r="Y797" s="14"/>
      <c r="Z797" s="14"/>
      <c r="AA797" s="14"/>
      <c r="AB797" s="14"/>
      <c r="AC797" s="14"/>
    </row>
    <row r="798" spans="1:29" ht="15.75" customHeight="1" x14ac:dyDescent="0.35">
      <c r="A798" s="13"/>
      <c r="B798" s="13"/>
      <c r="C798" s="13"/>
      <c r="D798" s="13"/>
      <c r="E798" s="14"/>
      <c r="F798" s="14"/>
      <c r="G798" s="13"/>
      <c r="H798" s="13"/>
      <c r="I798" s="13"/>
      <c r="J798" s="13"/>
      <c r="K798" s="13"/>
      <c r="L798" s="13"/>
      <c r="M798" s="14"/>
      <c r="N798" s="14"/>
      <c r="O798" s="13"/>
      <c r="P798" s="13"/>
      <c r="Q798" s="13"/>
      <c r="R798" s="14"/>
      <c r="S798" s="14"/>
      <c r="T798" s="14"/>
      <c r="U798" s="14"/>
      <c r="V798" s="14"/>
      <c r="W798" s="14"/>
      <c r="X798" s="14"/>
      <c r="Y798" s="14"/>
      <c r="Z798" s="14"/>
      <c r="AA798" s="14"/>
      <c r="AB798" s="14"/>
      <c r="AC798" s="14"/>
    </row>
    <row r="799" spans="1:29" ht="15.75" customHeight="1" x14ac:dyDescent="0.35">
      <c r="A799" s="13"/>
      <c r="B799" s="13"/>
      <c r="C799" s="13"/>
      <c r="D799" s="13"/>
      <c r="E799" s="14"/>
      <c r="F799" s="14"/>
      <c r="G799" s="13"/>
      <c r="H799" s="13"/>
      <c r="I799" s="13"/>
      <c r="J799" s="13"/>
      <c r="K799" s="13"/>
      <c r="L799" s="13"/>
      <c r="M799" s="14"/>
      <c r="N799" s="14"/>
      <c r="O799" s="13"/>
      <c r="P799" s="13"/>
      <c r="Q799" s="13"/>
      <c r="R799" s="14"/>
      <c r="S799" s="14"/>
      <c r="T799" s="14"/>
      <c r="U799" s="14"/>
      <c r="V799" s="14"/>
      <c r="W799" s="14"/>
      <c r="X799" s="14"/>
      <c r="Y799" s="14"/>
      <c r="Z799" s="14"/>
      <c r="AA799" s="14"/>
      <c r="AB799" s="14"/>
      <c r="AC799" s="14"/>
    </row>
    <row r="800" spans="1:29" ht="15.75" customHeight="1" x14ac:dyDescent="0.35">
      <c r="A800" s="13"/>
      <c r="B800" s="13"/>
      <c r="C800" s="13"/>
      <c r="D800" s="13"/>
      <c r="E800" s="14"/>
      <c r="F800" s="14"/>
      <c r="G800" s="13"/>
      <c r="H800" s="13"/>
      <c r="I800" s="13"/>
      <c r="J800" s="13"/>
      <c r="K800" s="13"/>
      <c r="L800" s="13"/>
      <c r="M800" s="14"/>
      <c r="N800" s="14"/>
      <c r="O800" s="13"/>
      <c r="P800" s="13"/>
      <c r="Q800" s="13"/>
      <c r="R800" s="14"/>
      <c r="S800" s="14"/>
      <c r="T800" s="14"/>
      <c r="U800" s="14"/>
      <c r="V800" s="14"/>
      <c r="W800" s="14"/>
      <c r="X800" s="14"/>
      <c r="Y800" s="14"/>
      <c r="Z800" s="14"/>
      <c r="AA800" s="14"/>
      <c r="AB800" s="14"/>
      <c r="AC800" s="14"/>
    </row>
    <row r="801" spans="1:29" ht="15.75" customHeight="1" x14ac:dyDescent="0.35">
      <c r="A801" s="13"/>
      <c r="B801" s="13"/>
      <c r="C801" s="13"/>
      <c r="D801" s="13"/>
      <c r="E801" s="14"/>
      <c r="F801" s="14"/>
      <c r="G801" s="13"/>
      <c r="H801" s="13"/>
      <c r="I801" s="13"/>
      <c r="J801" s="13"/>
      <c r="K801" s="13"/>
      <c r="L801" s="13"/>
      <c r="M801" s="14"/>
      <c r="N801" s="14"/>
      <c r="O801" s="13"/>
      <c r="P801" s="13"/>
      <c r="Q801" s="13"/>
      <c r="R801" s="14"/>
      <c r="S801" s="14"/>
      <c r="T801" s="14"/>
      <c r="U801" s="14"/>
      <c r="V801" s="14"/>
      <c r="W801" s="14"/>
      <c r="X801" s="14"/>
      <c r="Y801" s="14"/>
      <c r="Z801" s="14"/>
      <c r="AA801" s="14"/>
      <c r="AB801" s="14"/>
      <c r="AC801" s="14"/>
    </row>
    <row r="802" spans="1:29" ht="15.75" customHeight="1" x14ac:dyDescent="0.35">
      <c r="A802" s="13"/>
      <c r="B802" s="13"/>
      <c r="C802" s="13"/>
      <c r="D802" s="13"/>
      <c r="E802" s="14"/>
      <c r="F802" s="14"/>
      <c r="G802" s="13"/>
      <c r="H802" s="13"/>
      <c r="I802" s="13"/>
      <c r="J802" s="13"/>
      <c r="K802" s="13"/>
      <c r="L802" s="13"/>
      <c r="M802" s="14"/>
      <c r="N802" s="14"/>
      <c r="O802" s="13"/>
      <c r="P802" s="13"/>
      <c r="Q802" s="13"/>
      <c r="R802" s="14"/>
      <c r="S802" s="14"/>
      <c r="T802" s="14"/>
      <c r="U802" s="14"/>
      <c r="V802" s="14"/>
      <c r="W802" s="14"/>
      <c r="X802" s="14"/>
      <c r="Y802" s="14"/>
      <c r="Z802" s="14"/>
      <c r="AA802" s="14"/>
      <c r="AB802" s="14"/>
      <c r="AC802" s="14"/>
    </row>
    <row r="803" spans="1:29" ht="15.75" customHeight="1" x14ac:dyDescent="0.35">
      <c r="A803" s="13"/>
      <c r="B803" s="13"/>
      <c r="C803" s="13"/>
      <c r="D803" s="13"/>
      <c r="E803" s="14"/>
      <c r="F803" s="14"/>
      <c r="G803" s="13"/>
      <c r="H803" s="13"/>
      <c r="I803" s="13"/>
      <c r="J803" s="13"/>
      <c r="K803" s="13"/>
      <c r="L803" s="13"/>
      <c r="M803" s="14"/>
      <c r="N803" s="14"/>
      <c r="O803" s="13"/>
      <c r="P803" s="13"/>
      <c r="Q803" s="13"/>
      <c r="R803" s="14"/>
      <c r="S803" s="14"/>
      <c r="T803" s="14"/>
      <c r="U803" s="14"/>
      <c r="V803" s="14"/>
      <c r="W803" s="14"/>
      <c r="X803" s="14"/>
      <c r="Y803" s="14"/>
      <c r="Z803" s="14"/>
      <c r="AA803" s="14"/>
      <c r="AB803" s="14"/>
      <c r="AC803" s="14"/>
    </row>
    <row r="804" spans="1:29" ht="15.75" customHeight="1" x14ac:dyDescent="0.35">
      <c r="A804" s="13"/>
      <c r="B804" s="13"/>
      <c r="C804" s="13"/>
      <c r="D804" s="13"/>
      <c r="E804" s="14"/>
      <c r="F804" s="14"/>
      <c r="G804" s="13"/>
      <c r="H804" s="13"/>
      <c r="I804" s="13"/>
      <c r="J804" s="13"/>
      <c r="K804" s="13"/>
      <c r="L804" s="13"/>
      <c r="M804" s="14"/>
      <c r="N804" s="14"/>
      <c r="O804" s="13"/>
      <c r="P804" s="13"/>
      <c r="Q804" s="13"/>
      <c r="R804" s="14"/>
      <c r="S804" s="14"/>
      <c r="T804" s="14"/>
      <c r="U804" s="14"/>
      <c r="V804" s="14"/>
      <c r="W804" s="14"/>
      <c r="X804" s="14"/>
      <c r="Y804" s="14"/>
      <c r="Z804" s="14"/>
      <c r="AA804" s="14"/>
      <c r="AB804" s="14"/>
      <c r="AC804" s="14"/>
    </row>
    <row r="805" spans="1:29" ht="15.75" customHeight="1" x14ac:dyDescent="0.35">
      <c r="A805" s="13"/>
      <c r="B805" s="13"/>
      <c r="C805" s="13"/>
      <c r="D805" s="13"/>
      <c r="E805" s="14"/>
      <c r="F805" s="14"/>
      <c r="G805" s="13"/>
      <c r="H805" s="13"/>
      <c r="I805" s="13"/>
      <c r="J805" s="13"/>
      <c r="K805" s="13"/>
      <c r="L805" s="13"/>
      <c r="M805" s="14"/>
      <c r="N805" s="14"/>
      <c r="O805" s="13"/>
      <c r="P805" s="13"/>
      <c r="Q805" s="13"/>
      <c r="R805" s="14"/>
      <c r="S805" s="14"/>
      <c r="T805" s="14"/>
      <c r="U805" s="14"/>
      <c r="V805" s="14"/>
      <c r="W805" s="14"/>
      <c r="X805" s="14"/>
      <c r="Y805" s="14"/>
      <c r="Z805" s="14"/>
      <c r="AA805" s="14"/>
      <c r="AB805" s="14"/>
      <c r="AC805" s="14"/>
    </row>
    <row r="806" spans="1:29" ht="15.75" customHeight="1" x14ac:dyDescent="0.35">
      <c r="A806" s="13"/>
      <c r="B806" s="13"/>
      <c r="C806" s="13"/>
      <c r="D806" s="13"/>
      <c r="E806" s="14"/>
      <c r="F806" s="14"/>
      <c r="G806" s="13"/>
      <c r="H806" s="13"/>
      <c r="I806" s="13"/>
      <c r="J806" s="13"/>
      <c r="K806" s="13"/>
      <c r="L806" s="13"/>
      <c r="M806" s="14"/>
      <c r="N806" s="14"/>
      <c r="O806" s="13"/>
      <c r="P806" s="13"/>
      <c r="Q806" s="13"/>
      <c r="R806" s="14"/>
      <c r="S806" s="14"/>
      <c r="T806" s="14"/>
      <c r="U806" s="14"/>
      <c r="V806" s="14"/>
      <c r="W806" s="14"/>
      <c r="X806" s="14"/>
      <c r="Y806" s="14"/>
      <c r="Z806" s="14"/>
      <c r="AA806" s="14"/>
      <c r="AB806" s="14"/>
      <c r="AC806" s="14"/>
    </row>
    <row r="807" spans="1:29" ht="15.75" customHeight="1" x14ac:dyDescent="0.35">
      <c r="A807" s="13"/>
      <c r="B807" s="13"/>
      <c r="C807" s="13"/>
      <c r="D807" s="13"/>
      <c r="E807" s="14"/>
      <c r="F807" s="14"/>
      <c r="G807" s="13"/>
      <c r="H807" s="13"/>
      <c r="I807" s="13"/>
      <c r="J807" s="13"/>
      <c r="K807" s="13"/>
      <c r="L807" s="13"/>
      <c r="M807" s="14"/>
      <c r="N807" s="14"/>
      <c r="O807" s="13"/>
      <c r="P807" s="13"/>
      <c r="Q807" s="13"/>
      <c r="R807" s="14"/>
      <c r="S807" s="14"/>
      <c r="T807" s="14"/>
      <c r="U807" s="14"/>
      <c r="V807" s="14"/>
      <c r="W807" s="14"/>
      <c r="X807" s="14"/>
      <c r="Y807" s="14"/>
      <c r="Z807" s="14"/>
      <c r="AA807" s="14"/>
      <c r="AB807" s="14"/>
      <c r="AC807" s="14"/>
    </row>
    <row r="808" spans="1:29" ht="15.75" customHeight="1" x14ac:dyDescent="0.35">
      <c r="A808" s="13"/>
      <c r="B808" s="13"/>
      <c r="C808" s="13"/>
      <c r="D808" s="13"/>
      <c r="E808" s="14"/>
      <c r="F808" s="14"/>
      <c r="G808" s="13"/>
      <c r="H808" s="13"/>
      <c r="I808" s="13"/>
      <c r="J808" s="13"/>
      <c r="K808" s="13"/>
      <c r="L808" s="13"/>
      <c r="M808" s="14"/>
      <c r="N808" s="14"/>
      <c r="O808" s="13"/>
      <c r="P808" s="13"/>
      <c r="Q808" s="13"/>
      <c r="R808" s="14"/>
      <c r="S808" s="14"/>
      <c r="T808" s="14"/>
      <c r="U808" s="14"/>
      <c r="V808" s="14"/>
      <c r="W808" s="14"/>
      <c r="X808" s="14"/>
      <c r="Y808" s="14"/>
      <c r="Z808" s="14"/>
      <c r="AA808" s="14"/>
      <c r="AB808" s="14"/>
      <c r="AC808" s="14"/>
    </row>
    <row r="809" spans="1:29" ht="15.75" customHeight="1" x14ac:dyDescent="0.35">
      <c r="A809" s="13"/>
      <c r="B809" s="13"/>
      <c r="C809" s="13"/>
      <c r="D809" s="13"/>
      <c r="E809" s="14"/>
      <c r="F809" s="14"/>
      <c r="G809" s="13"/>
      <c r="H809" s="13"/>
      <c r="I809" s="13"/>
      <c r="J809" s="13"/>
      <c r="K809" s="13"/>
      <c r="L809" s="13"/>
      <c r="M809" s="14"/>
      <c r="N809" s="14"/>
      <c r="O809" s="13"/>
      <c r="P809" s="13"/>
      <c r="Q809" s="13"/>
      <c r="R809" s="14"/>
      <c r="S809" s="14"/>
      <c r="T809" s="14"/>
      <c r="U809" s="14"/>
      <c r="V809" s="14"/>
      <c r="W809" s="14"/>
      <c r="X809" s="14"/>
      <c r="Y809" s="14"/>
      <c r="Z809" s="14"/>
      <c r="AA809" s="14"/>
      <c r="AB809" s="14"/>
      <c r="AC809" s="14"/>
    </row>
    <row r="810" spans="1:29" ht="15.75" customHeight="1" x14ac:dyDescent="0.35">
      <c r="A810" s="13"/>
      <c r="B810" s="13"/>
      <c r="C810" s="13"/>
      <c r="D810" s="13"/>
      <c r="E810" s="14"/>
      <c r="F810" s="14"/>
      <c r="G810" s="13"/>
      <c r="H810" s="13"/>
      <c r="I810" s="13"/>
      <c r="J810" s="13"/>
      <c r="K810" s="13"/>
      <c r="L810" s="13"/>
      <c r="M810" s="14"/>
      <c r="N810" s="14"/>
      <c r="O810" s="13"/>
      <c r="P810" s="13"/>
      <c r="Q810" s="13"/>
      <c r="R810" s="14"/>
      <c r="S810" s="14"/>
      <c r="T810" s="14"/>
      <c r="U810" s="14"/>
      <c r="V810" s="14"/>
      <c r="W810" s="14"/>
      <c r="X810" s="14"/>
      <c r="Y810" s="14"/>
      <c r="Z810" s="14"/>
      <c r="AA810" s="14"/>
      <c r="AB810" s="14"/>
      <c r="AC810" s="14"/>
    </row>
    <row r="811" spans="1:29" ht="15.75" customHeight="1" x14ac:dyDescent="0.35">
      <c r="A811" s="13"/>
      <c r="B811" s="13"/>
      <c r="C811" s="13"/>
      <c r="D811" s="13"/>
      <c r="E811" s="14"/>
      <c r="F811" s="14"/>
      <c r="G811" s="13"/>
      <c r="H811" s="13"/>
      <c r="I811" s="13"/>
      <c r="J811" s="13"/>
      <c r="K811" s="13"/>
      <c r="L811" s="13"/>
      <c r="M811" s="14"/>
      <c r="N811" s="14"/>
      <c r="O811" s="13"/>
      <c r="P811" s="13"/>
      <c r="Q811" s="13"/>
      <c r="R811" s="14"/>
      <c r="S811" s="14"/>
      <c r="T811" s="14"/>
      <c r="U811" s="14"/>
      <c r="V811" s="14"/>
      <c r="W811" s="14"/>
      <c r="X811" s="14"/>
      <c r="Y811" s="14"/>
      <c r="Z811" s="14"/>
      <c r="AA811" s="14"/>
      <c r="AB811" s="14"/>
      <c r="AC811" s="14"/>
    </row>
    <row r="812" spans="1:29" ht="15.75" customHeight="1" x14ac:dyDescent="0.35">
      <c r="A812" s="13"/>
      <c r="B812" s="13"/>
      <c r="C812" s="13"/>
      <c r="D812" s="13"/>
      <c r="E812" s="14"/>
      <c r="F812" s="14"/>
      <c r="G812" s="13"/>
      <c r="H812" s="13"/>
      <c r="I812" s="13"/>
      <c r="J812" s="13"/>
      <c r="K812" s="13"/>
      <c r="L812" s="13"/>
      <c r="M812" s="14"/>
      <c r="N812" s="14"/>
      <c r="O812" s="13"/>
      <c r="P812" s="13"/>
      <c r="Q812" s="13"/>
      <c r="R812" s="14"/>
      <c r="S812" s="14"/>
      <c r="T812" s="14"/>
      <c r="U812" s="14"/>
      <c r="V812" s="14"/>
      <c r="W812" s="14"/>
      <c r="X812" s="14"/>
      <c r="Y812" s="14"/>
      <c r="Z812" s="14"/>
      <c r="AA812" s="14"/>
      <c r="AB812" s="14"/>
      <c r="AC812" s="14"/>
    </row>
    <row r="813" spans="1:29" ht="15.75" customHeight="1" x14ac:dyDescent="0.35">
      <c r="A813" s="13"/>
      <c r="B813" s="13"/>
      <c r="C813" s="13"/>
      <c r="D813" s="13"/>
      <c r="E813" s="14"/>
      <c r="F813" s="14"/>
      <c r="G813" s="13"/>
      <c r="H813" s="13"/>
      <c r="I813" s="13"/>
      <c r="J813" s="13"/>
      <c r="K813" s="13"/>
      <c r="L813" s="13"/>
      <c r="M813" s="14"/>
      <c r="N813" s="14"/>
      <c r="O813" s="13"/>
      <c r="P813" s="13"/>
      <c r="Q813" s="13"/>
      <c r="R813" s="14"/>
      <c r="S813" s="14"/>
      <c r="T813" s="14"/>
      <c r="U813" s="14"/>
      <c r="V813" s="14"/>
      <c r="W813" s="14"/>
      <c r="X813" s="14"/>
      <c r="Y813" s="14"/>
      <c r="Z813" s="14"/>
      <c r="AA813" s="14"/>
      <c r="AB813" s="14"/>
      <c r="AC813" s="14"/>
    </row>
    <row r="814" spans="1:29" ht="15.75" customHeight="1" x14ac:dyDescent="0.35">
      <c r="A814" s="13"/>
      <c r="B814" s="13"/>
      <c r="C814" s="13"/>
      <c r="D814" s="13"/>
      <c r="E814" s="14"/>
      <c r="F814" s="14"/>
      <c r="G814" s="13"/>
      <c r="H814" s="13"/>
      <c r="I814" s="13"/>
      <c r="J814" s="13"/>
      <c r="K814" s="13"/>
      <c r="L814" s="13"/>
      <c r="M814" s="14"/>
      <c r="N814" s="14"/>
      <c r="O814" s="13"/>
      <c r="P814" s="13"/>
      <c r="Q814" s="13"/>
      <c r="R814" s="14"/>
      <c r="S814" s="14"/>
      <c r="T814" s="14"/>
      <c r="U814" s="14"/>
      <c r="V814" s="14"/>
      <c r="W814" s="14"/>
      <c r="X814" s="14"/>
      <c r="Y814" s="14"/>
      <c r="Z814" s="14"/>
      <c r="AA814" s="14"/>
      <c r="AB814" s="14"/>
      <c r="AC814" s="14"/>
    </row>
    <row r="815" spans="1:29" ht="15.75" customHeight="1" x14ac:dyDescent="0.35">
      <c r="A815" s="13"/>
      <c r="B815" s="13"/>
      <c r="C815" s="13"/>
      <c r="D815" s="13"/>
      <c r="E815" s="14"/>
      <c r="F815" s="14"/>
      <c r="G815" s="13"/>
      <c r="H815" s="13"/>
      <c r="I815" s="13"/>
      <c r="J815" s="13"/>
      <c r="K815" s="13"/>
      <c r="L815" s="13"/>
      <c r="M815" s="14"/>
      <c r="N815" s="14"/>
      <c r="O815" s="13"/>
      <c r="P815" s="13"/>
      <c r="Q815" s="13"/>
      <c r="R815" s="14"/>
      <c r="S815" s="14"/>
      <c r="T815" s="14"/>
      <c r="U815" s="14"/>
      <c r="V815" s="14"/>
      <c r="W815" s="14"/>
      <c r="X815" s="14"/>
      <c r="Y815" s="14"/>
      <c r="Z815" s="14"/>
      <c r="AA815" s="14"/>
      <c r="AB815" s="14"/>
      <c r="AC815" s="14"/>
    </row>
    <row r="816" spans="1:29" ht="15.75" customHeight="1" x14ac:dyDescent="0.35">
      <c r="A816" s="13"/>
      <c r="B816" s="13"/>
      <c r="C816" s="13"/>
      <c r="D816" s="13"/>
      <c r="E816" s="14"/>
      <c r="F816" s="14"/>
      <c r="G816" s="13"/>
      <c r="H816" s="13"/>
      <c r="I816" s="13"/>
      <c r="J816" s="13"/>
      <c r="K816" s="13"/>
      <c r="L816" s="13"/>
      <c r="M816" s="14"/>
      <c r="N816" s="14"/>
      <c r="O816" s="13"/>
      <c r="P816" s="13"/>
      <c r="Q816" s="13"/>
      <c r="R816" s="14"/>
      <c r="S816" s="14"/>
      <c r="T816" s="14"/>
      <c r="U816" s="14"/>
      <c r="V816" s="14"/>
      <c r="W816" s="14"/>
      <c r="X816" s="14"/>
      <c r="Y816" s="14"/>
      <c r="Z816" s="14"/>
      <c r="AA816" s="14"/>
      <c r="AB816" s="14"/>
      <c r="AC816" s="14"/>
    </row>
    <row r="817" spans="1:29" ht="15.75" customHeight="1" x14ac:dyDescent="0.35">
      <c r="A817" s="13"/>
      <c r="B817" s="13"/>
      <c r="C817" s="13"/>
      <c r="D817" s="13"/>
      <c r="E817" s="14"/>
      <c r="F817" s="14"/>
      <c r="G817" s="13"/>
      <c r="H817" s="13"/>
      <c r="I817" s="13"/>
      <c r="J817" s="13"/>
      <c r="K817" s="13"/>
      <c r="L817" s="13"/>
      <c r="M817" s="14"/>
      <c r="N817" s="14"/>
      <c r="O817" s="13"/>
      <c r="P817" s="13"/>
      <c r="Q817" s="13"/>
      <c r="R817" s="14"/>
      <c r="S817" s="14"/>
      <c r="T817" s="14"/>
      <c r="U817" s="14"/>
      <c r="V817" s="14"/>
      <c r="W817" s="14"/>
      <c r="X817" s="14"/>
      <c r="Y817" s="14"/>
      <c r="Z817" s="14"/>
      <c r="AA817" s="14"/>
      <c r="AB817" s="14"/>
      <c r="AC817" s="14"/>
    </row>
    <row r="818" spans="1:29" ht="15.75" customHeight="1" x14ac:dyDescent="0.35">
      <c r="A818" s="13"/>
      <c r="B818" s="13"/>
      <c r="C818" s="13"/>
      <c r="D818" s="13"/>
      <c r="E818" s="14"/>
      <c r="F818" s="14"/>
      <c r="G818" s="13"/>
      <c r="H818" s="13"/>
      <c r="I818" s="13"/>
      <c r="J818" s="13"/>
      <c r="K818" s="13"/>
      <c r="L818" s="13"/>
      <c r="M818" s="14"/>
      <c r="N818" s="14"/>
      <c r="O818" s="13"/>
      <c r="P818" s="13"/>
      <c r="Q818" s="13"/>
      <c r="R818" s="14"/>
      <c r="S818" s="14"/>
      <c r="T818" s="14"/>
      <c r="U818" s="14"/>
      <c r="V818" s="14"/>
      <c r="W818" s="14"/>
      <c r="X818" s="14"/>
      <c r="Y818" s="14"/>
      <c r="Z818" s="14"/>
      <c r="AA818" s="14"/>
      <c r="AB818" s="14"/>
      <c r="AC818" s="14"/>
    </row>
    <row r="819" spans="1:29" ht="15.75" customHeight="1" x14ac:dyDescent="0.35">
      <c r="A819" s="13"/>
      <c r="B819" s="13"/>
      <c r="C819" s="13"/>
      <c r="D819" s="13"/>
      <c r="E819" s="14"/>
      <c r="F819" s="14"/>
      <c r="G819" s="13"/>
      <c r="H819" s="13"/>
      <c r="I819" s="13"/>
      <c r="J819" s="13"/>
      <c r="K819" s="13"/>
      <c r="L819" s="13"/>
      <c r="M819" s="14"/>
      <c r="N819" s="14"/>
      <c r="O819" s="13"/>
      <c r="P819" s="13"/>
      <c r="Q819" s="13"/>
      <c r="R819" s="14"/>
      <c r="S819" s="14"/>
      <c r="T819" s="14"/>
      <c r="U819" s="14"/>
      <c r="V819" s="14"/>
      <c r="W819" s="14"/>
      <c r="X819" s="14"/>
      <c r="Y819" s="14"/>
      <c r="Z819" s="14"/>
      <c r="AA819" s="14"/>
      <c r="AB819" s="14"/>
      <c r="AC819" s="14"/>
    </row>
    <row r="820" spans="1:29" ht="15.75" customHeight="1" x14ac:dyDescent="0.35">
      <c r="A820" s="13"/>
      <c r="B820" s="13"/>
      <c r="C820" s="13"/>
      <c r="D820" s="13"/>
      <c r="E820" s="14"/>
      <c r="F820" s="14"/>
      <c r="G820" s="13"/>
      <c r="H820" s="13"/>
      <c r="I820" s="13"/>
      <c r="J820" s="13"/>
      <c r="K820" s="13"/>
      <c r="L820" s="13"/>
      <c r="M820" s="14"/>
      <c r="N820" s="14"/>
      <c r="O820" s="13"/>
      <c r="P820" s="13"/>
      <c r="Q820" s="13"/>
      <c r="R820" s="14"/>
      <c r="S820" s="14"/>
      <c r="T820" s="14"/>
      <c r="U820" s="14"/>
      <c r="V820" s="14"/>
      <c r="W820" s="14"/>
      <c r="X820" s="14"/>
      <c r="Y820" s="14"/>
      <c r="Z820" s="14"/>
      <c r="AA820" s="14"/>
      <c r="AB820" s="14"/>
      <c r="AC820" s="14"/>
    </row>
    <row r="821" spans="1:29" ht="15.75" customHeight="1" x14ac:dyDescent="0.35">
      <c r="A821" s="13"/>
      <c r="B821" s="13"/>
      <c r="C821" s="13"/>
      <c r="D821" s="13"/>
      <c r="E821" s="14"/>
      <c r="F821" s="14"/>
      <c r="G821" s="13"/>
      <c r="H821" s="13"/>
      <c r="I821" s="13"/>
      <c r="J821" s="13"/>
      <c r="K821" s="13"/>
      <c r="L821" s="13"/>
      <c r="M821" s="14"/>
      <c r="N821" s="14"/>
      <c r="O821" s="13"/>
      <c r="P821" s="13"/>
      <c r="Q821" s="13"/>
      <c r="R821" s="14"/>
      <c r="S821" s="14"/>
      <c r="T821" s="14"/>
      <c r="U821" s="14"/>
      <c r="V821" s="14"/>
      <c r="W821" s="14"/>
      <c r="X821" s="14"/>
      <c r="Y821" s="14"/>
      <c r="Z821" s="14"/>
      <c r="AA821" s="14"/>
      <c r="AB821" s="14"/>
      <c r="AC821" s="14"/>
    </row>
    <row r="822" spans="1:29" ht="15.75" customHeight="1" x14ac:dyDescent="0.35">
      <c r="A822" s="13"/>
      <c r="B822" s="13"/>
      <c r="C822" s="13"/>
      <c r="D822" s="13"/>
      <c r="E822" s="14"/>
      <c r="F822" s="14"/>
      <c r="G822" s="13"/>
      <c r="H822" s="13"/>
      <c r="I822" s="13"/>
      <c r="J822" s="13"/>
      <c r="K822" s="13"/>
      <c r="L822" s="13"/>
      <c r="M822" s="14"/>
      <c r="N822" s="14"/>
      <c r="O822" s="13"/>
      <c r="P822" s="13"/>
      <c r="Q822" s="13"/>
      <c r="R822" s="14"/>
      <c r="S822" s="14"/>
      <c r="T822" s="14"/>
      <c r="U822" s="14"/>
      <c r="V822" s="14"/>
      <c r="W822" s="14"/>
      <c r="X822" s="14"/>
      <c r="Y822" s="14"/>
      <c r="Z822" s="14"/>
      <c r="AA822" s="14"/>
      <c r="AB822" s="14"/>
      <c r="AC822" s="14"/>
    </row>
    <row r="823" spans="1:29" ht="15.75" customHeight="1" x14ac:dyDescent="0.35">
      <c r="A823" s="13"/>
      <c r="B823" s="13"/>
      <c r="C823" s="13"/>
      <c r="D823" s="13"/>
      <c r="E823" s="14"/>
      <c r="F823" s="14"/>
      <c r="G823" s="13"/>
      <c r="H823" s="13"/>
      <c r="I823" s="13"/>
      <c r="J823" s="13"/>
      <c r="K823" s="13"/>
      <c r="L823" s="13"/>
      <c r="M823" s="14"/>
      <c r="N823" s="14"/>
      <c r="O823" s="13"/>
      <c r="P823" s="13"/>
      <c r="Q823" s="13"/>
      <c r="R823" s="14"/>
      <c r="S823" s="14"/>
      <c r="T823" s="14"/>
      <c r="U823" s="14"/>
      <c r="V823" s="14"/>
      <c r="W823" s="14"/>
      <c r="X823" s="14"/>
      <c r="Y823" s="14"/>
      <c r="Z823" s="14"/>
      <c r="AA823" s="14"/>
      <c r="AB823" s="14"/>
      <c r="AC823" s="14"/>
    </row>
    <row r="824" spans="1:29" ht="15.75" customHeight="1" x14ac:dyDescent="0.35">
      <c r="A824" s="13"/>
      <c r="B824" s="13"/>
      <c r="C824" s="13"/>
      <c r="D824" s="13"/>
      <c r="E824" s="14"/>
      <c r="F824" s="14"/>
      <c r="G824" s="13"/>
      <c r="H824" s="13"/>
      <c r="I824" s="13"/>
      <c r="J824" s="13"/>
      <c r="K824" s="13"/>
      <c r="L824" s="13"/>
      <c r="M824" s="14"/>
      <c r="N824" s="14"/>
      <c r="O824" s="13"/>
      <c r="P824" s="13"/>
      <c r="Q824" s="13"/>
      <c r="R824" s="14"/>
      <c r="S824" s="14"/>
      <c r="T824" s="14"/>
      <c r="U824" s="14"/>
      <c r="V824" s="14"/>
      <c r="W824" s="14"/>
      <c r="X824" s="14"/>
      <c r="Y824" s="14"/>
      <c r="Z824" s="14"/>
      <c r="AA824" s="14"/>
      <c r="AB824" s="14"/>
      <c r="AC824" s="14"/>
    </row>
    <row r="825" spans="1:29" ht="15.75" customHeight="1" x14ac:dyDescent="0.35">
      <c r="A825" s="13"/>
      <c r="B825" s="13"/>
      <c r="C825" s="13"/>
      <c r="D825" s="13"/>
      <c r="E825" s="14"/>
      <c r="F825" s="14"/>
      <c r="G825" s="13"/>
      <c r="H825" s="13"/>
      <c r="I825" s="13"/>
      <c r="J825" s="13"/>
      <c r="K825" s="13"/>
      <c r="L825" s="13"/>
      <c r="M825" s="14"/>
      <c r="N825" s="14"/>
      <c r="O825" s="13"/>
      <c r="P825" s="13"/>
      <c r="Q825" s="13"/>
      <c r="R825" s="14"/>
      <c r="S825" s="14"/>
      <c r="T825" s="14"/>
      <c r="U825" s="14"/>
      <c r="V825" s="14"/>
      <c r="W825" s="14"/>
      <c r="X825" s="14"/>
      <c r="Y825" s="14"/>
      <c r="Z825" s="14"/>
      <c r="AA825" s="14"/>
      <c r="AB825" s="14"/>
      <c r="AC825" s="14"/>
    </row>
    <row r="826" spans="1:29" ht="15.75" customHeight="1" x14ac:dyDescent="0.35">
      <c r="A826" s="13"/>
      <c r="B826" s="13"/>
      <c r="C826" s="13"/>
      <c r="D826" s="13"/>
      <c r="E826" s="14"/>
      <c r="F826" s="14"/>
      <c r="G826" s="13"/>
      <c r="H826" s="13"/>
      <c r="I826" s="13"/>
      <c r="J826" s="13"/>
      <c r="K826" s="13"/>
      <c r="L826" s="13"/>
      <c r="M826" s="14"/>
      <c r="N826" s="14"/>
      <c r="O826" s="13"/>
      <c r="P826" s="13"/>
      <c r="Q826" s="13"/>
      <c r="R826" s="14"/>
      <c r="S826" s="14"/>
      <c r="T826" s="14"/>
      <c r="U826" s="14"/>
      <c r="V826" s="14"/>
      <c r="W826" s="14"/>
      <c r="X826" s="14"/>
      <c r="Y826" s="14"/>
      <c r="Z826" s="14"/>
      <c r="AA826" s="14"/>
      <c r="AB826" s="14"/>
      <c r="AC826" s="14"/>
    </row>
    <row r="827" spans="1:29" ht="15.75" customHeight="1" x14ac:dyDescent="0.35">
      <c r="A827" s="13"/>
      <c r="B827" s="13"/>
      <c r="C827" s="13"/>
      <c r="D827" s="13"/>
      <c r="E827" s="14"/>
      <c r="F827" s="14"/>
      <c r="G827" s="13"/>
      <c r="H827" s="13"/>
      <c r="I827" s="13"/>
      <c r="J827" s="13"/>
      <c r="K827" s="13"/>
      <c r="L827" s="13"/>
      <c r="M827" s="14"/>
      <c r="N827" s="14"/>
      <c r="O827" s="13"/>
      <c r="P827" s="13"/>
      <c r="Q827" s="13"/>
      <c r="R827" s="14"/>
      <c r="S827" s="14"/>
      <c r="T827" s="14"/>
      <c r="U827" s="14"/>
      <c r="V827" s="14"/>
      <c r="W827" s="14"/>
      <c r="X827" s="14"/>
      <c r="Y827" s="14"/>
      <c r="Z827" s="14"/>
      <c r="AA827" s="14"/>
      <c r="AB827" s="14"/>
      <c r="AC827" s="14"/>
    </row>
    <row r="828" spans="1:29" ht="15.75" customHeight="1" x14ac:dyDescent="0.35">
      <c r="A828" s="13"/>
      <c r="B828" s="13"/>
      <c r="C828" s="13"/>
      <c r="D828" s="13"/>
      <c r="E828" s="14"/>
      <c r="F828" s="14"/>
      <c r="G828" s="13"/>
      <c r="H828" s="13"/>
      <c r="I828" s="13"/>
      <c r="J828" s="13"/>
      <c r="K828" s="13"/>
      <c r="L828" s="13"/>
      <c r="M828" s="14"/>
      <c r="N828" s="14"/>
      <c r="O828" s="13"/>
      <c r="P828" s="13"/>
      <c r="Q828" s="13"/>
      <c r="R828" s="14"/>
      <c r="S828" s="14"/>
      <c r="T828" s="14"/>
      <c r="U828" s="14"/>
      <c r="V828" s="14"/>
      <c r="W828" s="14"/>
      <c r="X828" s="14"/>
      <c r="Y828" s="14"/>
      <c r="Z828" s="14"/>
      <c r="AA828" s="14"/>
      <c r="AB828" s="14"/>
      <c r="AC828" s="14"/>
    </row>
    <row r="829" spans="1:29" ht="15.75" customHeight="1" x14ac:dyDescent="0.35">
      <c r="A829" s="13"/>
      <c r="B829" s="13"/>
      <c r="C829" s="13"/>
      <c r="D829" s="13"/>
      <c r="E829" s="14"/>
      <c r="F829" s="14"/>
      <c r="G829" s="13"/>
      <c r="H829" s="13"/>
      <c r="I829" s="13"/>
      <c r="J829" s="13"/>
      <c r="K829" s="13"/>
      <c r="L829" s="13"/>
      <c r="M829" s="14"/>
      <c r="N829" s="14"/>
      <c r="O829" s="13"/>
      <c r="P829" s="13"/>
      <c r="Q829" s="13"/>
      <c r="R829" s="14"/>
      <c r="S829" s="14"/>
      <c r="T829" s="14"/>
      <c r="U829" s="14"/>
      <c r="V829" s="14"/>
      <c r="W829" s="14"/>
      <c r="X829" s="14"/>
      <c r="Y829" s="14"/>
      <c r="Z829" s="14"/>
      <c r="AA829" s="14"/>
      <c r="AB829" s="14"/>
      <c r="AC829" s="14"/>
    </row>
    <row r="830" spans="1:29" ht="15.75" customHeight="1" x14ac:dyDescent="0.35">
      <c r="A830" s="13"/>
      <c r="B830" s="13"/>
      <c r="C830" s="13"/>
      <c r="D830" s="13"/>
      <c r="E830" s="14"/>
      <c r="F830" s="14"/>
      <c r="G830" s="13"/>
      <c r="H830" s="13"/>
      <c r="I830" s="13"/>
      <c r="J830" s="13"/>
      <c r="K830" s="13"/>
      <c r="L830" s="13"/>
      <c r="M830" s="14"/>
      <c r="N830" s="14"/>
      <c r="O830" s="13"/>
      <c r="P830" s="13"/>
      <c r="Q830" s="13"/>
      <c r="R830" s="14"/>
      <c r="S830" s="14"/>
      <c r="T830" s="14"/>
      <c r="U830" s="14"/>
      <c r="V830" s="14"/>
      <c r="W830" s="14"/>
      <c r="X830" s="14"/>
      <c r="Y830" s="14"/>
      <c r="Z830" s="14"/>
      <c r="AA830" s="14"/>
      <c r="AB830" s="14"/>
      <c r="AC830" s="14"/>
    </row>
    <row r="831" spans="1:29" ht="15.75" customHeight="1" x14ac:dyDescent="0.35">
      <c r="A831" s="13"/>
      <c r="B831" s="13"/>
      <c r="C831" s="13"/>
      <c r="D831" s="13"/>
      <c r="E831" s="14"/>
      <c r="F831" s="14"/>
      <c r="G831" s="13"/>
      <c r="H831" s="13"/>
      <c r="I831" s="13"/>
      <c r="J831" s="13"/>
      <c r="K831" s="13"/>
      <c r="L831" s="13"/>
      <c r="M831" s="14"/>
      <c r="N831" s="14"/>
      <c r="O831" s="13"/>
      <c r="P831" s="13"/>
      <c r="Q831" s="13"/>
      <c r="R831" s="14"/>
      <c r="S831" s="14"/>
      <c r="T831" s="14"/>
      <c r="U831" s="14"/>
      <c r="V831" s="14"/>
      <c r="W831" s="14"/>
      <c r="X831" s="14"/>
      <c r="Y831" s="14"/>
      <c r="Z831" s="14"/>
      <c r="AA831" s="14"/>
      <c r="AB831" s="14"/>
      <c r="AC831" s="14"/>
    </row>
    <row r="832" spans="1:29" ht="15.75" customHeight="1" x14ac:dyDescent="0.35">
      <c r="A832" s="13"/>
      <c r="B832" s="13"/>
      <c r="C832" s="13"/>
      <c r="D832" s="13"/>
      <c r="E832" s="14"/>
      <c r="F832" s="14"/>
      <c r="G832" s="13"/>
      <c r="H832" s="13"/>
      <c r="I832" s="13"/>
      <c r="J832" s="13"/>
      <c r="K832" s="13"/>
      <c r="L832" s="13"/>
      <c r="M832" s="14"/>
      <c r="N832" s="14"/>
      <c r="O832" s="13"/>
      <c r="P832" s="13"/>
      <c r="Q832" s="13"/>
      <c r="R832" s="14"/>
      <c r="S832" s="14"/>
      <c r="T832" s="14"/>
      <c r="U832" s="14"/>
      <c r="V832" s="14"/>
      <c r="W832" s="14"/>
      <c r="X832" s="14"/>
      <c r="Y832" s="14"/>
      <c r="Z832" s="14"/>
      <c r="AA832" s="14"/>
      <c r="AB832" s="14"/>
      <c r="AC832" s="14"/>
    </row>
    <row r="833" spans="1:29" ht="15.75" customHeight="1" x14ac:dyDescent="0.35">
      <c r="A833" s="13"/>
      <c r="B833" s="13"/>
      <c r="C833" s="13"/>
      <c r="D833" s="13"/>
      <c r="E833" s="14"/>
      <c r="F833" s="14"/>
      <c r="G833" s="13"/>
      <c r="H833" s="13"/>
      <c r="I833" s="13"/>
      <c r="J833" s="13"/>
      <c r="K833" s="13"/>
      <c r="L833" s="13"/>
      <c r="M833" s="14"/>
      <c r="N833" s="14"/>
      <c r="O833" s="13"/>
      <c r="P833" s="13"/>
      <c r="Q833" s="13"/>
      <c r="R833" s="14"/>
      <c r="S833" s="14"/>
      <c r="T833" s="14"/>
      <c r="U833" s="14"/>
      <c r="V833" s="14"/>
      <c r="W833" s="14"/>
      <c r="X833" s="14"/>
      <c r="Y833" s="14"/>
      <c r="Z833" s="14"/>
      <c r="AA833" s="14"/>
      <c r="AB833" s="14"/>
      <c r="AC833" s="14"/>
    </row>
    <row r="834" spans="1:29" ht="15.75" customHeight="1" x14ac:dyDescent="0.35">
      <c r="A834" s="13"/>
      <c r="B834" s="13"/>
      <c r="C834" s="13"/>
      <c r="D834" s="13"/>
      <c r="E834" s="14"/>
      <c r="F834" s="14"/>
      <c r="G834" s="13"/>
      <c r="H834" s="13"/>
      <c r="I834" s="13"/>
      <c r="J834" s="13"/>
      <c r="K834" s="13"/>
      <c r="L834" s="13"/>
      <c r="M834" s="14"/>
      <c r="N834" s="14"/>
      <c r="O834" s="13"/>
      <c r="P834" s="13"/>
      <c r="Q834" s="13"/>
      <c r="R834" s="14"/>
      <c r="S834" s="14"/>
      <c r="T834" s="14"/>
      <c r="U834" s="14"/>
      <c r="V834" s="14"/>
      <c r="W834" s="14"/>
      <c r="X834" s="14"/>
      <c r="Y834" s="14"/>
      <c r="Z834" s="14"/>
      <c r="AA834" s="14"/>
      <c r="AB834" s="14"/>
      <c r="AC834" s="14"/>
    </row>
    <row r="835" spans="1:29" ht="15.75" customHeight="1" x14ac:dyDescent="0.35">
      <c r="A835" s="13"/>
      <c r="B835" s="13"/>
      <c r="C835" s="13"/>
      <c r="D835" s="13"/>
      <c r="E835" s="14"/>
      <c r="F835" s="14"/>
      <c r="G835" s="13"/>
      <c r="H835" s="13"/>
      <c r="I835" s="13"/>
      <c r="J835" s="13"/>
      <c r="K835" s="13"/>
      <c r="L835" s="13"/>
      <c r="M835" s="14"/>
      <c r="N835" s="14"/>
      <c r="O835" s="13"/>
      <c r="P835" s="13"/>
      <c r="Q835" s="13"/>
      <c r="R835" s="14"/>
      <c r="S835" s="14"/>
      <c r="T835" s="14"/>
      <c r="U835" s="14"/>
      <c r="V835" s="14"/>
      <c r="W835" s="14"/>
      <c r="X835" s="14"/>
      <c r="Y835" s="14"/>
      <c r="Z835" s="14"/>
      <c r="AA835" s="14"/>
      <c r="AB835" s="14"/>
      <c r="AC835" s="14"/>
    </row>
    <row r="836" spans="1:29" ht="15.75" customHeight="1" x14ac:dyDescent="0.35">
      <c r="A836" s="13"/>
      <c r="B836" s="13"/>
      <c r="C836" s="13"/>
      <c r="D836" s="13"/>
      <c r="E836" s="14"/>
      <c r="F836" s="14"/>
      <c r="G836" s="13"/>
      <c r="H836" s="13"/>
      <c r="I836" s="13"/>
      <c r="J836" s="13"/>
      <c r="K836" s="13"/>
      <c r="L836" s="13"/>
      <c r="M836" s="14"/>
      <c r="N836" s="14"/>
      <c r="O836" s="13"/>
      <c r="P836" s="13"/>
      <c r="Q836" s="13"/>
      <c r="R836" s="14"/>
      <c r="S836" s="14"/>
      <c r="T836" s="14"/>
      <c r="U836" s="14"/>
      <c r="V836" s="14"/>
      <c r="W836" s="14"/>
      <c r="X836" s="14"/>
      <c r="Y836" s="14"/>
      <c r="Z836" s="14"/>
      <c r="AA836" s="14"/>
      <c r="AB836" s="14"/>
      <c r="AC836" s="14"/>
    </row>
    <row r="837" spans="1:29" ht="15.75" customHeight="1" x14ac:dyDescent="0.35">
      <c r="A837" s="13"/>
      <c r="B837" s="13"/>
      <c r="C837" s="13"/>
      <c r="D837" s="13"/>
      <c r="E837" s="14"/>
      <c r="F837" s="14"/>
      <c r="G837" s="13"/>
      <c r="H837" s="13"/>
      <c r="I837" s="13"/>
      <c r="J837" s="13"/>
      <c r="K837" s="13"/>
      <c r="L837" s="13"/>
      <c r="M837" s="14"/>
      <c r="N837" s="14"/>
      <c r="O837" s="13"/>
      <c r="P837" s="13"/>
      <c r="Q837" s="13"/>
      <c r="R837" s="14"/>
      <c r="S837" s="14"/>
      <c r="T837" s="14"/>
      <c r="U837" s="14"/>
      <c r="V837" s="14"/>
      <c r="W837" s="14"/>
      <c r="X837" s="14"/>
      <c r="Y837" s="14"/>
      <c r="Z837" s="14"/>
      <c r="AA837" s="14"/>
      <c r="AB837" s="14"/>
      <c r="AC837" s="14"/>
    </row>
    <row r="838" spans="1:29" ht="15.75" customHeight="1" x14ac:dyDescent="0.35">
      <c r="A838" s="13"/>
      <c r="B838" s="13"/>
      <c r="C838" s="13"/>
      <c r="D838" s="13"/>
      <c r="E838" s="14"/>
      <c r="F838" s="14"/>
      <c r="G838" s="13"/>
      <c r="H838" s="13"/>
      <c r="I838" s="13"/>
      <c r="J838" s="13"/>
      <c r="K838" s="13"/>
      <c r="L838" s="13"/>
      <c r="M838" s="14"/>
      <c r="N838" s="14"/>
      <c r="O838" s="13"/>
      <c r="P838" s="13"/>
      <c r="Q838" s="13"/>
      <c r="R838" s="14"/>
      <c r="S838" s="14"/>
      <c r="T838" s="14"/>
      <c r="U838" s="14"/>
      <c r="V838" s="14"/>
      <c r="W838" s="14"/>
      <c r="X838" s="14"/>
      <c r="Y838" s="14"/>
      <c r="Z838" s="14"/>
      <c r="AA838" s="14"/>
      <c r="AB838" s="14"/>
      <c r="AC838" s="14"/>
    </row>
    <row r="839" spans="1:29" ht="15.75" customHeight="1" x14ac:dyDescent="0.35">
      <c r="A839" s="13"/>
      <c r="B839" s="13"/>
      <c r="C839" s="13"/>
      <c r="D839" s="13"/>
      <c r="E839" s="14"/>
      <c r="F839" s="14"/>
      <c r="G839" s="13"/>
      <c r="H839" s="13"/>
      <c r="I839" s="13"/>
      <c r="J839" s="13"/>
      <c r="K839" s="13"/>
      <c r="L839" s="13"/>
      <c r="M839" s="14"/>
      <c r="N839" s="14"/>
      <c r="O839" s="13"/>
      <c r="P839" s="13"/>
      <c r="Q839" s="13"/>
      <c r="R839" s="14"/>
      <c r="S839" s="14"/>
      <c r="T839" s="14"/>
      <c r="U839" s="14"/>
      <c r="V839" s="14"/>
      <c r="W839" s="14"/>
      <c r="X839" s="14"/>
      <c r="Y839" s="14"/>
      <c r="Z839" s="14"/>
      <c r="AA839" s="14"/>
      <c r="AB839" s="14"/>
      <c r="AC839" s="14"/>
    </row>
    <row r="840" spans="1:29" ht="15.75" customHeight="1" x14ac:dyDescent="0.35">
      <c r="A840" s="13"/>
      <c r="B840" s="13"/>
      <c r="C840" s="13"/>
      <c r="D840" s="13"/>
      <c r="E840" s="14"/>
      <c r="F840" s="14"/>
      <c r="G840" s="13"/>
      <c r="H840" s="13"/>
      <c r="I840" s="13"/>
      <c r="J840" s="13"/>
      <c r="K840" s="13"/>
      <c r="L840" s="13"/>
      <c r="M840" s="14"/>
      <c r="N840" s="14"/>
      <c r="O840" s="13"/>
      <c r="P840" s="13"/>
      <c r="Q840" s="13"/>
      <c r="R840" s="14"/>
      <c r="S840" s="14"/>
      <c r="T840" s="14"/>
      <c r="U840" s="14"/>
      <c r="V840" s="14"/>
      <c r="W840" s="14"/>
      <c r="X840" s="14"/>
      <c r="Y840" s="14"/>
      <c r="Z840" s="14"/>
      <c r="AA840" s="14"/>
      <c r="AB840" s="14"/>
      <c r="AC840" s="14"/>
    </row>
    <row r="841" spans="1:29" ht="15.75" customHeight="1" x14ac:dyDescent="0.35">
      <c r="A841" s="13"/>
      <c r="B841" s="13"/>
      <c r="C841" s="13"/>
      <c r="D841" s="13"/>
      <c r="E841" s="14"/>
      <c r="F841" s="14"/>
      <c r="G841" s="13"/>
      <c r="H841" s="13"/>
      <c r="I841" s="13"/>
      <c r="J841" s="13"/>
      <c r="K841" s="13"/>
      <c r="L841" s="13"/>
      <c r="M841" s="14"/>
      <c r="N841" s="14"/>
      <c r="O841" s="13"/>
      <c r="P841" s="13"/>
      <c r="Q841" s="13"/>
      <c r="R841" s="14"/>
      <c r="S841" s="14"/>
      <c r="T841" s="14"/>
      <c r="U841" s="14"/>
      <c r="V841" s="14"/>
      <c r="W841" s="14"/>
      <c r="X841" s="14"/>
      <c r="Y841" s="14"/>
      <c r="Z841" s="14"/>
      <c r="AA841" s="14"/>
      <c r="AB841" s="14"/>
      <c r="AC841" s="14"/>
    </row>
    <row r="842" spans="1:29" ht="15.75" customHeight="1" x14ac:dyDescent="0.35">
      <c r="A842" s="13"/>
      <c r="B842" s="13"/>
      <c r="C842" s="13"/>
      <c r="D842" s="13"/>
      <c r="E842" s="14"/>
      <c r="F842" s="14"/>
      <c r="G842" s="13"/>
      <c r="H842" s="13"/>
      <c r="I842" s="13"/>
      <c r="J842" s="13"/>
      <c r="K842" s="13"/>
      <c r="L842" s="13"/>
      <c r="M842" s="14"/>
      <c r="N842" s="14"/>
      <c r="O842" s="13"/>
      <c r="P842" s="13"/>
      <c r="Q842" s="13"/>
      <c r="R842" s="14"/>
      <c r="S842" s="14"/>
      <c r="T842" s="14"/>
      <c r="U842" s="14"/>
      <c r="V842" s="14"/>
      <c r="W842" s="14"/>
      <c r="X842" s="14"/>
      <c r="Y842" s="14"/>
      <c r="Z842" s="14"/>
      <c r="AA842" s="14"/>
      <c r="AB842" s="14"/>
      <c r="AC842" s="14"/>
    </row>
    <row r="843" spans="1:29" ht="15.75" customHeight="1" x14ac:dyDescent="0.35">
      <c r="A843" s="13"/>
      <c r="B843" s="13"/>
      <c r="C843" s="13"/>
      <c r="D843" s="13"/>
      <c r="E843" s="14"/>
      <c r="F843" s="14"/>
      <c r="G843" s="13"/>
      <c r="H843" s="13"/>
      <c r="I843" s="13"/>
      <c r="J843" s="13"/>
      <c r="K843" s="13"/>
      <c r="L843" s="13"/>
      <c r="M843" s="14"/>
      <c r="N843" s="14"/>
      <c r="O843" s="13"/>
      <c r="P843" s="13"/>
      <c r="Q843" s="13"/>
      <c r="R843" s="14"/>
      <c r="S843" s="14"/>
      <c r="T843" s="14"/>
      <c r="U843" s="14"/>
      <c r="V843" s="14"/>
      <c r="W843" s="14"/>
      <c r="X843" s="14"/>
      <c r="Y843" s="14"/>
      <c r="Z843" s="14"/>
      <c r="AA843" s="14"/>
      <c r="AB843" s="14"/>
      <c r="AC843" s="14"/>
    </row>
    <row r="844" spans="1:29" ht="15.75" customHeight="1" x14ac:dyDescent="0.35">
      <c r="A844" s="13"/>
      <c r="B844" s="13"/>
      <c r="C844" s="13"/>
      <c r="D844" s="13"/>
      <c r="E844" s="14"/>
      <c r="F844" s="14"/>
      <c r="G844" s="13"/>
      <c r="H844" s="13"/>
      <c r="I844" s="13"/>
      <c r="J844" s="13"/>
      <c r="K844" s="13"/>
      <c r="L844" s="13"/>
      <c r="M844" s="14"/>
      <c r="N844" s="14"/>
      <c r="O844" s="13"/>
      <c r="P844" s="13"/>
      <c r="Q844" s="13"/>
      <c r="R844" s="14"/>
      <c r="S844" s="14"/>
      <c r="T844" s="14"/>
      <c r="U844" s="14"/>
      <c r="V844" s="14"/>
      <c r="W844" s="14"/>
      <c r="X844" s="14"/>
      <c r="Y844" s="14"/>
      <c r="Z844" s="14"/>
      <c r="AA844" s="14"/>
      <c r="AB844" s="14"/>
      <c r="AC844" s="14"/>
    </row>
    <row r="845" spans="1:29" ht="15.75" customHeight="1" x14ac:dyDescent="0.35">
      <c r="A845" s="13"/>
      <c r="B845" s="13"/>
      <c r="C845" s="13"/>
      <c r="D845" s="13"/>
      <c r="E845" s="14"/>
      <c r="F845" s="14"/>
      <c r="G845" s="13"/>
      <c r="H845" s="13"/>
      <c r="I845" s="13"/>
      <c r="J845" s="13"/>
      <c r="K845" s="13"/>
      <c r="L845" s="13"/>
      <c r="M845" s="14"/>
      <c r="N845" s="14"/>
      <c r="O845" s="13"/>
      <c r="P845" s="13"/>
      <c r="Q845" s="13"/>
      <c r="R845" s="14"/>
      <c r="S845" s="14"/>
      <c r="T845" s="14"/>
      <c r="U845" s="14"/>
      <c r="V845" s="14"/>
      <c r="W845" s="14"/>
      <c r="X845" s="14"/>
      <c r="Y845" s="14"/>
      <c r="Z845" s="14"/>
      <c r="AA845" s="14"/>
      <c r="AB845" s="14"/>
      <c r="AC845" s="14"/>
    </row>
    <row r="846" spans="1:29" ht="15.75" customHeight="1" x14ac:dyDescent="0.35">
      <c r="A846" s="13"/>
      <c r="B846" s="13"/>
      <c r="C846" s="13"/>
      <c r="D846" s="13"/>
      <c r="E846" s="14"/>
      <c r="F846" s="14"/>
      <c r="G846" s="13"/>
      <c r="H846" s="13"/>
      <c r="I846" s="13"/>
      <c r="J846" s="13"/>
      <c r="K846" s="13"/>
      <c r="L846" s="13"/>
      <c r="M846" s="14"/>
      <c r="N846" s="14"/>
      <c r="O846" s="13"/>
      <c r="P846" s="13"/>
      <c r="Q846" s="13"/>
      <c r="R846" s="14"/>
      <c r="S846" s="14"/>
      <c r="T846" s="14"/>
      <c r="U846" s="14"/>
      <c r="V846" s="14"/>
      <c r="W846" s="14"/>
      <c r="X846" s="14"/>
      <c r="Y846" s="14"/>
      <c r="Z846" s="14"/>
      <c r="AA846" s="14"/>
      <c r="AB846" s="14"/>
      <c r="AC846" s="14"/>
    </row>
    <row r="847" spans="1:29" ht="15.75" customHeight="1" x14ac:dyDescent="0.35">
      <c r="A847" s="13"/>
      <c r="B847" s="13"/>
      <c r="C847" s="13"/>
      <c r="D847" s="13"/>
      <c r="E847" s="14"/>
      <c r="F847" s="14"/>
      <c r="G847" s="13"/>
      <c r="H847" s="13"/>
      <c r="I847" s="13"/>
      <c r="J847" s="13"/>
      <c r="K847" s="13"/>
      <c r="L847" s="13"/>
      <c r="M847" s="14"/>
      <c r="N847" s="14"/>
      <c r="O847" s="13"/>
      <c r="P847" s="13"/>
      <c r="Q847" s="13"/>
      <c r="R847" s="14"/>
      <c r="S847" s="14"/>
      <c r="T847" s="14"/>
      <c r="U847" s="14"/>
      <c r="V847" s="14"/>
      <c r="W847" s="14"/>
      <c r="X847" s="14"/>
      <c r="Y847" s="14"/>
      <c r="Z847" s="14"/>
      <c r="AA847" s="14"/>
      <c r="AB847" s="14"/>
      <c r="AC847" s="14"/>
    </row>
    <row r="848" spans="1:29" ht="15.75" customHeight="1" x14ac:dyDescent="0.35">
      <c r="A848" s="13"/>
      <c r="B848" s="13"/>
      <c r="C848" s="13"/>
      <c r="D848" s="13"/>
      <c r="E848" s="14"/>
      <c r="F848" s="14"/>
      <c r="G848" s="13"/>
      <c r="H848" s="13"/>
      <c r="I848" s="13"/>
      <c r="J848" s="13"/>
      <c r="K848" s="13"/>
      <c r="L848" s="13"/>
      <c r="M848" s="14"/>
      <c r="N848" s="14"/>
      <c r="O848" s="13"/>
      <c r="P848" s="13"/>
      <c r="Q848" s="13"/>
      <c r="R848" s="14"/>
      <c r="S848" s="14"/>
      <c r="T848" s="14"/>
      <c r="U848" s="14"/>
      <c r="V848" s="14"/>
      <c r="W848" s="14"/>
      <c r="X848" s="14"/>
      <c r="Y848" s="14"/>
      <c r="Z848" s="14"/>
      <c r="AA848" s="14"/>
      <c r="AB848" s="14"/>
      <c r="AC848" s="14"/>
    </row>
    <row r="849" spans="1:29" ht="15.75" customHeight="1" x14ac:dyDescent="0.35">
      <c r="A849" s="13"/>
      <c r="B849" s="13"/>
      <c r="C849" s="13"/>
      <c r="D849" s="13"/>
      <c r="E849" s="14"/>
      <c r="F849" s="14"/>
      <c r="G849" s="13"/>
      <c r="H849" s="13"/>
      <c r="I849" s="13"/>
      <c r="J849" s="13"/>
      <c r="K849" s="13"/>
      <c r="L849" s="13"/>
      <c r="M849" s="14"/>
      <c r="N849" s="14"/>
      <c r="O849" s="13"/>
      <c r="P849" s="13"/>
      <c r="Q849" s="13"/>
      <c r="R849" s="14"/>
      <c r="S849" s="14"/>
      <c r="T849" s="14"/>
      <c r="U849" s="14"/>
      <c r="V849" s="14"/>
      <c r="W849" s="14"/>
      <c r="X849" s="14"/>
      <c r="Y849" s="14"/>
      <c r="Z849" s="14"/>
      <c r="AA849" s="14"/>
      <c r="AB849" s="14"/>
      <c r="AC849" s="14"/>
    </row>
    <row r="850" spans="1:29" ht="15.75" customHeight="1" x14ac:dyDescent="0.35">
      <c r="A850" s="13"/>
      <c r="B850" s="13"/>
      <c r="C850" s="13"/>
      <c r="D850" s="13"/>
      <c r="E850" s="14"/>
      <c r="F850" s="14"/>
      <c r="G850" s="13"/>
      <c r="H850" s="13"/>
      <c r="I850" s="13"/>
      <c r="J850" s="13"/>
      <c r="K850" s="13"/>
      <c r="L850" s="13"/>
      <c r="M850" s="14"/>
      <c r="N850" s="14"/>
      <c r="O850" s="13"/>
      <c r="P850" s="13"/>
      <c r="Q850" s="13"/>
      <c r="R850" s="14"/>
      <c r="S850" s="14"/>
      <c r="T850" s="14"/>
      <c r="U850" s="14"/>
      <c r="V850" s="14"/>
      <c r="W850" s="14"/>
      <c r="X850" s="14"/>
      <c r="Y850" s="14"/>
      <c r="Z850" s="14"/>
      <c r="AA850" s="14"/>
      <c r="AB850" s="14"/>
      <c r="AC850" s="14"/>
    </row>
    <row r="851" spans="1:29" ht="15.75" customHeight="1" x14ac:dyDescent="0.35">
      <c r="A851" s="13"/>
      <c r="B851" s="13"/>
      <c r="C851" s="13"/>
      <c r="D851" s="13"/>
      <c r="E851" s="14"/>
      <c r="F851" s="14"/>
      <c r="G851" s="13"/>
      <c r="H851" s="13"/>
      <c r="I851" s="13"/>
      <c r="J851" s="13"/>
      <c r="K851" s="13"/>
      <c r="L851" s="13"/>
      <c r="M851" s="14"/>
      <c r="N851" s="14"/>
      <c r="O851" s="13"/>
      <c r="P851" s="13"/>
      <c r="Q851" s="13"/>
      <c r="R851" s="14"/>
      <c r="S851" s="14"/>
      <c r="T851" s="14"/>
      <c r="U851" s="14"/>
      <c r="V851" s="14"/>
      <c r="W851" s="14"/>
      <c r="X851" s="14"/>
      <c r="Y851" s="14"/>
      <c r="Z851" s="14"/>
      <c r="AA851" s="14"/>
      <c r="AB851" s="14"/>
      <c r="AC851" s="14"/>
    </row>
    <row r="852" spans="1:29" ht="15.75" customHeight="1" x14ac:dyDescent="0.35">
      <c r="A852" s="13"/>
      <c r="B852" s="13"/>
      <c r="C852" s="13"/>
      <c r="D852" s="13"/>
      <c r="E852" s="14"/>
      <c r="F852" s="14"/>
      <c r="G852" s="13"/>
      <c r="H852" s="13"/>
      <c r="I852" s="13"/>
      <c r="J852" s="13"/>
      <c r="K852" s="13"/>
      <c r="L852" s="13"/>
      <c r="M852" s="14"/>
      <c r="N852" s="14"/>
      <c r="O852" s="13"/>
      <c r="P852" s="13"/>
      <c r="Q852" s="13"/>
      <c r="R852" s="14"/>
      <c r="S852" s="14"/>
      <c r="T852" s="14"/>
      <c r="U852" s="14"/>
      <c r="V852" s="14"/>
      <c r="W852" s="14"/>
      <c r="X852" s="14"/>
      <c r="Y852" s="14"/>
      <c r="Z852" s="14"/>
      <c r="AA852" s="14"/>
      <c r="AB852" s="14"/>
      <c r="AC852" s="14"/>
    </row>
    <row r="853" spans="1:29" ht="15.75" customHeight="1" x14ac:dyDescent="0.35">
      <c r="A853" s="13"/>
      <c r="B853" s="13"/>
      <c r="C853" s="13"/>
      <c r="D853" s="13"/>
      <c r="E853" s="14"/>
      <c r="F853" s="14"/>
      <c r="G853" s="13"/>
      <c r="H853" s="13"/>
      <c r="I853" s="13"/>
      <c r="J853" s="13"/>
      <c r="K853" s="13"/>
      <c r="L853" s="13"/>
      <c r="M853" s="14"/>
      <c r="N853" s="14"/>
      <c r="O853" s="13"/>
      <c r="P853" s="13"/>
      <c r="Q853" s="13"/>
      <c r="R853" s="14"/>
      <c r="S853" s="14"/>
      <c r="T853" s="14"/>
      <c r="U853" s="14"/>
      <c r="V853" s="14"/>
      <c r="W853" s="14"/>
      <c r="X853" s="14"/>
      <c r="Y853" s="14"/>
      <c r="Z853" s="14"/>
      <c r="AA853" s="14"/>
      <c r="AB853" s="14"/>
      <c r="AC853" s="14"/>
    </row>
    <row r="854" spans="1:29" ht="15.75" customHeight="1" x14ac:dyDescent="0.35">
      <c r="A854" s="13"/>
      <c r="B854" s="13"/>
      <c r="C854" s="13"/>
      <c r="D854" s="13"/>
      <c r="E854" s="14"/>
      <c r="F854" s="14"/>
      <c r="G854" s="13"/>
      <c r="H854" s="13"/>
      <c r="I854" s="13"/>
      <c r="J854" s="13"/>
      <c r="K854" s="13"/>
      <c r="L854" s="13"/>
      <c r="M854" s="14"/>
      <c r="N854" s="14"/>
      <c r="O854" s="13"/>
      <c r="P854" s="13"/>
      <c r="Q854" s="13"/>
      <c r="R854" s="14"/>
      <c r="S854" s="14"/>
      <c r="T854" s="14"/>
      <c r="U854" s="14"/>
      <c r="V854" s="14"/>
      <c r="W854" s="14"/>
      <c r="X854" s="14"/>
      <c r="Y854" s="14"/>
      <c r="Z854" s="14"/>
      <c r="AA854" s="14"/>
      <c r="AB854" s="14"/>
      <c r="AC854" s="14"/>
    </row>
    <row r="855" spans="1:29" ht="15.75" customHeight="1" x14ac:dyDescent="0.35">
      <c r="A855" s="13"/>
      <c r="B855" s="13"/>
      <c r="C855" s="13"/>
      <c r="D855" s="13"/>
      <c r="E855" s="14"/>
      <c r="F855" s="14"/>
      <c r="G855" s="13"/>
      <c r="H855" s="13"/>
      <c r="I855" s="13"/>
      <c r="J855" s="13"/>
      <c r="K855" s="13"/>
      <c r="L855" s="13"/>
      <c r="M855" s="14"/>
      <c r="N855" s="14"/>
      <c r="O855" s="13"/>
      <c r="P855" s="13"/>
      <c r="Q855" s="13"/>
      <c r="R855" s="14"/>
      <c r="S855" s="14"/>
      <c r="T855" s="14"/>
      <c r="U855" s="14"/>
      <c r="V855" s="14"/>
      <c r="W855" s="14"/>
      <c r="X855" s="14"/>
      <c r="Y855" s="14"/>
      <c r="Z855" s="14"/>
      <c r="AA855" s="14"/>
      <c r="AB855" s="14"/>
      <c r="AC855" s="14"/>
    </row>
    <row r="856" spans="1:29" ht="15.75" customHeight="1" x14ac:dyDescent="0.35">
      <c r="A856" s="13"/>
      <c r="B856" s="13"/>
      <c r="C856" s="13"/>
      <c r="D856" s="13"/>
      <c r="E856" s="14"/>
      <c r="F856" s="14"/>
      <c r="G856" s="13"/>
      <c r="H856" s="13"/>
      <c r="I856" s="13"/>
      <c r="J856" s="13"/>
      <c r="K856" s="13"/>
      <c r="L856" s="13"/>
      <c r="M856" s="14"/>
      <c r="N856" s="14"/>
      <c r="O856" s="13"/>
      <c r="P856" s="13"/>
      <c r="Q856" s="13"/>
      <c r="R856" s="14"/>
      <c r="S856" s="14"/>
      <c r="T856" s="14"/>
      <c r="U856" s="14"/>
      <c r="V856" s="14"/>
      <c r="W856" s="14"/>
      <c r="X856" s="14"/>
      <c r="Y856" s="14"/>
      <c r="Z856" s="14"/>
      <c r="AA856" s="14"/>
      <c r="AB856" s="14"/>
      <c r="AC856" s="14"/>
    </row>
    <row r="857" spans="1:29" ht="15.75" customHeight="1" x14ac:dyDescent="0.35">
      <c r="A857" s="13"/>
      <c r="B857" s="13"/>
      <c r="C857" s="13"/>
      <c r="D857" s="13"/>
      <c r="E857" s="14"/>
      <c r="F857" s="14"/>
      <c r="G857" s="13"/>
      <c r="H857" s="13"/>
      <c r="I857" s="13"/>
      <c r="J857" s="13"/>
      <c r="K857" s="13"/>
      <c r="L857" s="13"/>
      <c r="M857" s="14"/>
      <c r="N857" s="14"/>
      <c r="O857" s="13"/>
      <c r="P857" s="13"/>
      <c r="Q857" s="13"/>
      <c r="R857" s="14"/>
      <c r="S857" s="14"/>
      <c r="T857" s="14"/>
      <c r="U857" s="14"/>
      <c r="V857" s="14"/>
      <c r="W857" s="14"/>
      <c r="X857" s="14"/>
      <c r="Y857" s="14"/>
      <c r="Z857" s="14"/>
      <c r="AA857" s="14"/>
      <c r="AB857" s="14"/>
      <c r="AC857" s="14"/>
    </row>
    <row r="858" spans="1:29" ht="15.75" customHeight="1" x14ac:dyDescent="0.35">
      <c r="A858" s="13"/>
      <c r="B858" s="13"/>
      <c r="C858" s="13"/>
      <c r="D858" s="13"/>
      <c r="E858" s="14"/>
      <c r="F858" s="14"/>
      <c r="G858" s="13"/>
      <c r="H858" s="13"/>
      <c r="I858" s="13"/>
      <c r="J858" s="13"/>
      <c r="K858" s="13"/>
      <c r="L858" s="13"/>
      <c r="M858" s="14"/>
      <c r="N858" s="14"/>
      <c r="O858" s="13"/>
      <c r="P858" s="13"/>
      <c r="Q858" s="13"/>
      <c r="R858" s="14"/>
      <c r="S858" s="14"/>
      <c r="T858" s="14"/>
      <c r="U858" s="14"/>
      <c r="V858" s="14"/>
      <c r="W858" s="14"/>
      <c r="X858" s="14"/>
      <c r="Y858" s="14"/>
      <c r="Z858" s="14"/>
      <c r="AA858" s="14"/>
      <c r="AB858" s="14"/>
      <c r="AC858" s="14"/>
    </row>
    <row r="859" spans="1:29" ht="15.75" customHeight="1" x14ac:dyDescent="0.35">
      <c r="A859" s="13"/>
      <c r="B859" s="13"/>
      <c r="C859" s="13"/>
      <c r="D859" s="13"/>
      <c r="E859" s="14"/>
      <c r="F859" s="14"/>
      <c r="G859" s="13"/>
      <c r="H859" s="13"/>
      <c r="I859" s="13"/>
      <c r="J859" s="13"/>
      <c r="K859" s="13"/>
      <c r="L859" s="13"/>
      <c r="M859" s="14"/>
      <c r="N859" s="14"/>
      <c r="O859" s="13"/>
      <c r="P859" s="13"/>
      <c r="Q859" s="13"/>
      <c r="R859" s="14"/>
      <c r="S859" s="14"/>
      <c r="T859" s="14"/>
      <c r="U859" s="14"/>
      <c r="V859" s="14"/>
      <c r="W859" s="14"/>
      <c r="X859" s="14"/>
      <c r="Y859" s="14"/>
      <c r="Z859" s="14"/>
      <c r="AA859" s="14"/>
      <c r="AB859" s="14"/>
      <c r="AC859" s="14"/>
    </row>
    <row r="860" spans="1:29" ht="15.75" customHeight="1" x14ac:dyDescent="0.35">
      <c r="A860" s="13"/>
      <c r="B860" s="13"/>
      <c r="C860" s="13"/>
      <c r="D860" s="13"/>
      <c r="E860" s="14"/>
      <c r="F860" s="14"/>
      <c r="G860" s="13"/>
      <c r="H860" s="13"/>
      <c r="I860" s="13"/>
      <c r="J860" s="13"/>
      <c r="K860" s="13"/>
      <c r="L860" s="13"/>
      <c r="M860" s="14"/>
      <c r="N860" s="14"/>
      <c r="O860" s="13"/>
      <c r="P860" s="13"/>
      <c r="Q860" s="13"/>
      <c r="R860" s="14"/>
      <c r="S860" s="14"/>
      <c r="T860" s="14"/>
      <c r="U860" s="14"/>
      <c r="V860" s="14"/>
      <c r="W860" s="14"/>
      <c r="X860" s="14"/>
      <c r="Y860" s="14"/>
      <c r="Z860" s="14"/>
      <c r="AA860" s="14"/>
      <c r="AB860" s="14"/>
      <c r="AC860" s="14"/>
    </row>
    <row r="861" spans="1:29" ht="15.75" customHeight="1" x14ac:dyDescent="0.35">
      <c r="A861" s="13"/>
      <c r="B861" s="13"/>
      <c r="C861" s="13"/>
      <c r="D861" s="13"/>
      <c r="E861" s="14"/>
      <c r="F861" s="14"/>
      <c r="G861" s="13"/>
      <c r="H861" s="13"/>
      <c r="I861" s="13"/>
      <c r="J861" s="13"/>
      <c r="K861" s="13"/>
      <c r="L861" s="13"/>
      <c r="M861" s="14"/>
      <c r="N861" s="14"/>
      <c r="O861" s="13"/>
      <c r="P861" s="13"/>
      <c r="Q861" s="13"/>
      <c r="R861" s="14"/>
      <c r="S861" s="14"/>
      <c r="T861" s="14"/>
      <c r="U861" s="14"/>
      <c r="V861" s="14"/>
      <c r="W861" s="14"/>
      <c r="X861" s="14"/>
      <c r="Y861" s="14"/>
      <c r="Z861" s="14"/>
      <c r="AA861" s="14"/>
      <c r="AB861" s="14"/>
      <c r="AC861" s="14"/>
    </row>
    <row r="862" spans="1:29" ht="15.75" customHeight="1" x14ac:dyDescent="0.35">
      <c r="A862" s="13"/>
      <c r="B862" s="13"/>
      <c r="C862" s="13"/>
      <c r="D862" s="13"/>
      <c r="E862" s="14"/>
      <c r="F862" s="14"/>
      <c r="G862" s="13"/>
      <c r="H862" s="13"/>
      <c r="I862" s="13"/>
      <c r="J862" s="13"/>
      <c r="K862" s="13"/>
      <c r="L862" s="13"/>
      <c r="M862" s="14"/>
      <c r="N862" s="14"/>
      <c r="O862" s="13"/>
      <c r="P862" s="13"/>
      <c r="Q862" s="13"/>
      <c r="R862" s="14"/>
      <c r="S862" s="14"/>
      <c r="T862" s="14"/>
      <c r="U862" s="14"/>
      <c r="V862" s="14"/>
      <c r="W862" s="14"/>
      <c r="X862" s="14"/>
      <c r="Y862" s="14"/>
      <c r="Z862" s="14"/>
      <c r="AA862" s="14"/>
      <c r="AB862" s="14"/>
      <c r="AC862" s="14"/>
    </row>
    <row r="863" spans="1:29" ht="15.75" customHeight="1" x14ac:dyDescent="0.35">
      <c r="A863" s="13"/>
      <c r="B863" s="13"/>
      <c r="C863" s="13"/>
      <c r="D863" s="13"/>
      <c r="E863" s="14"/>
      <c r="F863" s="14"/>
      <c r="G863" s="13"/>
      <c r="H863" s="13"/>
      <c r="I863" s="13"/>
      <c r="J863" s="13"/>
      <c r="K863" s="13"/>
      <c r="L863" s="13"/>
      <c r="M863" s="14"/>
      <c r="N863" s="14"/>
      <c r="O863" s="13"/>
      <c r="P863" s="13"/>
      <c r="Q863" s="13"/>
      <c r="R863" s="14"/>
      <c r="S863" s="14"/>
      <c r="T863" s="14"/>
      <c r="U863" s="14"/>
      <c r="V863" s="14"/>
      <c r="W863" s="14"/>
      <c r="X863" s="14"/>
      <c r="Y863" s="14"/>
      <c r="Z863" s="14"/>
      <c r="AA863" s="14"/>
      <c r="AB863" s="14"/>
      <c r="AC863" s="14"/>
    </row>
    <row r="864" spans="1:29" ht="15.75" customHeight="1" x14ac:dyDescent="0.35">
      <c r="A864" s="13"/>
      <c r="B864" s="13"/>
      <c r="C864" s="13"/>
      <c r="D864" s="13"/>
      <c r="E864" s="14"/>
      <c r="F864" s="14"/>
      <c r="G864" s="13"/>
      <c r="H864" s="13"/>
      <c r="I864" s="13"/>
      <c r="J864" s="13"/>
      <c r="K864" s="13"/>
      <c r="L864" s="13"/>
      <c r="M864" s="14"/>
      <c r="N864" s="14"/>
      <c r="O864" s="13"/>
      <c r="P864" s="13"/>
      <c r="Q864" s="13"/>
      <c r="R864" s="14"/>
      <c r="S864" s="14"/>
      <c r="T864" s="14"/>
      <c r="U864" s="14"/>
      <c r="V864" s="14"/>
      <c r="W864" s="14"/>
      <c r="X864" s="14"/>
      <c r="Y864" s="14"/>
      <c r="Z864" s="14"/>
      <c r="AA864" s="14"/>
      <c r="AB864" s="14"/>
      <c r="AC864" s="14"/>
    </row>
    <row r="865" spans="1:29" ht="15.75" customHeight="1" x14ac:dyDescent="0.35">
      <c r="A865" s="13"/>
      <c r="B865" s="13"/>
      <c r="C865" s="13"/>
      <c r="D865" s="13"/>
      <c r="E865" s="14"/>
      <c r="F865" s="14"/>
      <c r="G865" s="13"/>
      <c r="H865" s="13"/>
      <c r="I865" s="13"/>
      <c r="J865" s="13"/>
      <c r="K865" s="13"/>
      <c r="L865" s="13"/>
      <c r="M865" s="14"/>
      <c r="N865" s="14"/>
      <c r="O865" s="13"/>
      <c r="P865" s="13"/>
      <c r="Q865" s="13"/>
      <c r="R865" s="14"/>
      <c r="S865" s="14"/>
      <c r="T865" s="14"/>
      <c r="U865" s="14"/>
      <c r="V865" s="14"/>
      <c r="W865" s="14"/>
      <c r="X865" s="14"/>
      <c r="Y865" s="14"/>
      <c r="Z865" s="14"/>
      <c r="AA865" s="14"/>
      <c r="AB865" s="14"/>
      <c r="AC865" s="14"/>
    </row>
    <row r="866" spans="1:29" ht="15.75" customHeight="1" x14ac:dyDescent="0.35">
      <c r="A866" s="13"/>
      <c r="B866" s="13"/>
      <c r="C866" s="13"/>
      <c r="D866" s="13"/>
      <c r="E866" s="14"/>
      <c r="F866" s="14"/>
      <c r="G866" s="13"/>
      <c r="H866" s="13"/>
      <c r="I866" s="13"/>
      <c r="J866" s="13"/>
      <c r="K866" s="13"/>
      <c r="L866" s="13"/>
      <c r="M866" s="14"/>
      <c r="N866" s="14"/>
      <c r="O866" s="13"/>
      <c r="P866" s="13"/>
      <c r="Q866" s="13"/>
      <c r="R866" s="14"/>
      <c r="S866" s="14"/>
      <c r="T866" s="14"/>
      <c r="U866" s="14"/>
      <c r="V866" s="14"/>
      <c r="W866" s="14"/>
      <c r="X866" s="14"/>
      <c r="Y866" s="14"/>
      <c r="Z866" s="14"/>
      <c r="AA866" s="14"/>
      <c r="AB866" s="14"/>
      <c r="AC866" s="14"/>
    </row>
    <row r="867" spans="1:29" ht="15.75" customHeight="1" x14ac:dyDescent="0.35">
      <c r="A867" s="13"/>
      <c r="B867" s="13"/>
      <c r="C867" s="13"/>
      <c r="D867" s="13"/>
      <c r="E867" s="14"/>
      <c r="F867" s="14"/>
      <c r="G867" s="13"/>
      <c r="H867" s="13"/>
      <c r="I867" s="13"/>
      <c r="J867" s="13"/>
      <c r="K867" s="13"/>
      <c r="L867" s="13"/>
      <c r="M867" s="14"/>
      <c r="N867" s="14"/>
      <c r="O867" s="13"/>
      <c r="P867" s="13"/>
      <c r="Q867" s="13"/>
      <c r="R867" s="14"/>
      <c r="S867" s="14"/>
      <c r="T867" s="14"/>
      <c r="U867" s="14"/>
      <c r="V867" s="14"/>
      <c r="W867" s="14"/>
      <c r="X867" s="14"/>
      <c r="Y867" s="14"/>
      <c r="Z867" s="14"/>
      <c r="AA867" s="14"/>
      <c r="AB867" s="14"/>
      <c r="AC867" s="14"/>
    </row>
    <row r="868" spans="1:29" ht="15.75" customHeight="1" x14ac:dyDescent="0.35">
      <c r="A868" s="13"/>
      <c r="B868" s="13"/>
      <c r="C868" s="13"/>
      <c r="D868" s="13"/>
      <c r="E868" s="14"/>
      <c r="F868" s="14"/>
      <c r="G868" s="13"/>
      <c r="H868" s="13"/>
      <c r="I868" s="13"/>
      <c r="J868" s="13"/>
      <c r="K868" s="13"/>
      <c r="L868" s="13"/>
      <c r="M868" s="14"/>
      <c r="N868" s="14"/>
      <c r="O868" s="13"/>
      <c r="P868" s="13"/>
      <c r="Q868" s="13"/>
      <c r="R868" s="14"/>
      <c r="S868" s="14"/>
      <c r="T868" s="14"/>
      <c r="U868" s="14"/>
      <c r="V868" s="14"/>
      <c r="W868" s="14"/>
      <c r="X868" s="14"/>
      <c r="Y868" s="14"/>
      <c r="Z868" s="14"/>
      <c r="AA868" s="14"/>
      <c r="AB868" s="14"/>
      <c r="AC868" s="14"/>
    </row>
    <row r="869" spans="1:29" ht="15.75" customHeight="1" x14ac:dyDescent="0.35">
      <c r="A869" s="13"/>
      <c r="B869" s="13"/>
      <c r="C869" s="13"/>
      <c r="D869" s="13"/>
      <c r="E869" s="14"/>
      <c r="F869" s="14"/>
      <c r="G869" s="13"/>
      <c r="H869" s="13"/>
      <c r="I869" s="13"/>
      <c r="J869" s="13"/>
      <c r="K869" s="13"/>
      <c r="L869" s="13"/>
      <c r="M869" s="14"/>
      <c r="N869" s="14"/>
      <c r="O869" s="13"/>
      <c r="P869" s="13"/>
      <c r="Q869" s="13"/>
      <c r="R869" s="14"/>
      <c r="S869" s="14"/>
      <c r="T869" s="14"/>
      <c r="U869" s="14"/>
      <c r="V869" s="14"/>
      <c r="W869" s="14"/>
      <c r="X869" s="14"/>
      <c r="Y869" s="14"/>
      <c r="Z869" s="14"/>
      <c r="AA869" s="14"/>
      <c r="AB869" s="14"/>
      <c r="AC869" s="14"/>
    </row>
    <row r="870" spans="1:29" ht="15.75" customHeight="1" x14ac:dyDescent="0.35">
      <c r="A870" s="13"/>
      <c r="B870" s="13"/>
      <c r="C870" s="13"/>
      <c r="D870" s="13"/>
      <c r="E870" s="14"/>
      <c r="F870" s="14"/>
      <c r="G870" s="13"/>
      <c r="H870" s="13"/>
      <c r="I870" s="13"/>
      <c r="J870" s="13"/>
      <c r="K870" s="13"/>
      <c r="L870" s="13"/>
      <c r="M870" s="14"/>
      <c r="N870" s="14"/>
      <c r="O870" s="13"/>
      <c r="P870" s="13"/>
      <c r="Q870" s="13"/>
      <c r="R870" s="14"/>
      <c r="S870" s="14"/>
      <c r="T870" s="14"/>
      <c r="U870" s="14"/>
      <c r="V870" s="14"/>
      <c r="W870" s="14"/>
      <c r="X870" s="14"/>
      <c r="Y870" s="14"/>
      <c r="Z870" s="14"/>
      <c r="AA870" s="14"/>
      <c r="AB870" s="14"/>
      <c r="AC870" s="14"/>
    </row>
    <row r="871" spans="1:29" ht="15.75" customHeight="1" x14ac:dyDescent="0.35">
      <c r="A871" s="13"/>
      <c r="B871" s="13"/>
      <c r="C871" s="13"/>
      <c r="D871" s="13"/>
      <c r="E871" s="14"/>
      <c r="F871" s="14"/>
      <c r="G871" s="13"/>
      <c r="H871" s="13"/>
      <c r="I871" s="13"/>
      <c r="J871" s="13"/>
      <c r="K871" s="13"/>
      <c r="L871" s="13"/>
      <c r="M871" s="14"/>
      <c r="N871" s="14"/>
      <c r="O871" s="13"/>
      <c r="P871" s="13"/>
      <c r="Q871" s="13"/>
      <c r="R871" s="14"/>
      <c r="S871" s="14"/>
      <c r="T871" s="14"/>
      <c r="U871" s="14"/>
      <c r="V871" s="14"/>
      <c r="W871" s="14"/>
      <c r="X871" s="14"/>
      <c r="Y871" s="14"/>
      <c r="Z871" s="14"/>
      <c r="AA871" s="14"/>
      <c r="AB871" s="14"/>
      <c r="AC871" s="14"/>
    </row>
    <row r="872" spans="1:29" ht="15.75" customHeight="1" x14ac:dyDescent="0.35">
      <c r="A872" s="13"/>
      <c r="B872" s="13"/>
      <c r="C872" s="13"/>
      <c r="D872" s="13"/>
      <c r="E872" s="14"/>
      <c r="F872" s="14"/>
      <c r="G872" s="13"/>
      <c r="H872" s="13"/>
      <c r="I872" s="13"/>
      <c r="J872" s="13"/>
      <c r="K872" s="13"/>
      <c r="L872" s="13"/>
      <c r="M872" s="14"/>
      <c r="N872" s="14"/>
      <c r="O872" s="13"/>
      <c r="P872" s="13"/>
      <c r="Q872" s="13"/>
      <c r="R872" s="14"/>
      <c r="S872" s="14"/>
      <c r="T872" s="14"/>
      <c r="U872" s="14"/>
      <c r="V872" s="14"/>
      <c r="W872" s="14"/>
      <c r="X872" s="14"/>
      <c r="Y872" s="14"/>
      <c r="Z872" s="14"/>
      <c r="AA872" s="14"/>
      <c r="AB872" s="14"/>
      <c r="AC872" s="14"/>
    </row>
    <row r="873" spans="1:29" ht="15.75" customHeight="1" x14ac:dyDescent="0.35">
      <c r="A873" s="13"/>
      <c r="B873" s="13"/>
      <c r="C873" s="13"/>
      <c r="D873" s="13"/>
      <c r="E873" s="14"/>
      <c r="F873" s="14"/>
      <c r="G873" s="13"/>
      <c r="H873" s="13"/>
      <c r="I873" s="13"/>
      <c r="J873" s="13"/>
      <c r="K873" s="13"/>
      <c r="L873" s="13"/>
      <c r="M873" s="14"/>
      <c r="N873" s="14"/>
      <c r="O873" s="13"/>
      <c r="P873" s="13"/>
      <c r="Q873" s="13"/>
      <c r="R873" s="14"/>
      <c r="S873" s="14"/>
      <c r="T873" s="14"/>
      <c r="U873" s="14"/>
      <c r="V873" s="14"/>
      <c r="W873" s="14"/>
      <c r="X873" s="14"/>
      <c r="Y873" s="14"/>
      <c r="Z873" s="14"/>
      <c r="AA873" s="14"/>
      <c r="AB873" s="14"/>
      <c r="AC873" s="14"/>
    </row>
    <row r="874" spans="1:29" ht="15.75" customHeight="1" x14ac:dyDescent="0.35">
      <c r="A874" s="13"/>
      <c r="B874" s="13"/>
      <c r="C874" s="13"/>
      <c r="D874" s="13"/>
      <c r="E874" s="14"/>
      <c r="F874" s="14"/>
      <c r="G874" s="13"/>
      <c r="H874" s="13"/>
      <c r="I874" s="13"/>
      <c r="J874" s="13"/>
      <c r="K874" s="13"/>
      <c r="L874" s="13"/>
      <c r="M874" s="14"/>
      <c r="N874" s="14"/>
      <c r="O874" s="13"/>
      <c r="P874" s="13"/>
      <c r="Q874" s="13"/>
      <c r="R874" s="14"/>
      <c r="S874" s="14"/>
      <c r="T874" s="14"/>
      <c r="U874" s="14"/>
      <c r="V874" s="14"/>
      <c r="W874" s="14"/>
      <c r="X874" s="14"/>
      <c r="Y874" s="14"/>
      <c r="Z874" s="14"/>
      <c r="AA874" s="14"/>
      <c r="AB874" s="14"/>
      <c r="AC874" s="14"/>
    </row>
    <row r="875" spans="1:29" ht="15.75" customHeight="1" x14ac:dyDescent="0.35">
      <c r="A875" s="13"/>
      <c r="B875" s="13"/>
      <c r="C875" s="13"/>
      <c r="D875" s="13"/>
      <c r="E875" s="14"/>
      <c r="F875" s="14"/>
      <c r="G875" s="13"/>
      <c r="H875" s="13"/>
      <c r="I875" s="13"/>
      <c r="J875" s="13"/>
      <c r="K875" s="13"/>
      <c r="L875" s="13"/>
      <c r="M875" s="14"/>
      <c r="N875" s="14"/>
      <c r="O875" s="13"/>
      <c r="P875" s="13"/>
      <c r="Q875" s="13"/>
      <c r="R875" s="14"/>
      <c r="S875" s="14"/>
      <c r="T875" s="14"/>
      <c r="U875" s="14"/>
      <c r="V875" s="14"/>
      <c r="W875" s="14"/>
      <c r="X875" s="14"/>
      <c r="Y875" s="14"/>
      <c r="Z875" s="14"/>
      <c r="AA875" s="14"/>
      <c r="AB875" s="14"/>
      <c r="AC875" s="14"/>
    </row>
    <row r="876" spans="1:29" ht="15.75" customHeight="1" x14ac:dyDescent="0.35">
      <c r="A876" s="13"/>
      <c r="B876" s="13"/>
      <c r="C876" s="13"/>
      <c r="D876" s="13"/>
      <c r="E876" s="14"/>
      <c r="F876" s="14"/>
      <c r="G876" s="13"/>
      <c r="H876" s="13"/>
      <c r="I876" s="13"/>
      <c r="J876" s="13"/>
      <c r="K876" s="13"/>
      <c r="L876" s="13"/>
      <c r="M876" s="14"/>
      <c r="N876" s="14"/>
      <c r="O876" s="13"/>
      <c r="P876" s="13"/>
      <c r="Q876" s="13"/>
      <c r="R876" s="14"/>
      <c r="S876" s="14"/>
      <c r="T876" s="14"/>
      <c r="U876" s="14"/>
      <c r="V876" s="14"/>
      <c r="W876" s="14"/>
      <c r="X876" s="14"/>
      <c r="Y876" s="14"/>
      <c r="Z876" s="14"/>
      <c r="AA876" s="14"/>
      <c r="AB876" s="14"/>
      <c r="AC876" s="14"/>
    </row>
    <row r="877" spans="1:29" ht="15.75" customHeight="1" x14ac:dyDescent="0.35">
      <c r="A877" s="13"/>
      <c r="B877" s="13"/>
      <c r="C877" s="13"/>
      <c r="D877" s="13"/>
      <c r="E877" s="14"/>
      <c r="F877" s="14"/>
      <c r="G877" s="13"/>
      <c r="H877" s="13"/>
      <c r="I877" s="13"/>
      <c r="J877" s="13"/>
      <c r="K877" s="13"/>
      <c r="L877" s="13"/>
      <c r="M877" s="14"/>
      <c r="N877" s="14"/>
      <c r="O877" s="13"/>
      <c r="P877" s="13"/>
      <c r="Q877" s="13"/>
      <c r="R877" s="14"/>
      <c r="S877" s="14"/>
      <c r="T877" s="14"/>
      <c r="U877" s="14"/>
      <c r="V877" s="14"/>
      <c r="W877" s="14"/>
      <c r="X877" s="14"/>
      <c r="Y877" s="14"/>
      <c r="Z877" s="14"/>
      <c r="AA877" s="14"/>
      <c r="AB877" s="14"/>
      <c r="AC877" s="14"/>
    </row>
    <row r="878" spans="1:29" ht="15.75" customHeight="1" x14ac:dyDescent="0.35">
      <c r="A878" s="13"/>
      <c r="B878" s="13"/>
      <c r="C878" s="13"/>
      <c r="D878" s="13"/>
      <c r="E878" s="14"/>
      <c r="F878" s="14"/>
      <c r="G878" s="13"/>
      <c r="H878" s="13"/>
      <c r="I878" s="13"/>
      <c r="J878" s="13"/>
      <c r="K878" s="13"/>
      <c r="L878" s="13"/>
      <c r="M878" s="14"/>
      <c r="N878" s="14"/>
      <c r="O878" s="13"/>
      <c r="P878" s="13"/>
      <c r="Q878" s="13"/>
      <c r="R878" s="14"/>
      <c r="S878" s="14"/>
      <c r="T878" s="14"/>
      <c r="U878" s="14"/>
      <c r="V878" s="14"/>
      <c r="W878" s="14"/>
      <c r="X878" s="14"/>
      <c r="Y878" s="14"/>
      <c r="Z878" s="14"/>
      <c r="AA878" s="14"/>
      <c r="AB878" s="14"/>
      <c r="AC878" s="14"/>
    </row>
    <row r="879" spans="1:29" ht="15.75" customHeight="1" x14ac:dyDescent="0.35">
      <c r="A879" s="13"/>
      <c r="B879" s="13"/>
      <c r="C879" s="13"/>
      <c r="D879" s="13"/>
      <c r="E879" s="14"/>
      <c r="F879" s="14"/>
      <c r="G879" s="13"/>
      <c r="H879" s="13"/>
      <c r="I879" s="13"/>
      <c r="J879" s="13"/>
      <c r="K879" s="13"/>
      <c r="L879" s="13"/>
      <c r="M879" s="14"/>
      <c r="N879" s="14"/>
      <c r="O879" s="13"/>
      <c r="P879" s="13"/>
      <c r="Q879" s="13"/>
      <c r="R879" s="14"/>
      <c r="S879" s="14"/>
      <c r="T879" s="14"/>
      <c r="U879" s="14"/>
      <c r="V879" s="14"/>
      <c r="W879" s="14"/>
      <c r="X879" s="14"/>
      <c r="Y879" s="14"/>
      <c r="Z879" s="14"/>
      <c r="AA879" s="14"/>
      <c r="AB879" s="14"/>
      <c r="AC879" s="14"/>
    </row>
    <row r="880" spans="1:29" ht="15.75" customHeight="1" x14ac:dyDescent="0.35">
      <c r="A880" s="13"/>
      <c r="B880" s="13"/>
      <c r="C880" s="13"/>
      <c r="D880" s="13"/>
      <c r="E880" s="14"/>
      <c r="F880" s="14"/>
      <c r="G880" s="13"/>
      <c r="H880" s="13"/>
      <c r="I880" s="13"/>
      <c r="J880" s="13"/>
      <c r="K880" s="13"/>
      <c r="L880" s="13"/>
      <c r="M880" s="14"/>
      <c r="N880" s="14"/>
      <c r="O880" s="13"/>
      <c r="P880" s="13"/>
      <c r="Q880" s="13"/>
      <c r="R880" s="14"/>
      <c r="S880" s="14"/>
      <c r="T880" s="14"/>
      <c r="U880" s="14"/>
      <c r="V880" s="14"/>
      <c r="W880" s="14"/>
      <c r="X880" s="14"/>
      <c r="Y880" s="14"/>
      <c r="Z880" s="14"/>
      <c r="AA880" s="14"/>
      <c r="AB880" s="14"/>
      <c r="AC880" s="14"/>
    </row>
    <row r="881" spans="1:29" ht="15.75" customHeight="1" x14ac:dyDescent="0.35">
      <c r="A881" s="13"/>
      <c r="B881" s="13"/>
      <c r="C881" s="13"/>
      <c r="D881" s="13"/>
      <c r="E881" s="14"/>
      <c r="F881" s="14"/>
      <c r="G881" s="13"/>
      <c r="H881" s="13"/>
      <c r="I881" s="13"/>
      <c r="J881" s="13"/>
      <c r="K881" s="13"/>
      <c r="L881" s="13"/>
      <c r="M881" s="14"/>
      <c r="N881" s="14"/>
      <c r="O881" s="13"/>
      <c r="P881" s="13"/>
      <c r="Q881" s="13"/>
      <c r="R881" s="14"/>
      <c r="S881" s="14"/>
      <c r="T881" s="14"/>
      <c r="U881" s="14"/>
      <c r="V881" s="14"/>
      <c r="W881" s="14"/>
      <c r="X881" s="14"/>
      <c r="Y881" s="14"/>
      <c r="Z881" s="14"/>
      <c r="AA881" s="14"/>
      <c r="AB881" s="14"/>
      <c r="AC881" s="14"/>
    </row>
    <row r="882" spans="1:29" ht="15.75" customHeight="1" x14ac:dyDescent="0.35">
      <c r="A882" s="13"/>
      <c r="B882" s="13"/>
      <c r="C882" s="13"/>
      <c r="D882" s="13"/>
      <c r="E882" s="14"/>
      <c r="F882" s="14"/>
      <c r="G882" s="13"/>
      <c r="H882" s="13"/>
      <c r="I882" s="13"/>
      <c r="J882" s="13"/>
      <c r="K882" s="13"/>
      <c r="L882" s="13"/>
      <c r="M882" s="14"/>
      <c r="N882" s="14"/>
      <c r="O882" s="13"/>
      <c r="P882" s="13"/>
      <c r="Q882" s="13"/>
      <c r="R882" s="14"/>
      <c r="S882" s="14"/>
      <c r="T882" s="14"/>
      <c r="U882" s="14"/>
      <c r="V882" s="14"/>
      <c r="W882" s="14"/>
      <c r="X882" s="14"/>
      <c r="Y882" s="14"/>
      <c r="Z882" s="14"/>
      <c r="AA882" s="14"/>
      <c r="AB882" s="14"/>
      <c r="AC882" s="14"/>
    </row>
    <row r="883" spans="1:29" ht="15.75" customHeight="1" x14ac:dyDescent="0.35">
      <c r="A883" s="13"/>
      <c r="B883" s="13"/>
      <c r="C883" s="13"/>
      <c r="D883" s="13"/>
      <c r="E883" s="14"/>
      <c r="F883" s="14"/>
      <c r="G883" s="13"/>
      <c r="H883" s="13"/>
      <c r="I883" s="13"/>
      <c r="J883" s="13"/>
      <c r="K883" s="13"/>
      <c r="L883" s="13"/>
      <c r="M883" s="14"/>
      <c r="N883" s="14"/>
      <c r="O883" s="13"/>
      <c r="P883" s="13"/>
      <c r="Q883" s="13"/>
      <c r="R883" s="14"/>
      <c r="S883" s="14"/>
      <c r="T883" s="14"/>
      <c r="U883" s="14"/>
      <c r="V883" s="14"/>
      <c r="W883" s="14"/>
      <c r="X883" s="14"/>
      <c r="Y883" s="14"/>
      <c r="Z883" s="14"/>
      <c r="AA883" s="14"/>
      <c r="AB883" s="14"/>
      <c r="AC883" s="14"/>
    </row>
    <row r="884" spans="1:29" ht="15.75" customHeight="1" x14ac:dyDescent="0.35">
      <c r="A884" s="13"/>
      <c r="B884" s="13"/>
      <c r="C884" s="13"/>
      <c r="D884" s="13"/>
      <c r="E884" s="14"/>
      <c r="F884" s="14"/>
      <c r="G884" s="13"/>
      <c r="H884" s="13"/>
      <c r="I884" s="13"/>
      <c r="J884" s="13"/>
      <c r="K884" s="13"/>
      <c r="L884" s="13"/>
      <c r="M884" s="14"/>
      <c r="N884" s="14"/>
      <c r="O884" s="13"/>
      <c r="P884" s="13"/>
      <c r="Q884" s="13"/>
      <c r="R884" s="14"/>
      <c r="S884" s="14"/>
      <c r="T884" s="14"/>
      <c r="U884" s="14"/>
      <c r="V884" s="14"/>
      <c r="W884" s="14"/>
      <c r="X884" s="14"/>
      <c r="Y884" s="14"/>
      <c r="Z884" s="14"/>
      <c r="AA884" s="14"/>
      <c r="AB884" s="14"/>
      <c r="AC884" s="14"/>
    </row>
    <row r="885" spans="1:29" ht="15.75" customHeight="1" x14ac:dyDescent="0.35">
      <c r="A885" s="13"/>
      <c r="B885" s="13"/>
      <c r="C885" s="13"/>
      <c r="D885" s="13"/>
      <c r="E885" s="14"/>
      <c r="F885" s="14"/>
      <c r="G885" s="13"/>
      <c r="H885" s="13"/>
      <c r="I885" s="13"/>
      <c r="J885" s="13"/>
      <c r="K885" s="13"/>
      <c r="L885" s="13"/>
      <c r="M885" s="14"/>
      <c r="N885" s="14"/>
      <c r="O885" s="13"/>
      <c r="P885" s="13"/>
      <c r="Q885" s="13"/>
      <c r="R885" s="14"/>
      <c r="S885" s="14"/>
      <c r="T885" s="14"/>
      <c r="U885" s="14"/>
      <c r="V885" s="14"/>
      <c r="W885" s="14"/>
      <c r="X885" s="14"/>
      <c r="Y885" s="14"/>
      <c r="Z885" s="14"/>
      <c r="AA885" s="14"/>
      <c r="AB885" s="14"/>
      <c r="AC885" s="14"/>
    </row>
    <row r="886" spans="1:29" ht="15.75" customHeight="1" x14ac:dyDescent="0.35">
      <c r="A886" s="13"/>
      <c r="B886" s="13"/>
      <c r="C886" s="13"/>
      <c r="D886" s="13"/>
      <c r="E886" s="14"/>
      <c r="F886" s="14"/>
      <c r="G886" s="13"/>
      <c r="H886" s="13"/>
      <c r="I886" s="13"/>
      <c r="J886" s="13"/>
      <c r="K886" s="13"/>
      <c r="L886" s="13"/>
      <c r="M886" s="14"/>
      <c r="N886" s="14"/>
      <c r="O886" s="13"/>
      <c r="P886" s="13"/>
      <c r="Q886" s="13"/>
      <c r="R886" s="14"/>
      <c r="S886" s="14"/>
      <c r="T886" s="14"/>
      <c r="U886" s="14"/>
      <c r="V886" s="14"/>
      <c r="W886" s="14"/>
      <c r="X886" s="14"/>
      <c r="Y886" s="14"/>
      <c r="Z886" s="14"/>
      <c r="AA886" s="14"/>
      <c r="AB886" s="14"/>
      <c r="AC886" s="14"/>
    </row>
    <row r="887" spans="1:29" ht="15.75" customHeight="1" x14ac:dyDescent="0.35">
      <c r="A887" s="13"/>
      <c r="B887" s="13"/>
      <c r="C887" s="13"/>
      <c r="D887" s="13"/>
      <c r="E887" s="14"/>
      <c r="F887" s="14"/>
      <c r="G887" s="13"/>
      <c r="H887" s="13"/>
      <c r="I887" s="13"/>
      <c r="J887" s="13"/>
      <c r="K887" s="13"/>
      <c r="L887" s="13"/>
      <c r="M887" s="14"/>
      <c r="N887" s="14"/>
      <c r="O887" s="13"/>
      <c r="P887" s="13"/>
      <c r="Q887" s="13"/>
      <c r="R887" s="14"/>
      <c r="S887" s="14"/>
      <c r="T887" s="14"/>
      <c r="U887" s="14"/>
      <c r="V887" s="14"/>
      <c r="W887" s="14"/>
      <c r="X887" s="14"/>
      <c r="Y887" s="14"/>
      <c r="Z887" s="14"/>
      <c r="AA887" s="14"/>
      <c r="AB887" s="14"/>
      <c r="AC887" s="14"/>
    </row>
    <row r="888" spans="1:29" ht="15.75" customHeight="1" x14ac:dyDescent="0.35">
      <c r="A888" s="13"/>
      <c r="B888" s="13"/>
      <c r="C888" s="13"/>
      <c r="D888" s="13"/>
      <c r="E888" s="14"/>
      <c r="F888" s="14"/>
      <c r="G888" s="13"/>
      <c r="H888" s="13"/>
      <c r="I888" s="13"/>
      <c r="J888" s="13"/>
      <c r="K888" s="13"/>
      <c r="L888" s="13"/>
      <c r="M888" s="14"/>
      <c r="N888" s="14"/>
      <c r="O888" s="13"/>
      <c r="P888" s="13"/>
      <c r="Q888" s="13"/>
      <c r="R888" s="14"/>
      <c r="S888" s="14"/>
      <c r="T888" s="14"/>
      <c r="U888" s="14"/>
      <c r="V888" s="14"/>
      <c r="W888" s="14"/>
      <c r="X888" s="14"/>
      <c r="Y888" s="14"/>
      <c r="Z888" s="14"/>
      <c r="AA888" s="14"/>
      <c r="AB888" s="14"/>
      <c r="AC888" s="14"/>
    </row>
    <row r="889" spans="1:29" ht="15.75" customHeight="1" x14ac:dyDescent="0.35">
      <c r="A889" s="13"/>
      <c r="B889" s="13"/>
      <c r="C889" s="13"/>
      <c r="D889" s="13"/>
      <c r="E889" s="14"/>
      <c r="F889" s="14"/>
      <c r="G889" s="13"/>
      <c r="H889" s="13"/>
      <c r="I889" s="13"/>
      <c r="J889" s="13"/>
      <c r="K889" s="13"/>
      <c r="L889" s="13"/>
      <c r="M889" s="14"/>
      <c r="N889" s="14"/>
      <c r="O889" s="13"/>
      <c r="P889" s="13"/>
      <c r="Q889" s="13"/>
      <c r="R889" s="14"/>
      <c r="S889" s="14"/>
      <c r="T889" s="14"/>
      <c r="U889" s="14"/>
      <c r="V889" s="14"/>
      <c r="W889" s="14"/>
      <c r="X889" s="14"/>
      <c r="Y889" s="14"/>
      <c r="Z889" s="14"/>
      <c r="AA889" s="14"/>
      <c r="AB889" s="14"/>
      <c r="AC889" s="14"/>
    </row>
    <row r="890" spans="1:29" ht="15.75" customHeight="1" x14ac:dyDescent="0.35">
      <c r="A890" s="13"/>
      <c r="B890" s="13"/>
      <c r="C890" s="13"/>
      <c r="D890" s="13"/>
      <c r="E890" s="14"/>
      <c r="F890" s="14"/>
      <c r="G890" s="13"/>
      <c r="H890" s="13"/>
      <c r="I890" s="13"/>
      <c r="J890" s="13"/>
      <c r="K890" s="13"/>
      <c r="L890" s="13"/>
      <c r="M890" s="14"/>
      <c r="N890" s="14"/>
      <c r="O890" s="13"/>
      <c r="P890" s="13"/>
      <c r="Q890" s="13"/>
      <c r="R890" s="14"/>
      <c r="S890" s="14"/>
      <c r="T890" s="14"/>
      <c r="U890" s="14"/>
      <c r="V890" s="14"/>
      <c r="W890" s="14"/>
      <c r="X890" s="14"/>
      <c r="Y890" s="14"/>
      <c r="Z890" s="14"/>
      <c r="AA890" s="14"/>
      <c r="AB890" s="14"/>
      <c r="AC890" s="14"/>
    </row>
    <row r="891" spans="1:29" ht="15.75" customHeight="1" x14ac:dyDescent="0.35">
      <c r="A891" s="13"/>
      <c r="B891" s="13"/>
      <c r="C891" s="13"/>
      <c r="D891" s="13"/>
      <c r="E891" s="14"/>
      <c r="F891" s="14"/>
      <c r="G891" s="13"/>
      <c r="H891" s="13"/>
      <c r="I891" s="13"/>
      <c r="J891" s="13"/>
      <c r="K891" s="13"/>
      <c r="L891" s="13"/>
      <c r="M891" s="14"/>
      <c r="N891" s="14"/>
      <c r="O891" s="13"/>
      <c r="P891" s="13"/>
      <c r="Q891" s="13"/>
      <c r="R891" s="14"/>
      <c r="S891" s="14"/>
      <c r="T891" s="14"/>
      <c r="U891" s="14"/>
      <c r="V891" s="14"/>
      <c r="W891" s="14"/>
      <c r="X891" s="14"/>
      <c r="Y891" s="14"/>
      <c r="Z891" s="14"/>
      <c r="AA891" s="14"/>
      <c r="AB891" s="14"/>
      <c r="AC891" s="14"/>
    </row>
    <row r="892" spans="1:29" ht="15.75" customHeight="1" x14ac:dyDescent="0.35">
      <c r="A892" s="13"/>
      <c r="B892" s="13"/>
      <c r="C892" s="13"/>
      <c r="D892" s="13"/>
      <c r="E892" s="14"/>
      <c r="F892" s="14"/>
      <c r="G892" s="13"/>
      <c r="H892" s="13"/>
      <c r="I892" s="13"/>
      <c r="J892" s="13"/>
      <c r="K892" s="13"/>
      <c r="L892" s="13"/>
      <c r="M892" s="14"/>
      <c r="N892" s="14"/>
      <c r="O892" s="13"/>
      <c r="P892" s="13"/>
      <c r="Q892" s="13"/>
      <c r="R892" s="14"/>
      <c r="S892" s="14"/>
      <c r="T892" s="14"/>
      <c r="U892" s="14"/>
      <c r="V892" s="14"/>
      <c r="W892" s="14"/>
      <c r="X892" s="14"/>
      <c r="Y892" s="14"/>
      <c r="Z892" s="14"/>
      <c r="AA892" s="14"/>
      <c r="AB892" s="14"/>
      <c r="AC892" s="14"/>
    </row>
    <row r="893" spans="1:29" ht="15.75" customHeight="1" x14ac:dyDescent="0.35">
      <c r="A893" s="13"/>
      <c r="B893" s="13"/>
      <c r="C893" s="13"/>
      <c r="D893" s="13"/>
      <c r="E893" s="14"/>
      <c r="F893" s="14"/>
      <c r="G893" s="13"/>
      <c r="H893" s="13"/>
      <c r="I893" s="13"/>
      <c r="J893" s="13"/>
      <c r="K893" s="13"/>
      <c r="L893" s="13"/>
      <c r="M893" s="14"/>
      <c r="N893" s="14"/>
      <c r="O893" s="13"/>
      <c r="P893" s="13"/>
      <c r="Q893" s="13"/>
      <c r="R893" s="14"/>
      <c r="S893" s="14"/>
      <c r="T893" s="14"/>
      <c r="U893" s="14"/>
      <c r="V893" s="14"/>
      <c r="W893" s="14"/>
      <c r="X893" s="14"/>
      <c r="Y893" s="14"/>
      <c r="Z893" s="14"/>
      <c r="AA893" s="14"/>
      <c r="AB893" s="14"/>
      <c r="AC893" s="14"/>
    </row>
    <row r="894" spans="1:29" ht="15.75" customHeight="1" x14ac:dyDescent="0.35">
      <c r="A894" s="13"/>
      <c r="B894" s="13"/>
      <c r="C894" s="13"/>
      <c r="D894" s="13"/>
      <c r="E894" s="14"/>
      <c r="F894" s="14"/>
      <c r="G894" s="13"/>
      <c r="H894" s="13"/>
      <c r="I894" s="13"/>
      <c r="J894" s="13"/>
      <c r="K894" s="13"/>
      <c r="L894" s="13"/>
      <c r="M894" s="14"/>
      <c r="N894" s="14"/>
      <c r="O894" s="13"/>
      <c r="P894" s="13"/>
      <c r="Q894" s="13"/>
      <c r="R894" s="14"/>
      <c r="S894" s="14"/>
      <c r="T894" s="14"/>
      <c r="U894" s="14"/>
      <c r="V894" s="14"/>
      <c r="W894" s="14"/>
      <c r="X894" s="14"/>
      <c r="Y894" s="14"/>
      <c r="Z894" s="14"/>
      <c r="AA894" s="14"/>
      <c r="AB894" s="14"/>
      <c r="AC894" s="14"/>
    </row>
    <row r="895" spans="1:29" ht="15.75" customHeight="1" x14ac:dyDescent="0.35">
      <c r="A895" s="13"/>
      <c r="B895" s="13"/>
      <c r="C895" s="13"/>
      <c r="D895" s="13"/>
      <c r="E895" s="14"/>
      <c r="F895" s="14"/>
      <c r="G895" s="13"/>
      <c r="H895" s="13"/>
      <c r="I895" s="13"/>
      <c r="J895" s="13"/>
      <c r="K895" s="13"/>
      <c r="L895" s="13"/>
      <c r="M895" s="14"/>
      <c r="N895" s="14"/>
      <c r="O895" s="13"/>
      <c r="P895" s="13"/>
      <c r="Q895" s="13"/>
      <c r="R895" s="14"/>
      <c r="S895" s="14"/>
      <c r="T895" s="14"/>
      <c r="U895" s="14"/>
      <c r="V895" s="14"/>
      <c r="W895" s="14"/>
      <c r="X895" s="14"/>
      <c r="Y895" s="14"/>
      <c r="Z895" s="14"/>
      <c r="AA895" s="14"/>
      <c r="AB895" s="14"/>
      <c r="AC895" s="14"/>
    </row>
    <row r="896" spans="1:29" ht="15.75" customHeight="1" x14ac:dyDescent="0.35">
      <c r="A896" s="13"/>
      <c r="B896" s="13"/>
      <c r="C896" s="13"/>
      <c r="D896" s="13"/>
      <c r="E896" s="14"/>
      <c r="F896" s="14"/>
      <c r="G896" s="13"/>
      <c r="H896" s="13"/>
      <c r="I896" s="13"/>
      <c r="J896" s="13"/>
      <c r="K896" s="13"/>
      <c r="L896" s="13"/>
      <c r="M896" s="14"/>
      <c r="N896" s="14"/>
      <c r="O896" s="13"/>
      <c r="P896" s="13"/>
      <c r="Q896" s="13"/>
      <c r="R896" s="14"/>
      <c r="S896" s="14"/>
      <c r="T896" s="14"/>
      <c r="U896" s="14"/>
      <c r="V896" s="14"/>
      <c r="W896" s="14"/>
      <c r="X896" s="14"/>
      <c r="Y896" s="14"/>
      <c r="Z896" s="14"/>
      <c r="AA896" s="14"/>
      <c r="AB896" s="14"/>
      <c r="AC896" s="14"/>
    </row>
    <row r="897" spans="1:29" ht="15.75" customHeight="1" x14ac:dyDescent="0.35">
      <c r="A897" s="13"/>
      <c r="B897" s="13"/>
      <c r="C897" s="13"/>
      <c r="D897" s="13"/>
      <c r="E897" s="14"/>
      <c r="F897" s="14"/>
      <c r="G897" s="13"/>
      <c r="H897" s="13"/>
      <c r="I897" s="13"/>
      <c r="J897" s="13"/>
      <c r="K897" s="13"/>
      <c r="L897" s="13"/>
      <c r="M897" s="14"/>
      <c r="N897" s="14"/>
      <c r="O897" s="13"/>
      <c r="P897" s="13"/>
      <c r="Q897" s="13"/>
      <c r="R897" s="14"/>
      <c r="S897" s="14"/>
      <c r="T897" s="14"/>
      <c r="U897" s="14"/>
      <c r="V897" s="14"/>
      <c r="W897" s="14"/>
      <c r="X897" s="14"/>
      <c r="Y897" s="14"/>
      <c r="Z897" s="14"/>
      <c r="AA897" s="14"/>
      <c r="AB897" s="14"/>
      <c r="AC897" s="14"/>
    </row>
    <row r="898" spans="1:29" ht="15.75" customHeight="1" x14ac:dyDescent="0.35">
      <c r="A898" s="13"/>
      <c r="B898" s="13"/>
      <c r="C898" s="13"/>
      <c r="D898" s="13"/>
      <c r="E898" s="14"/>
      <c r="F898" s="14"/>
      <c r="G898" s="13"/>
      <c r="H898" s="13"/>
      <c r="I898" s="13"/>
      <c r="J898" s="13"/>
      <c r="K898" s="13"/>
      <c r="L898" s="13"/>
      <c r="M898" s="14"/>
      <c r="N898" s="14"/>
      <c r="O898" s="13"/>
      <c r="P898" s="13"/>
      <c r="Q898" s="13"/>
      <c r="R898" s="14"/>
      <c r="S898" s="14"/>
      <c r="T898" s="14"/>
      <c r="U898" s="14"/>
      <c r="V898" s="14"/>
      <c r="W898" s="14"/>
      <c r="X898" s="14"/>
      <c r="Y898" s="14"/>
      <c r="Z898" s="14"/>
      <c r="AA898" s="14"/>
      <c r="AB898" s="14"/>
      <c r="AC898" s="14"/>
    </row>
    <row r="899" spans="1:29" ht="15.75" customHeight="1" x14ac:dyDescent="0.35">
      <c r="A899" s="13"/>
      <c r="B899" s="13"/>
      <c r="C899" s="13"/>
      <c r="D899" s="13"/>
      <c r="E899" s="14"/>
      <c r="F899" s="14"/>
      <c r="G899" s="13"/>
      <c r="H899" s="13"/>
      <c r="I899" s="13"/>
      <c r="J899" s="13"/>
      <c r="K899" s="13"/>
      <c r="L899" s="13"/>
      <c r="M899" s="14"/>
      <c r="N899" s="14"/>
      <c r="O899" s="13"/>
      <c r="P899" s="13"/>
      <c r="Q899" s="13"/>
      <c r="R899" s="14"/>
      <c r="S899" s="14"/>
      <c r="T899" s="14"/>
      <c r="U899" s="14"/>
      <c r="V899" s="14"/>
      <c r="W899" s="14"/>
      <c r="X899" s="14"/>
      <c r="Y899" s="14"/>
      <c r="Z899" s="14"/>
      <c r="AA899" s="14"/>
      <c r="AB899" s="14"/>
      <c r="AC899" s="14"/>
    </row>
    <row r="900" spans="1:29" ht="15.75" customHeight="1" x14ac:dyDescent="0.35">
      <c r="A900" s="13"/>
      <c r="B900" s="13"/>
      <c r="C900" s="13"/>
      <c r="D900" s="13"/>
      <c r="E900" s="14"/>
      <c r="F900" s="14"/>
      <c r="G900" s="13"/>
      <c r="H900" s="13"/>
      <c r="I900" s="13"/>
      <c r="J900" s="13"/>
      <c r="K900" s="13"/>
      <c r="L900" s="13"/>
      <c r="M900" s="14"/>
      <c r="N900" s="14"/>
      <c r="O900" s="13"/>
      <c r="P900" s="13"/>
      <c r="Q900" s="13"/>
      <c r="R900" s="14"/>
      <c r="S900" s="14"/>
      <c r="T900" s="14"/>
      <c r="U900" s="14"/>
      <c r="V900" s="14"/>
      <c r="W900" s="14"/>
      <c r="X900" s="14"/>
      <c r="Y900" s="14"/>
      <c r="Z900" s="14"/>
      <c r="AA900" s="14"/>
      <c r="AB900" s="14"/>
      <c r="AC900" s="14"/>
    </row>
    <row r="901" spans="1:29" ht="15.75" customHeight="1" x14ac:dyDescent="0.35">
      <c r="A901" s="13"/>
      <c r="B901" s="13"/>
      <c r="C901" s="13"/>
      <c r="D901" s="13"/>
      <c r="E901" s="14"/>
      <c r="F901" s="14"/>
      <c r="G901" s="13"/>
      <c r="H901" s="13"/>
      <c r="I901" s="13"/>
      <c r="J901" s="13"/>
      <c r="K901" s="13"/>
      <c r="L901" s="13"/>
      <c r="M901" s="14"/>
      <c r="N901" s="14"/>
      <c r="O901" s="13"/>
      <c r="P901" s="13"/>
      <c r="Q901" s="13"/>
      <c r="R901" s="14"/>
      <c r="S901" s="14"/>
      <c r="T901" s="14"/>
      <c r="U901" s="14"/>
      <c r="V901" s="14"/>
      <c r="W901" s="14"/>
      <c r="X901" s="14"/>
      <c r="Y901" s="14"/>
      <c r="Z901" s="14"/>
      <c r="AA901" s="14"/>
      <c r="AB901" s="14"/>
      <c r="AC901" s="14"/>
    </row>
    <row r="902" spans="1:29" ht="15.75" customHeight="1" x14ac:dyDescent="0.35">
      <c r="A902" s="13"/>
      <c r="B902" s="13"/>
      <c r="C902" s="13"/>
      <c r="D902" s="13"/>
      <c r="E902" s="14"/>
      <c r="F902" s="14"/>
      <c r="G902" s="13"/>
      <c r="H902" s="13"/>
      <c r="I902" s="13"/>
      <c r="J902" s="13"/>
      <c r="K902" s="13"/>
      <c r="L902" s="13"/>
      <c r="M902" s="14"/>
      <c r="N902" s="14"/>
      <c r="O902" s="13"/>
      <c r="P902" s="13"/>
      <c r="Q902" s="13"/>
      <c r="R902" s="14"/>
      <c r="S902" s="14"/>
      <c r="T902" s="14"/>
      <c r="U902" s="14"/>
      <c r="V902" s="14"/>
      <c r="W902" s="14"/>
      <c r="X902" s="14"/>
      <c r="Y902" s="14"/>
      <c r="Z902" s="14"/>
      <c r="AA902" s="14"/>
      <c r="AB902" s="14"/>
      <c r="AC902" s="14"/>
    </row>
    <row r="903" spans="1:29" ht="15.75" customHeight="1" x14ac:dyDescent="0.35">
      <c r="A903" s="13"/>
      <c r="B903" s="13"/>
      <c r="C903" s="13"/>
      <c r="D903" s="13"/>
      <c r="E903" s="14"/>
      <c r="F903" s="14"/>
      <c r="G903" s="13"/>
      <c r="H903" s="13"/>
      <c r="I903" s="13"/>
      <c r="J903" s="13"/>
      <c r="K903" s="13"/>
      <c r="L903" s="13"/>
      <c r="M903" s="14"/>
      <c r="N903" s="14"/>
      <c r="O903" s="13"/>
      <c r="P903" s="13"/>
      <c r="Q903" s="13"/>
      <c r="R903" s="14"/>
      <c r="S903" s="14"/>
      <c r="T903" s="14"/>
      <c r="U903" s="14"/>
      <c r="V903" s="14"/>
      <c r="W903" s="14"/>
      <c r="X903" s="14"/>
      <c r="Y903" s="14"/>
      <c r="Z903" s="14"/>
      <c r="AA903" s="14"/>
      <c r="AB903" s="14"/>
      <c r="AC903" s="14"/>
    </row>
    <row r="904" spans="1:29" ht="15.75" customHeight="1" x14ac:dyDescent="0.35">
      <c r="A904" s="13"/>
      <c r="B904" s="13"/>
      <c r="C904" s="13"/>
      <c r="D904" s="13"/>
      <c r="E904" s="14"/>
      <c r="F904" s="14"/>
      <c r="G904" s="13"/>
      <c r="H904" s="13"/>
      <c r="I904" s="13"/>
      <c r="J904" s="13"/>
      <c r="K904" s="13"/>
      <c r="L904" s="13"/>
      <c r="M904" s="14"/>
      <c r="N904" s="14"/>
      <c r="O904" s="13"/>
      <c r="P904" s="13"/>
      <c r="Q904" s="13"/>
      <c r="R904" s="14"/>
      <c r="S904" s="14"/>
      <c r="T904" s="14"/>
      <c r="U904" s="14"/>
      <c r="V904" s="14"/>
      <c r="W904" s="14"/>
      <c r="X904" s="14"/>
      <c r="Y904" s="14"/>
      <c r="Z904" s="14"/>
      <c r="AA904" s="14"/>
      <c r="AB904" s="14"/>
      <c r="AC904" s="14"/>
    </row>
    <row r="905" spans="1:29" ht="15.75" customHeight="1" x14ac:dyDescent="0.35">
      <c r="A905" s="13"/>
      <c r="B905" s="13"/>
      <c r="C905" s="13"/>
      <c r="D905" s="13"/>
      <c r="E905" s="14"/>
      <c r="F905" s="14"/>
      <c r="G905" s="13"/>
      <c r="H905" s="13"/>
      <c r="I905" s="13"/>
      <c r="J905" s="13"/>
      <c r="K905" s="13"/>
      <c r="L905" s="13"/>
      <c r="M905" s="14"/>
      <c r="N905" s="14"/>
      <c r="O905" s="13"/>
      <c r="P905" s="13"/>
      <c r="Q905" s="13"/>
      <c r="R905" s="14"/>
      <c r="S905" s="14"/>
      <c r="T905" s="14"/>
      <c r="U905" s="14"/>
      <c r="V905" s="14"/>
      <c r="W905" s="14"/>
      <c r="X905" s="14"/>
      <c r="Y905" s="14"/>
      <c r="Z905" s="14"/>
      <c r="AA905" s="14"/>
      <c r="AB905" s="14"/>
      <c r="AC905" s="14"/>
    </row>
    <row r="906" spans="1:29" ht="15.75" customHeight="1" x14ac:dyDescent="0.35">
      <c r="A906" s="13"/>
      <c r="B906" s="13"/>
      <c r="C906" s="13"/>
      <c r="D906" s="13"/>
      <c r="E906" s="14"/>
      <c r="F906" s="14"/>
      <c r="G906" s="13"/>
      <c r="H906" s="13"/>
      <c r="I906" s="13"/>
      <c r="J906" s="13"/>
      <c r="K906" s="13"/>
      <c r="L906" s="13"/>
      <c r="M906" s="14"/>
      <c r="N906" s="14"/>
      <c r="O906" s="13"/>
      <c r="P906" s="13"/>
      <c r="Q906" s="13"/>
      <c r="R906" s="14"/>
      <c r="S906" s="14"/>
      <c r="T906" s="14"/>
      <c r="U906" s="14"/>
      <c r="V906" s="14"/>
      <c r="W906" s="14"/>
      <c r="X906" s="14"/>
      <c r="Y906" s="14"/>
      <c r="Z906" s="14"/>
      <c r="AA906" s="14"/>
      <c r="AB906" s="14"/>
      <c r="AC906" s="14"/>
    </row>
    <row r="907" spans="1:29" ht="15.75" customHeight="1" x14ac:dyDescent="0.35">
      <c r="A907" s="13"/>
      <c r="B907" s="13"/>
      <c r="C907" s="13"/>
      <c r="D907" s="13"/>
      <c r="E907" s="14"/>
      <c r="F907" s="14"/>
      <c r="G907" s="13"/>
      <c r="H907" s="13"/>
      <c r="I907" s="13"/>
      <c r="J907" s="13"/>
      <c r="K907" s="13"/>
      <c r="L907" s="13"/>
      <c r="M907" s="14"/>
      <c r="N907" s="14"/>
      <c r="O907" s="13"/>
      <c r="P907" s="13"/>
      <c r="Q907" s="13"/>
      <c r="R907" s="14"/>
      <c r="S907" s="14"/>
      <c r="T907" s="14"/>
      <c r="U907" s="14"/>
      <c r="V907" s="14"/>
      <c r="W907" s="14"/>
      <c r="X907" s="14"/>
      <c r="Y907" s="14"/>
      <c r="Z907" s="14"/>
      <c r="AA907" s="14"/>
      <c r="AB907" s="14"/>
      <c r="AC907" s="14"/>
    </row>
    <row r="908" spans="1:29" ht="15.75" customHeight="1" x14ac:dyDescent="0.35">
      <c r="A908" s="13"/>
      <c r="B908" s="13"/>
      <c r="C908" s="13"/>
      <c r="D908" s="13"/>
      <c r="E908" s="14"/>
      <c r="F908" s="14"/>
      <c r="G908" s="13"/>
      <c r="H908" s="13"/>
      <c r="I908" s="13"/>
      <c r="J908" s="13"/>
      <c r="K908" s="13"/>
      <c r="L908" s="13"/>
      <c r="M908" s="14"/>
      <c r="N908" s="14"/>
      <c r="O908" s="13"/>
      <c r="P908" s="13"/>
      <c r="Q908" s="13"/>
      <c r="R908" s="14"/>
      <c r="S908" s="14"/>
      <c r="T908" s="14"/>
      <c r="U908" s="14"/>
      <c r="V908" s="14"/>
      <c r="W908" s="14"/>
      <c r="X908" s="14"/>
      <c r="Y908" s="14"/>
      <c r="Z908" s="14"/>
      <c r="AA908" s="14"/>
      <c r="AB908" s="14"/>
      <c r="AC908" s="14"/>
    </row>
    <row r="909" spans="1:29" ht="15.75" customHeight="1" x14ac:dyDescent="0.35">
      <c r="A909" s="13"/>
      <c r="B909" s="13"/>
      <c r="C909" s="13"/>
      <c r="D909" s="13"/>
      <c r="E909" s="14"/>
      <c r="F909" s="14"/>
      <c r="G909" s="13"/>
      <c r="H909" s="13"/>
      <c r="I909" s="13"/>
      <c r="J909" s="13"/>
      <c r="K909" s="13"/>
      <c r="L909" s="13"/>
      <c r="M909" s="14"/>
      <c r="N909" s="14"/>
      <c r="O909" s="13"/>
      <c r="P909" s="13"/>
      <c r="Q909" s="13"/>
      <c r="R909" s="14"/>
      <c r="S909" s="14"/>
      <c r="T909" s="14"/>
      <c r="U909" s="14"/>
      <c r="V909" s="14"/>
      <c r="W909" s="14"/>
      <c r="X909" s="14"/>
      <c r="Y909" s="14"/>
      <c r="Z909" s="14"/>
      <c r="AA909" s="14"/>
      <c r="AB909" s="14"/>
      <c r="AC909" s="14"/>
    </row>
    <row r="910" spans="1:29" ht="15.75" customHeight="1" x14ac:dyDescent="0.35">
      <c r="A910" s="13"/>
      <c r="B910" s="13"/>
      <c r="C910" s="13"/>
      <c r="D910" s="13"/>
      <c r="E910" s="14"/>
      <c r="F910" s="14"/>
      <c r="G910" s="13"/>
      <c r="H910" s="13"/>
      <c r="I910" s="13"/>
      <c r="J910" s="13"/>
      <c r="K910" s="13"/>
      <c r="L910" s="13"/>
      <c r="M910" s="14"/>
      <c r="N910" s="14"/>
      <c r="O910" s="13"/>
      <c r="P910" s="13"/>
      <c r="Q910" s="13"/>
      <c r="R910" s="14"/>
      <c r="S910" s="14"/>
      <c r="T910" s="14"/>
      <c r="U910" s="14"/>
      <c r="V910" s="14"/>
      <c r="W910" s="14"/>
      <c r="X910" s="14"/>
      <c r="Y910" s="14"/>
      <c r="Z910" s="14"/>
      <c r="AA910" s="14"/>
      <c r="AB910" s="14"/>
      <c r="AC910" s="14"/>
    </row>
    <row r="911" spans="1:29" ht="15.75" customHeight="1" x14ac:dyDescent="0.35">
      <c r="A911" s="13"/>
      <c r="B911" s="13"/>
      <c r="C911" s="13"/>
      <c r="D911" s="13"/>
      <c r="E911" s="14"/>
      <c r="F911" s="14"/>
      <c r="G911" s="13"/>
      <c r="H911" s="13"/>
      <c r="I911" s="13"/>
      <c r="J911" s="13"/>
      <c r="K911" s="13"/>
      <c r="L911" s="13"/>
      <c r="M911" s="14"/>
      <c r="N911" s="14"/>
      <c r="O911" s="13"/>
      <c r="P911" s="13"/>
      <c r="Q911" s="13"/>
      <c r="R911" s="14"/>
      <c r="S911" s="14"/>
      <c r="T911" s="14"/>
      <c r="U911" s="14"/>
      <c r="V911" s="14"/>
      <c r="W911" s="14"/>
      <c r="X911" s="14"/>
      <c r="Y911" s="14"/>
      <c r="Z911" s="14"/>
      <c r="AA911" s="14"/>
      <c r="AB911" s="14"/>
      <c r="AC911" s="14"/>
    </row>
    <row r="912" spans="1:29" ht="15.75" customHeight="1" x14ac:dyDescent="0.35">
      <c r="A912" s="13"/>
      <c r="B912" s="13"/>
      <c r="C912" s="13"/>
      <c r="D912" s="13"/>
      <c r="E912" s="14"/>
      <c r="F912" s="14"/>
      <c r="G912" s="13"/>
      <c r="H912" s="13"/>
      <c r="I912" s="13"/>
      <c r="J912" s="13"/>
      <c r="K912" s="13"/>
      <c r="L912" s="13"/>
      <c r="M912" s="14"/>
      <c r="N912" s="14"/>
      <c r="O912" s="13"/>
      <c r="P912" s="13"/>
      <c r="Q912" s="13"/>
      <c r="R912" s="14"/>
      <c r="S912" s="14"/>
      <c r="T912" s="14"/>
      <c r="U912" s="14"/>
      <c r="V912" s="14"/>
      <c r="W912" s="14"/>
      <c r="X912" s="14"/>
      <c r="Y912" s="14"/>
      <c r="Z912" s="14"/>
      <c r="AA912" s="14"/>
      <c r="AB912" s="14"/>
      <c r="AC912" s="14"/>
    </row>
    <row r="913" spans="1:29" ht="15.75" customHeight="1" x14ac:dyDescent="0.35">
      <c r="A913" s="13"/>
      <c r="B913" s="13"/>
      <c r="C913" s="13"/>
      <c r="D913" s="13"/>
      <c r="E913" s="14"/>
      <c r="F913" s="14"/>
      <c r="G913" s="13"/>
      <c r="H913" s="13"/>
      <c r="I913" s="13"/>
      <c r="J913" s="13"/>
      <c r="K913" s="13"/>
      <c r="L913" s="13"/>
      <c r="M913" s="14"/>
      <c r="N913" s="14"/>
      <c r="O913" s="13"/>
      <c r="P913" s="13"/>
      <c r="Q913" s="13"/>
      <c r="R913" s="14"/>
      <c r="S913" s="14"/>
      <c r="T913" s="14"/>
      <c r="U913" s="14"/>
      <c r="V913" s="14"/>
      <c r="W913" s="14"/>
      <c r="X913" s="14"/>
      <c r="Y913" s="14"/>
      <c r="Z913" s="14"/>
      <c r="AA913" s="14"/>
      <c r="AB913" s="14"/>
      <c r="AC913" s="14"/>
    </row>
    <row r="914" spans="1:29" ht="15.75" customHeight="1" x14ac:dyDescent="0.35">
      <c r="A914" s="13"/>
      <c r="B914" s="13"/>
      <c r="C914" s="13"/>
      <c r="D914" s="13"/>
      <c r="E914" s="14"/>
      <c r="F914" s="14"/>
      <c r="G914" s="13"/>
      <c r="H914" s="13"/>
      <c r="I914" s="13"/>
      <c r="J914" s="13"/>
      <c r="K914" s="13"/>
      <c r="L914" s="13"/>
      <c r="M914" s="14"/>
      <c r="N914" s="14"/>
      <c r="O914" s="13"/>
      <c r="P914" s="13"/>
      <c r="Q914" s="13"/>
      <c r="R914" s="14"/>
      <c r="S914" s="14"/>
      <c r="T914" s="14"/>
      <c r="U914" s="14"/>
      <c r="V914" s="14"/>
      <c r="W914" s="14"/>
      <c r="X914" s="14"/>
      <c r="Y914" s="14"/>
      <c r="Z914" s="14"/>
      <c r="AA914" s="14"/>
      <c r="AB914" s="14"/>
      <c r="AC914" s="14"/>
    </row>
    <row r="915" spans="1:29" ht="15.75" customHeight="1" x14ac:dyDescent="0.35">
      <c r="A915" s="13"/>
      <c r="B915" s="13"/>
      <c r="C915" s="13"/>
      <c r="D915" s="13"/>
      <c r="E915" s="14"/>
      <c r="F915" s="14"/>
      <c r="G915" s="13"/>
      <c r="H915" s="13"/>
      <c r="I915" s="13"/>
      <c r="J915" s="13"/>
      <c r="K915" s="13"/>
      <c r="L915" s="13"/>
      <c r="M915" s="14"/>
      <c r="N915" s="14"/>
      <c r="O915" s="13"/>
      <c r="P915" s="13"/>
      <c r="Q915" s="13"/>
      <c r="R915" s="14"/>
      <c r="S915" s="14"/>
      <c r="T915" s="14"/>
      <c r="U915" s="14"/>
      <c r="V915" s="14"/>
      <c r="W915" s="14"/>
      <c r="X915" s="14"/>
      <c r="Y915" s="14"/>
      <c r="Z915" s="14"/>
      <c r="AA915" s="14"/>
      <c r="AB915" s="14"/>
      <c r="AC915" s="14"/>
    </row>
    <row r="916" spans="1:29" ht="15.75" customHeight="1" x14ac:dyDescent="0.35">
      <c r="A916" s="13"/>
      <c r="B916" s="13"/>
      <c r="C916" s="13"/>
      <c r="D916" s="13"/>
      <c r="E916" s="14"/>
      <c r="F916" s="14"/>
      <c r="G916" s="13"/>
      <c r="H916" s="13"/>
      <c r="I916" s="13"/>
      <c r="J916" s="13"/>
      <c r="K916" s="13"/>
      <c r="L916" s="13"/>
      <c r="M916" s="14"/>
      <c r="N916" s="14"/>
      <c r="O916" s="13"/>
      <c r="P916" s="13"/>
      <c r="Q916" s="13"/>
      <c r="R916" s="14"/>
      <c r="S916" s="14"/>
      <c r="T916" s="14"/>
      <c r="U916" s="14"/>
      <c r="V916" s="14"/>
      <c r="W916" s="14"/>
      <c r="X916" s="14"/>
      <c r="Y916" s="14"/>
      <c r="Z916" s="14"/>
      <c r="AA916" s="14"/>
      <c r="AB916" s="14"/>
      <c r="AC916" s="14"/>
    </row>
    <row r="917" spans="1:29" ht="15.75" customHeight="1" x14ac:dyDescent="0.35">
      <c r="A917" s="13"/>
      <c r="B917" s="13"/>
      <c r="C917" s="13"/>
      <c r="D917" s="13"/>
      <c r="E917" s="14"/>
      <c r="F917" s="14"/>
      <c r="G917" s="13"/>
      <c r="H917" s="13"/>
      <c r="I917" s="13"/>
      <c r="J917" s="13"/>
      <c r="K917" s="13"/>
      <c r="L917" s="13"/>
      <c r="M917" s="14"/>
      <c r="N917" s="14"/>
      <c r="O917" s="13"/>
      <c r="P917" s="13"/>
      <c r="Q917" s="13"/>
      <c r="R917" s="14"/>
      <c r="S917" s="14"/>
      <c r="T917" s="14"/>
      <c r="U917" s="14"/>
      <c r="V917" s="14"/>
      <c r="W917" s="14"/>
      <c r="X917" s="14"/>
      <c r="Y917" s="14"/>
      <c r="Z917" s="14"/>
      <c r="AA917" s="14"/>
      <c r="AB917" s="14"/>
      <c r="AC917" s="14"/>
    </row>
    <row r="918" spans="1:29" ht="15.75" customHeight="1" x14ac:dyDescent="0.35">
      <c r="A918" s="13"/>
      <c r="B918" s="13"/>
      <c r="C918" s="13"/>
      <c r="D918" s="13"/>
      <c r="E918" s="14"/>
      <c r="F918" s="14"/>
      <c r="G918" s="13"/>
      <c r="H918" s="13"/>
      <c r="I918" s="13"/>
      <c r="J918" s="13"/>
      <c r="K918" s="13"/>
      <c r="L918" s="13"/>
      <c r="M918" s="14"/>
      <c r="N918" s="14"/>
      <c r="O918" s="13"/>
      <c r="P918" s="13"/>
      <c r="Q918" s="13"/>
      <c r="R918" s="14"/>
      <c r="S918" s="14"/>
      <c r="T918" s="14"/>
      <c r="U918" s="14"/>
      <c r="V918" s="14"/>
      <c r="W918" s="14"/>
      <c r="X918" s="14"/>
      <c r="Y918" s="14"/>
      <c r="Z918" s="14"/>
      <c r="AA918" s="14"/>
      <c r="AB918" s="14"/>
      <c r="AC918" s="14"/>
    </row>
    <row r="919" spans="1:29" ht="15.75" customHeight="1" x14ac:dyDescent="0.35">
      <c r="A919" s="13"/>
      <c r="B919" s="13"/>
      <c r="C919" s="13"/>
      <c r="D919" s="13"/>
      <c r="E919" s="14"/>
      <c r="F919" s="14"/>
      <c r="G919" s="13"/>
      <c r="H919" s="13"/>
      <c r="I919" s="13"/>
      <c r="J919" s="13"/>
      <c r="K919" s="13"/>
      <c r="L919" s="13"/>
      <c r="M919" s="14"/>
      <c r="N919" s="14"/>
      <c r="O919" s="13"/>
      <c r="P919" s="13"/>
      <c r="Q919" s="13"/>
      <c r="R919" s="14"/>
      <c r="S919" s="14"/>
      <c r="T919" s="14"/>
      <c r="U919" s="14"/>
      <c r="V919" s="14"/>
      <c r="W919" s="14"/>
      <c r="X919" s="14"/>
      <c r="Y919" s="14"/>
      <c r="Z919" s="14"/>
      <c r="AA919" s="14"/>
      <c r="AB919" s="14"/>
      <c r="AC919" s="14"/>
    </row>
    <row r="920" spans="1:29" ht="15.75" customHeight="1" x14ac:dyDescent="0.35">
      <c r="A920" s="13"/>
      <c r="B920" s="13"/>
      <c r="C920" s="13"/>
      <c r="D920" s="13"/>
      <c r="E920" s="14"/>
      <c r="F920" s="14"/>
      <c r="G920" s="13"/>
      <c r="H920" s="13"/>
      <c r="I920" s="13"/>
      <c r="J920" s="13"/>
      <c r="K920" s="13"/>
      <c r="L920" s="13"/>
      <c r="M920" s="14"/>
      <c r="N920" s="14"/>
      <c r="O920" s="13"/>
      <c r="P920" s="13"/>
      <c r="Q920" s="13"/>
      <c r="R920" s="14"/>
      <c r="S920" s="14"/>
      <c r="T920" s="14"/>
      <c r="U920" s="14"/>
      <c r="V920" s="14"/>
      <c r="W920" s="14"/>
      <c r="X920" s="14"/>
      <c r="Y920" s="14"/>
      <c r="Z920" s="14"/>
      <c r="AA920" s="14"/>
      <c r="AB920" s="14"/>
      <c r="AC920" s="14"/>
    </row>
    <row r="921" spans="1:29" ht="15.75" customHeight="1" x14ac:dyDescent="0.35">
      <c r="A921" s="13"/>
      <c r="B921" s="13"/>
      <c r="C921" s="13"/>
      <c r="D921" s="13"/>
      <c r="E921" s="14"/>
      <c r="F921" s="14"/>
      <c r="G921" s="13"/>
      <c r="H921" s="13"/>
      <c r="I921" s="13"/>
      <c r="J921" s="13"/>
      <c r="K921" s="13"/>
      <c r="L921" s="13"/>
      <c r="M921" s="14"/>
      <c r="N921" s="14"/>
      <c r="O921" s="13"/>
      <c r="P921" s="13"/>
      <c r="Q921" s="13"/>
      <c r="R921" s="14"/>
      <c r="S921" s="14"/>
      <c r="T921" s="14"/>
      <c r="U921" s="14"/>
      <c r="V921" s="14"/>
      <c r="W921" s="14"/>
      <c r="X921" s="14"/>
      <c r="Y921" s="14"/>
      <c r="Z921" s="14"/>
      <c r="AA921" s="14"/>
      <c r="AB921" s="14"/>
      <c r="AC921" s="14"/>
    </row>
    <row r="922" spans="1:29" ht="15.75" customHeight="1" x14ac:dyDescent="0.35">
      <c r="A922" s="13"/>
      <c r="B922" s="13"/>
      <c r="C922" s="13"/>
      <c r="D922" s="13"/>
      <c r="E922" s="14"/>
      <c r="F922" s="14"/>
      <c r="G922" s="13"/>
      <c r="H922" s="13"/>
      <c r="I922" s="13"/>
      <c r="J922" s="13"/>
      <c r="K922" s="13"/>
      <c r="L922" s="13"/>
      <c r="M922" s="14"/>
      <c r="N922" s="14"/>
      <c r="O922" s="13"/>
      <c r="P922" s="13"/>
      <c r="Q922" s="13"/>
      <c r="R922" s="14"/>
      <c r="S922" s="14"/>
      <c r="T922" s="14"/>
      <c r="U922" s="14"/>
      <c r="V922" s="14"/>
      <c r="W922" s="14"/>
      <c r="X922" s="14"/>
      <c r="Y922" s="14"/>
      <c r="Z922" s="14"/>
      <c r="AA922" s="14"/>
      <c r="AB922" s="14"/>
      <c r="AC922" s="14"/>
    </row>
    <row r="923" spans="1:29" ht="15.75" customHeight="1" x14ac:dyDescent="0.35">
      <c r="A923" s="13"/>
      <c r="B923" s="13"/>
      <c r="C923" s="13"/>
      <c r="D923" s="13"/>
      <c r="E923" s="14"/>
      <c r="F923" s="14"/>
      <c r="G923" s="13"/>
      <c r="H923" s="13"/>
      <c r="I923" s="13"/>
      <c r="J923" s="13"/>
      <c r="K923" s="13"/>
      <c r="L923" s="13"/>
      <c r="M923" s="14"/>
      <c r="N923" s="14"/>
      <c r="O923" s="13"/>
      <c r="P923" s="13"/>
      <c r="Q923" s="13"/>
      <c r="R923" s="14"/>
      <c r="S923" s="14"/>
      <c r="T923" s="14"/>
      <c r="U923" s="14"/>
      <c r="V923" s="14"/>
      <c r="W923" s="14"/>
      <c r="X923" s="14"/>
      <c r="Y923" s="14"/>
      <c r="Z923" s="14"/>
      <c r="AA923" s="14"/>
      <c r="AB923" s="14"/>
      <c r="AC923" s="14"/>
    </row>
    <row r="924" spans="1:29" ht="15.75" customHeight="1" x14ac:dyDescent="0.35">
      <c r="A924" s="13"/>
      <c r="B924" s="13"/>
      <c r="C924" s="13"/>
      <c r="D924" s="13"/>
      <c r="E924" s="14"/>
      <c r="F924" s="14"/>
      <c r="G924" s="13"/>
      <c r="H924" s="13"/>
      <c r="I924" s="13"/>
      <c r="J924" s="13"/>
      <c r="K924" s="13"/>
      <c r="L924" s="13"/>
      <c r="M924" s="14"/>
      <c r="N924" s="14"/>
      <c r="O924" s="13"/>
      <c r="P924" s="13"/>
      <c r="Q924" s="13"/>
      <c r="R924" s="14"/>
      <c r="S924" s="14"/>
      <c r="T924" s="14"/>
      <c r="U924" s="14"/>
      <c r="V924" s="14"/>
      <c r="W924" s="14"/>
      <c r="X924" s="14"/>
      <c r="Y924" s="14"/>
      <c r="Z924" s="14"/>
      <c r="AA924" s="14"/>
      <c r="AB924" s="14"/>
      <c r="AC924" s="14"/>
    </row>
    <row r="925" spans="1:29" ht="15.75" customHeight="1" x14ac:dyDescent="0.35">
      <c r="A925" s="13"/>
      <c r="B925" s="13"/>
      <c r="C925" s="13"/>
      <c r="D925" s="13"/>
      <c r="E925" s="14"/>
      <c r="F925" s="14"/>
      <c r="G925" s="13"/>
      <c r="H925" s="13"/>
      <c r="I925" s="13"/>
      <c r="J925" s="13"/>
      <c r="K925" s="13"/>
      <c r="L925" s="13"/>
      <c r="M925" s="14"/>
      <c r="N925" s="14"/>
      <c r="O925" s="13"/>
      <c r="P925" s="13"/>
      <c r="Q925" s="13"/>
      <c r="R925" s="14"/>
      <c r="S925" s="14"/>
      <c r="T925" s="14"/>
      <c r="U925" s="14"/>
      <c r="V925" s="14"/>
      <c r="W925" s="14"/>
      <c r="X925" s="14"/>
      <c r="Y925" s="14"/>
      <c r="Z925" s="14"/>
      <c r="AA925" s="14"/>
      <c r="AB925" s="14"/>
      <c r="AC925" s="14"/>
    </row>
    <row r="926" spans="1:29" ht="15.75" customHeight="1" x14ac:dyDescent="0.35">
      <c r="A926" s="13"/>
      <c r="B926" s="13"/>
      <c r="C926" s="13"/>
      <c r="D926" s="13"/>
      <c r="E926" s="14"/>
      <c r="F926" s="14"/>
      <c r="G926" s="13"/>
      <c r="H926" s="13"/>
      <c r="I926" s="13"/>
      <c r="J926" s="13"/>
      <c r="K926" s="13"/>
      <c r="L926" s="13"/>
      <c r="M926" s="14"/>
      <c r="N926" s="14"/>
      <c r="O926" s="13"/>
      <c r="P926" s="13"/>
      <c r="Q926" s="13"/>
      <c r="R926" s="14"/>
      <c r="S926" s="14"/>
      <c r="T926" s="14"/>
      <c r="U926" s="14"/>
      <c r="V926" s="14"/>
      <c r="W926" s="14"/>
      <c r="X926" s="14"/>
      <c r="Y926" s="14"/>
      <c r="Z926" s="14"/>
      <c r="AA926" s="14"/>
      <c r="AB926" s="14"/>
      <c r="AC926" s="14"/>
    </row>
    <row r="927" spans="1:29" ht="15.75" customHeight="1" x14ac:dyDescent="0.35">
      <c r="A927" s="13"/>
      <c r="B927" s="13"/>
      <c r="C927" s="13"/>
      <c r="D927" s="13"/>
      <c r="E927" s="14"/>
      <c r="F927" s="14"/>
      <c r="G927" s="13"/>
      <c r="H927" s="13"/>
      <c r="I927" s="13"/>
      <c r="J927" s="13"/>
      <c r="K927" s="13"/>
      <c r="L927" s="13"/>
      <c r="M927" s="14"/>
      <c r="N927" s="14"/>
      <c r="O927" s="13"/>
      <c r="P927" s="13"/>
      <c r="Q927" s="13"/>
      <c r="R927" s="14"/>
      <c r="S927" s="14"/>
      <c r="T927" s="14"/>
      <c r="U927" s="14"/>
      <c r="V927" s="14"/>
      <c r="W927" s="14"/>
      <c r="X927" s="14"/>
      <c r="Y927" s="14"/>
      <c r="Z927" s="14"/>
      <c r="AA927" s="14"/>
      <c r="AB927" s="14"/>
      <c r="AC927" s="14"/>
    </row>
    <row r="928" spans="1:29" ht="15.75" customHeight="1" x14ac:dyDescent="0.35">
      <c r="A928" s="13"/>
      <c r="B928" s="13"/>
      <c r="C928" s="13"/>
      <c r="D928" s="13"/>
      <c r="E928" s="14"/>
      <c r="F928" s="14"/>
      <c r="G928" s="13"/>
      <c r="H928" s="13"/>
      <c r="I928" s="13"/>
      <c r="J928" s="13"/>
      <c r="K928" s="13"/>
      <c r="L928" s="13"/>
      <c r="M928" s="14"/>
      <c r="N928" s="14"/>
      <c r="O928" s="13"/>
      <c r="P928" s="13"/>
      <c r="Q928" s="13"/>
      <c r="R928" s="14"/>
      <c r="S928" s="14"/>
      <c r="T928" s="14"/>
      <c r="U928" s="14"/>
      <c r="V928" s="14"/>
      <c r="W928" s="14"/>
      <c r="X928" s="14"/>
      <c r="Y928" s="14"/>
      <c r="Z928" s="14"/>
      <c r="AA928" s="14"/>
      <c r="AB928" s="14"/>
      <c r="AC928" s="14"/>
    </row>
    <row r="929" spans="1:29" ht="15.75" customHeight="1" x14ac:dyDescent="0.35">
      <c r="A929" s="13"/>
      <c r="B929" s="13"/>
      <c r="C929" s="13"/>
      <c r="D929" s="13"/>
      <c r="E929" s="14"/>
      <c r="F929" s="14"/>
      <c r="G929" s="13"/>
      <c r="H929" s="13"/>
      <c r="I929" s="13"/>
      <c r="J929" s="13"/>
      <c r="K929" s="13"/>
      <c r="L929" s="13"/>
      <c r="M929" s="14"/>
      <c r="N929" s="14"/>
      <c r="O929" s="13"/>
      <c r="P929" s="13"/>
      <c r="Q929" s="13"/>
      <c r="R929" s="14"/>
      <c r="S929" s="14"/>
      <c r="T929" s="14"/>
      <c r="U929" s="14"/>
      <c r="V929" s="14"/>
      <c r="W929" s="14"/>
      <c r="X929" s="14"/>
      <c r="Y929" s="14"/>
      <c r="Z929" s="14"/>
      <c r="AA929" s="14"/>
      <c r="AB929" s="14"/>
      <c r="AC929" s="14"/>
    </row>
    <row r="930" spans="1:29" ht="15.75" customHeight="1" x14ac:dyDescent="0.35">
      <c r="A930" s="13"/>
      <c r="B930" s="13"/>
      <c r="C930" s="13"/>
      <c r="D930" s="13"/>
      <c r="E930" s="14"/>
      <c r="F930" s="14"/>
      <c r="G930" s="13"/>
      <c r="H930" s="13"/>
      <c r="I930" s="13"/>
      <c r="J930" s="13"/>
      <c r="K930" s="13"/>
      <c r="L930" s="13"/>
      <c r="M930" s="14"/>
      <c r="N930" s="14"/>
      <c r="O930" s="13"/>
      <c r="P930" s="13"/>
      <c r="Q930" s="13"/>
      <c r="R930" s="14"/>
      <c r="S930" s="14"/>
      <c r="T930" s="14"/>
      <c r="U930" s="14"/>
      <c r="V930" s="14"/>
      <c r="W930" s="14"/>
      <c r="X930" s="14"/>
      <c r="Y930" s="14"/>
      <c r="Z930" s="14"/>
      <c r="AA930" s="14"/>
      <c r="AB930" s="14"/>
      <c r="AC930" s="14"/>
    </row>
    <row r="931" spans="1:29" ht="15.75" customHeight="1" x14ac:dyDescent="0.35">
      <c r="A931" s="13"/>
      <c r="B931" s="13"/>
      <c r="C931" s="13"/>
      <c r="D931" s="13"/>
      <c r="E931" s="14"/>
      <c r="F931" s="14"/>
      <c r="G931" s="13"/>
      <c r="H931" s="13"/>
      <c r="I931" s="13"/>
      <c r="J931" s="13"/>
      <c r="K931" s="13"/>
      <c r="L931" s="13"/>
      <c r="M931" s="14"/>
      <c r="N931" s="14"/>
      <c r="O931" s="13"/>
      <c r="P931" s="13"/>
      <c r="Q931" s="13"/>
      <c r="R931" s="14"/>
      <c r="S931" s="14"/>
      <c r="T931" s="14"/>
      <c r="U931" s="14"/>
      <c r="V931" s="14"/>
      <c r="W931" s="14"/>
      <c r="X931" s="14"/>
      <c r="Y931" s="14"/>
      <c r="Z931" s="14"/>
      <c r="AA931" s="14"/>
      <c r="AB931" s="14"/>
      <c r="AC931" s="14"/>
    </row>
    <row r="932" spans="1:29" ht="15.75" customHeight="1" x14ac:dyDescent="0.35">
      <c r="A932" s="13"/>
      <c r="B932" s="13"/>
      <c r="C932" s="13"/>
      <c r="D932" s="13"/>
      <c r="E932" s="14"/>
      <c r="F932" s="14"/>
      <c r="G932" s="13"/>
      <c r="H932" s="13"/>
      <c r="I932" s="13"/>
      <c r="J932" s="13"/>
      <c r="K932" s="13"/>
      <c r="L932" s="13"/>
      <c r="M932" s="14"/>
      <c r="N932" s="14"/>
      <c r="O932" s="13"/>
      <c r="P932" s="13"/>
      <c r="Q932" s="13"/>
      <c r="R932" s="14"/>
      <c r="S932" s="14"/>
      <c r="T932" s="14"/>
      <c r="U932" s="14"/>
      <c r="V932" s="14"/>
      <c r="W932" s="14"/>
      <c r="X932" s="14"/>
      <c r="Y932" s="14"/>
      <c r="Z932" s="14"/>
      <c r="AA932" s="14"/>
      <c r="AB932" s="14"/>
      <c r="AC932" s="14"/>
    </row>
    <row r="933" spans="1:29" ht="15.75" customHeight="1" x14ac:dyDescent="0.35">
      <c r="A933" s="13"/>
      <c r="B933" s="13"/>
      <c r="C933" s="13"/>
      <c r="D933" s="13"/>
      <c r="E933" s="14"/>
      <c r="F933" s="14"/>
      <c r="G933" s="13"/>
      <c r="H933" s="13"/>
      <c r="I933" s="13"/>
      <c r="J933" s="13"/>
      <c r="K933" s="13"/>
      <c r="L933" s="13"/>
      <c r="M933" s="14"/>
      <c r="N933" s="14"/>
      <c r="O933" s="13"/>
      <c r="P933" s="13"/>
      <c r="Q933" s="13"/>
      <c r="R933" s="14"/>
      <c r="S933" s="14"/>
      <c r="T933" s="14"/>
      <c r="U933" s="14"/>
      <c r="V933" s="14"/>
      <c r="W933" s="14"/>
      <c r="X933" s="14"/>
      <c r="Y933" s="14"/>
      <c r="Z933" s="14"/>
      <c r="AA933" s="14"/>
      <c r="AB933" s="14"/>
      <c r="AC933" s="14"/>
    </row>
    <row r="934" spans="1:29" ht="15.75" customHeight="1" x14ac:dyDescent="0.35">
      <c r="A934" s="13"/>
      <c r="B934" s="13"/>
      <c r="C934" s="13"/>
      <c r="D934" s="13"/>
      <c r="E934" s="14"/>
      <c r="F934" s="14"/>
      <c r="G934" s="13"/>
      <c r="H934" s="13"/>
      <c r="I934" s="13"/>
      <c r="J934" s="13"/>
      <c r="K934" s="13"/>
      <c r="L934" s="13"/>
      <c r="M934" s="14"/>
      <c r="N934" s="14"/>
      <c r="O934" s="13"/>
      <c r="P934" s="13"/>
      <c r="Q934" s="13"/>
      <c r="R934" s="14"/>
      <c r="S934" s="14"/>
      <c r="T934" s="14"/>
      <c r="U934" s="14"/>
      <c r="V934" s="14"/>
      <c r="W934" s="14"/>
      <c r="X934" s="14"/>
      <c r="Y934" s="14"/>
      <c r="Z934" s="14"/>
      <c r="AA934" s="14"/>
      <c r="AB934" s="14"/>
      <c r="AC934" s="14"/>
    </row>
    <row r="935" spans="1:29" ht="15.75" customHeight="1" x14ac:dyDescent="0.35">
      <c r="A935" s="13"/>
      <c r="B935" s="13"/>
      <c r="C935" s="13"/>
      <c r="D935" s="13"/>
      <c r="E935" s="14"/>
      <c r="F935" s="14"/>
      <c r="G935" s="13"/>
      <c r="H935" s="13"/>
      <c r="I935" s="13"/>
      <c r="J935" s="13"/>
      <c r="K935" s="13"/>
      <c r="L935" s="13"/>
      <c r="M935" s="14"/>
      <c r="N935" s="14"/>
      <c r="O935" s="13"/>
      <c r="P935" s="13"/>
      <c r="Q935" s="13"/>
      <c r="R935" s="14"/>
      <c r="S935" s="14"/>
      <c r="T935" s="14"/>
      <c r="U935" s="14"/>
      <c r="V935" s="14"/>
      <c r="W935" s="14"/>
      <c r="X935" s="14"/>
      <c r="Y935" s="14"/>
      <c r="Z935" s="14"/>
      <c r="AA935" s="14"/>
      <c r="AB935" s="14"/>
      <c r="AC935" s="14"/>
    </row>
    <row r="936" spans="1:29" ht="15.75" customHeight="1" x14ac:dyDescent="0.35">
      <c r="A936" s="13"/>
      <c r="B936" s="13"/>
      <c r="C936" s="13"/>
      <c r="D936" s="13"/>
      <c r="E936" s="14"/>
      <c r="F936" s="14"/>
      <c r="G936" s="13"/>
      <c r="H936" s="13"/>
      <c r="I936" s="13"/>
      <c r="J936" s="13"/>
      <c r="K936" s="13"/>
      <c r="L936" s="13"/>
      <c r="M936" s="14"/>
      <c r="N936" s="14"/>
      <c r="O936" s="13"/>
      <c r="P936" s="13"/>
      <c r="Q936" s="13"/>
      <c r="R936" s="14"/>
      <c r="S936" s="14"/>
      <c r="T936" s="14"/>
      <c r="U936" s="14"/>
      <c r="V936" s="14"/>
      <c r="W936" s="14"/>
      <c r="X936" s="14"/>
      <c r="Y936" s="14"/>
      <c r="Z936" s="14"/>
      <c r="AA936" s="14"/>
      <c r="AB936" s="14"/>
      <c r="AC936" s="14"/>
    </row>
    <row r="937" spans="1:29" ht="15.75" customHeight="1" x14ac:dyDescent="0.35">
      <c r="A937" s="13"/>
      <c r="B937" s="13"/>
      <c r="C937" s="13"/>
      <c r="D937" s="13"/>
      <c r="E937" s="14"/>
      <c r="F937" s="14"/>
      <c r="G937" s="13"/>
      <c r="H937" s="13"/>
      <c r="I937" s="13"/>
      <c r="J937" s="13"/>
      <c r="K937" s="13"/>
      <c r="L937" s="13"/>
      <c r="M937" s="14"/>
      <c r="N937" s="14"/>
      <c r="O937" s="13"/>
      <c r="P937" s="13"/>
      <c r="Q937" s="13"/>
      <c r="R937" s="14"/>
      <c r="S937" s="14"/>
      <c r="T937" s="14"/>
      <c r="U937" s="14"/>
      <c r="V937" s="14"/>
      <c r="W937" s="14"/>
      <c r="X937" s="14"/>
      <c r="Y937" s="14"/>
      <c r="Z937" s="14"/>
      <c r="AA937" s="14"/>
      <c r="AB937" s="14"/>
      <c r="AC937" s="14"/>
    </row>
    <row r="938" spans="1:29" ht="15.75" customHeight="1" x14ac:dyDescent="0.35">
      <c r="A938" s="13"/>
      <c r="B938" s="13"/>
      <c r="C938" s="13"/>
      <c r="D938" s="13"/>
      <c r="E938" s="14"/>
      <c r="F938" s="14"/>
      <c r="G938" s="13"/>
      <c r="H938" s="13"/>
      <c r="I938" s="13"/>
      <c r="J938" s="13"/>
      <c r="K938" s="13"/>
      <c r="L938" s="13"/>
      <c r="M938" s="14"/>
      <c r="N938" s="14"/>
      <c r="O938" s="13"/>
      <c r="P938" s="13"/>
      <c r="Q938" s="13"/>
      <c r="R938" s="14"/>
      <c r="S938" s="14"/>
      <c r="T938" s="14"/>
      <c r="U938" s="14"/>
      <c r="V938" s="14"/>
      <c r="W938" s="14"/>
      <c r="X938" s="14"/>
      <c r="Y938" s="14"/>
      <c r="Z938" s="14"/>
      <c r="AA938" s="14"/>
      <c r="AB938" s="14"/>
      <c r="AC938" s="14"/>
    </row>
    <row r="939" spans="1:29" ht="15.75" customHeight="1" x14ac:dyDescent="0.35">
      <c r="A939" s="13"/>
      <c r="B939" s="13"/>
      <c r="C939" s="13"/>
      <c r="D939" s="13"/>
      <c r="E939" s="14"/>
      <c r="F939" s="14"/>
      <c r="G939" s="13"/>
      <c r="H939" s="13"/>
      <c r="I939" s="13"/>
      <c r="J939" s="13"/>
      <c r="K939" s="13"/>
      <c r="L939" s="13"/>
      <c r="M939" s="14"/>
      <c r="N939" s="14"/>
      <c r="O939" s="13"/>
      <c r="P939" s="13"/>
      <c r="Q939" s="13"/>
      <c r="R939" s="14"/>
      <c r="S939" s="14"/>
      <c r="T939" s="14"/>
      <c r="U939" s="14"/>
      <c r="V939" s="14"/>
      <c r="W939" s="14"/>
      <c r="X939" s="14"/>
      <c r="Y939" s="14"/>
      <c r="Z939" s="14"/>
      <c r="AA939" s="14"/>
      <c r="AB939" s="14"/>
      <c r="AC939" s="14"/>
    </row>
    <row r="940" spans="1:29" ht="15.75" customHeight="1" x14ac:dyDescent="0.35">
      <c r="A940" s="13"/>
      <c r="B940" s="13"/>
      <c r="C940" s="13"/>
      <c r="D940" s="13"/>
      <c r="E940" s="14"/>
      <c r="F940" s="14"/>
      <c r="G940" s="13"/>
      <c r="H940" s="13"/>
      <c r="I940" s="13"/>
      <c r="J940" s="13"/>
      <c r="K940" s="13"/>
      <c r="L940" s="13"/>
      <c r="M940" s="14"/>
      <c r="N940" s="14"/>
      <c r="O940" s="13"/>
      <c r="P940" s="13"/>
      <c r="Q940" s="13"/>
      <c r="R940" s="14"/>
      <c r="S940" s="14"/>
      <c r="T940" s="14"/>
      <c r="U940" s="14"/>
      <c r="V940" s="14"/>
      <c r="W940" s="14"/>
      <c r="X940" s="14"/>
      <c r="Y940" s="14"/>
      <c r="Z940" s="14"/>
      <c r="AA940" s="14"/>
      <c r="AB940" s="14"/>
      <c r="AC940" s="14"/>
    </row>
    <row r="941" spans="1:29" ht="15.75" customHeight="1" x14ac:dyDescent="0.35">
      <c r="A941" s="13"/>
      <c r="B941" s="13"/>
      <c r="C941" s="13"/>
      <c r="D941" s="13"/>
      <c r="E941" s="14"/>
      <c r="F941" s="14"/>
      <c r="G941" s="13"/>
      <c r="H941" s="13"/>
      <c r="I941" s="13"/>
      <c r="J941" s="13"/>
      <c r="K941" s="13"/>
      <c r="L941" s="13"/>
      <c r="M941" s="14"/>
      <c r="N941" s="14"/>
      <c r="O941" s="13"/>
      <c r="P941" s="13"/>
      <c r="Q941" s="13"/>
      <c r="R941" s="14"/>
      <c r="S941" s="14"/>
      <c r="T941" s="14"/>
      <c r="U941" s="14"/>
      <c r="V941" s="14"/>
      <c r="W941" s="14"/>
      <c r="X941" s="14"/>
      <c r="Y941" s="14"/>
      <c r="Z941" s="14"/>
      <c r="AA941" s="14"/>
      <c r="AB941" s="14"/>
      <c r="AC941" s="14"/>
    </row>
    <row r="942" spans="1:29" ht="15.75" customHeight="1" x14ac:dyDescent="0.35">
      <c r="A942" s="13"/>
      <c r="B942" s="13"/>
      <c r="C942" s="13"/>
      <c r="D942" s="13"/>
      <c r="E942" s="14"/>
      <c r="F942" s="14"/>
      <c r="G942" s="13"/>
      <c r="H942" s="13"/>
      <c r="I942" s="13"/>
      <c r="J942" s="13"/>
      <c r="K942" s="13"/>
      <c r="L942" s="13"/>
      <c r="M942" s="14"/>
      <c r="N942" s="14"/>
      <c r="O942" s="13"/>
      <c r="P942" s="13"/>
      <c r="Q942" s="13"/>
      <c r="R942" s="14"/>
      <c r="S942" s="14"/>
      <c r="T942" s="14"/>
      <c r="U942" s="14"/>
      <c r="V942" s="14"/>
      <c r="W942" s="14"/>
      <c r="X942" s="14"/>
      <c r="Y942" s="14"/>
      <c r="Z942" s="14"/>
      <c r="AA942" s="14"/>
      <c r="AB942" s="14"/>
      <c r="AC942" s="14"/>
    </row>
    <row r="943" spans="1:29" ht="15.75" customHeight="1" x14ac:dyDescent="0.35">
      <c r="A943" s="13"/>
      <c r="B943" s="13"/>
      <c r="C943" s="13"/>
      <c r="D943" s="13"/>
      <c r="E943" s="14"/>
      <c r="F943" s="14"/>
      <c r="G943" s="13"/>
      <c r="H943" s="13"/>
      <c r="I943" s="13"/>
      <c r="J943" s="13"/>
      <c r="K943" s="13"/>
      <c r="L943" s="13"/>
      <c r="M943" s="14"/>
      <c r="N943" s="14"/>
      <c r="O943" s="13"/>
      <c r="P943" s="13"/>
      <c r="Q943" s="13"/>
      <c r="R943" s="14"/>
      <c r="S943" s="14"/>
      <c r="T943" s="14"/>
      <c r="U943" s="14"/>
      <c r="V943" s="14"/>
      <c r="W943" s="14"/>
      <c r="X943" s="14"/>
      <c r="Y943" s="14"/>
      <c r="Z943" s="14"/>
      <c r="AA943" s="14"/>
      <c r="AB943" s="14"/>
      <c r="AC943" s="14"/>
    </row>
    <row r="944" spans="1:29" ht="15.75" customHeight="1" x14ac:dyDescent="0.35">
      <c r="A944" s="13"/>
      <c r="B944" s="13"/>
      <c r="C944" s="13"/>
      <c r="D944" s="13"/>
      <c r="E944" s="14"/>
      <c r="F944" s="14"/>
      <c r="G944" s="13"/>
      <c r="H944" s="13"/>
      <c r="I944" s="13"/>
      <c r="J944" s="13"/>
      <c r="K944" s="13"/>
      <c r="L944" s="13"/>
      <c r="M944" s="14"/>
      <c r="N944" s="14"/>
      <c r="O944" s="13"/>
      <c r="P944" s="13"/>
      <c r="Q944" s="13"/>
      <c r="R944" s="14"/>
      <c r="S944" s="14"/>
      <c r="T944" s="14"/>
      <c r="U944" s="14"/>
      <c r="V944" s="14"/>
      <c r="W944" s="14"/>
      <c r="X944" s="14"/>
      <c r="Y944" s="14"/>
      <c r="Z944" s="14"/>
      <c r="AA944" s="14"/>
      <c r="AB944" s="14"/>
      <c r="AC944" s="14"/>
    </row>
    <row r="945" spans="1:29" ht="15.75" customHeight="1" x14ac:dyDescent="0.35">
      <c r="A945" s="13"/>
      <c r="B945" s="13"/>
      <c r="C945" s="13"/>
      <c r="D945" s="13"/>
      <c r="E945" s="14"/>
      <c r="F945" s="14"/>
      <c r="G945" s="13"/>
      <c r="H945" s="13"/>
      <c r="I945" s="13"/>
      <c r="J945" s="13"/>
      <c r="K945" s="13"/>
      <c r="L945" s="13"/>
      <c r="M945" s="14"/>
      <c r="N945" s="14"/>
      <c r="O945" s="13"/>
      <c r="P945" s="13"/>
      <c r="Q945" s="13"/>
      <c r="R945" s="14"/>
      <c r="S945" s="14"/>
      <c r="T945" s="14"/>
      <c r="U945" s="14"/>
      <c r="V945" s="14"/>
      <c r="W945" s="14"/>
      <c r="X945" s="14"/>
      <c r="Y945" s="14"/>
      <c r="Z945" s="14"/>
      <c r="AA945" s="14"/>
      <c r="AB945" s="14"/>
      <c r="AC945" s="14"/>
    </row>
    <row r="946" spans="1:29" ht="15.75" customHeight="1" x14ac:dyDescent="0.35">
      <c r="A946" s="13"/>
      <c r="B946" s="13"/>
      <c r="C946" s="13"/>
      <c r="D946" s="13"/>
      <c r="E946" s="14"/>
      <c r="F946" s="14"/>
      <c r="G946" s="13"/>
      <c r="H946" s="13"/>
      <c r="I946" s="13"/>
      <c r="J946" s="13"/>
      <c r="K946" s="13"/>
      <c r="L946" s="13"/>
      <c r="M946" s="14"/>
      <c r="N946" s="14"/>
      <c r="O946" s="13"/>
      <c r="P946" s="13"/>
      <c r="Q946" s="13"/>
      <c r="R946" s="14"/>
      <c r="S946" s="14"/>
      <c r="T946" s="14"/>
      <c r="U946" s="14"/>
      <c r="V946" s="14"/>
      <c r="W946" s="14"/>
      <c r="X946" s="14"/>
      <c r="Y946" s="14"/>
      <c r="Z946" s="14"/>
      <c r="AA946" s="14"/>
      <c r="AB946" s="14"/>
      <c r="AC946" s="14"/>
    </row>
    <row r="947" spans="1:29" ht="15.75" customHeight="1" x14ac:dyDescent="0.35">
      <c r="A947" s="13"/>
      <c r="B947" s="13"/>
      <c r="C947" s="13"/>
      <c r="D947" s="13"/>
      <c r="E947" s="14"/>
      <c r="F947" s="14"/>
      <c r="G947" s="13"/>
      <c r="H947" s="13"/>
      <c r="I947" s="13"/>
      <c r="J947" s="13"/>
      <c r="K947" s="13"/>
      <c r="L947" s="13"/>
      <c r="M947" s="14"/>
      <c r="N947" s="14"/>
      <c r="O947" s="13"/>
      <c r="P947" s="13"/>
      <c r="Q947" s="13"/>
      <c r="R947" s="14"/>
      <c r="S947" s="14"/>
      <c r="T947" s="14"/>
      <c r="U947" s="14"/>
      <c r="V947" s="14"/>
      <c r="W947" s="14"/>
      <c r="X947" s="14"/>
      <c r="Y947" s="14"/>
      <c r="Z947" s="14"/>
      <c r="AA947" s="14"/>
      <c r="AB947" s="14"/>
      <c r="AC947" s="14"/>
    </row>
    <row r="948" spans="1:29" ht="15.75" customHeight="1" x14ac:dyDescent="0.35">
      <c r="A948" s="13"/>
      <c r="B948" s="13"/>
      <c r="C948" s="13"/>
      <c r="D948" s="13"/>
      <c r="E948" s="14"/>
      <c r="F948" s="14"/>
      <c r="G948" s="13"/>
      <c r="H948" s="13"/>
      <c r="I948" s="13"/>
      <c r="J948" s="13"/>
      <c r="K948" s="13"/>
      <c r="L948" s="13"/>
      <c r="M948" s="14"/>
      <c r="N948" s="14"/>
      <c r="O948" s="13"/>
      <c r="P948" s="13"/>
      <c r="Q948" s="13"/>
      <c r="R948" s="14"/>
      <c r="S948" s="14"/>
      <c r="T948" s="14"/>
      <c r="U948" s="14"/>
      <c r="V948" s="14"/>
      <c r="W948" s="14"/>
      <c r="X948" s="14"/>
      <c r="Y948" s="14"/>
      <c r="Z948" s="14"/>
      <c r="AA948" s="14"/>
      <c r="AB948" s="14"/>
      <c r="AC948" s="14"/>
    </row>
    <row r="949" spans="1:29" ht="15.75" customHeight="1" x14ac:dyDescent="0.35">
      <c r="A949" s="13"/>
      <c r="B949" s="13"/>
      <c r="C949" s="13"/>
      <c r="D949" s="13"/>
      <c r="E949" s="14"/>
      <c r="F949" s="14"/>
      <c r="G949" s="13"/>
      <c r="H949" s="13"/>
      <c r="I949" s="13"/>
      <c r="J949" s="13"/>
      <c r="K949" s="13"/>
      <c r="L949" s="13"/>
      <c r="M949" s="14"/>
      <c r="N949" s="14"/>
      <c r="O949" s="13"/>
      <c r="P949" s="13"/>
      <c r="Q949" s="13"/>
      <c r="R949" s="14"/>
      <c r="S949" s="14"/>
      <c r="T949" s="14"/>
      <c r="U949" s="14"/>
      <c r="V949" s="14"/>
      <c r="W949" s="14"/>
      <c r="X949" s="14"/>
      <c r="Y949" s="14"/>
      <c r="Z949" s="14"/>
      <c r="AA949" s="14"/>
      <c r="AB949" s="14"/>
      <c r="AC949" s="14"/>
    </row>
    <row r="950" spans="1:29" ht="15.75" customHeight="1" x14ac:dyDescent="0.35">
      <c r="A950" s="13"/>
      <c r="B950" s="13"/>
      <c r="C950" s="13"/>
      <c r="D950" s="13"/>
      <c r="E950" s="14"/>
      <c r="F950" s="14"/>
      <c r="G950" s="13"/>
      <c r="H950" s="13"/>
      <c r="I950" s="13"/>
      <c r="J950" s="13"/>
      <c r="K950" s="13"/>
      <c r="L950" s="13"/>
      <c r="M950" s="14"/>
      <c r="N950" s="14"/>
      <c r="O950" s="13"/>
      <c r="P950" s="13"/>
      <c r="Q950" s="13"/>
      <c r="R950" s="14"/>
      <c r="S950" s="14"/>
      <c r="T950" s="14"/>
      <c r="U950" s="14"/>
      <c r="V950" s="14"/>
      <c r="W950" s="14"/>
      <c r="X950" s="14"/>
      <c r="Y950" s="14"/>
      <c r="Z950" s="14"/>
      <c r="AA950" s="14"/>
      <c r="AB950" s="14"/>
      <c r="AC950" s="14"/>
    </row>
    <row r="951" spans="1:29" ht="15.75" customHeight="1" x14ac:dyDescent="0.35">
      <c r="A951" s="13"/>
      <c r="B951" s="13"/>
      <c r="C951" s="13"/>
      <c r="D951" s="13"/>
      <c r="E951" s="14"/>
      <c r="F951" s="14"/>
      <c r="G951" s="13"/>
      <c r="H951" s="13"/>
      <c r="I951" s="13"/>
      <c r="J951" s="13"/>
      <c r="K951" s="13"/>
      <c r="L951" s="13"/>
      <c r="M951" s="14"/>
      <c r="N951" s="14"/>
      <c r="O951" s="13"/>
      <c r="P951" s="13"/>
      <c r="Q951" s="13"/>
      <c r="R951" s="14"/>
      <c r="S951" s="14"/>
      <c r="T951" s="14"/>
      <c r="U951" s="14"/>
      <c r="V951" s="14"/>
      <c r="W951" s="14"/>
      <c r="X951" s="14"/>
      <c r="Y951" s="14"/>
      <c r="Z951" s="14"/>
      <c r="AA951" s="14"/>
      <c r="AB951" s="14"/>
      <c r="AC951" s="14"/>
    </row>
    <row r="952" spans="1:29" ht="15.75" customHeight="1" x14ac:dyDescent="0.35">
      <c r="A952" s="13"/>
      <c r="B952" s="13"/>
      <c r="C952" s="13"/>
      <c r="D952" s="13"/>
      <c r="E952" s="14"/>
      <c r="F952" s="14"/>
      <c r="G952" s="13"/>
      <c r="H952" s="13"/>
      <c r="I952" s="13"/>
      <c r="J952" s="13"/>
      <c r="K952" s="13"/>
      <c r="L952" s="13"/>
      <c r="M952" s="14"/>
      <c r="N952" s="14"/>
      <c r="O952" s="13"/>
      <c r="P952" s="13"/>
      <c r="Q952" s="13"/>
      <c r="R952" s="14"/>
      <c r="S952" s="14"/>
      <c r="T952" s="14"/>
      <c r="U952" s="14"/>
      <c r="V952" s="14"/>
      <c r="W952" s="14"/>
      <c r="X952" s="14"/>
      <c r="Y952" s="14"/>
      <c r="Z952" s="14"/>
      <c r="AA952" s="14"/>
      <c r="AB952" s="14"/>
      <c r="AC952" s="14"/>
    </row>
    <row r="953" spans="1:29" ht="15.75" customHeight="1" x14ac:dyDescent="0.35">
      <c r="A953" s="13"/>
      <c r="B953" s="13"/>
      <c r="C953" s="13"/>
      <c r="D953" s="13"/>
      <c r="E953" s="14"/>
      <c r="F953" s="14"/>
      <c r="G953" s="13"/>
      <c r="H953" s="13"/>
      <c r="I953" s="13"/>
      <c r="J953" s="13"/>
      <c r="K953" s="13"/>
      <c r="L953" s="13"/>
      <c r="M953" s="14"/>
      <c r="N953" s="14"/>
      <c r="O953" s="13"/>
      <c r="P953" s="13"/>
      <c r="Q953" s="13"/>
      <c r="R953" s="14"/>
      <c r="S953" s="14"/>
      <c r="T953" s="14"/>
      <c r="U953" s="14"/>
      <c r="V953" s="14"/>
      <c r="W953" s="14"/>
      <c r="X953" s="14"/>
      <c r="Y953" s="14"/>
      <c r="Z953" s="14"/>
      <c r="AA953" s="14"/>
      <c r="AB953" s="14"/>
      <c r="AC953" s="14"/>
    </row>
    <row r="954" spans="1:29" ht="15.75" customHeight="1" x14ac:dyDescent="0.35">
      <c r="A954" s="13"/>
      <c r="B954" s="13"/>
      <c r="C954" s="13"/>
      <c r="D954" s="13"/>
      <c r="E954" s="14"/>
      <c r="F954" s="14"/>
      <c r="G954" s="13"/>
      <c r="H954" s="13"/>
      <c r="I954" s="13"/>
      <c r="J954" s="13"/>
      <c r="K954" s="13"/>
      <c r="L954" s="13"/>
      <c r="M954" s="14"/>
      <c r="N954" s="14"/>
      <c r="O954" s="13"/>
      <c r="P954" s="13"/>
      <c r="Q954" s="13"/>
      <c r="R954" s="14"/>
      <c r="S954" s="14"/>
      <c r="T954" s="14"/>
      <c r="U954" s="14"/>
      <c r="V954" s="14"/>
      <c r="W954" s="14"/>
      <c r="X954" s="14"/>
      <c r="Y954" s="14"/>
      <c r="Z954" s="14"/>
      <c r="AA954" s="14"/>
      <c r="AB954" s="14"/>
      <c r="AC954" s="14"/>
    </row>
    <row r="955" spans="1:29" ht="15.75" customHeight="1" x14ac:dyDescent="0.35">
      <c r="A955" s="13"/>
      <c r="B955" s="13"/>
      <c r="C955" s="13"/>
      <c r="D955" s="13"/>
      <c r="E955" s="14"/>
      <c r="F955" s="14"/>
      <c r="G955" s="13"/>
      <c r="H955" s="13"/>
      <c r="I955" s="13"/>
      <c r="J955" s="13"/>
      <c r="K955" s="13"/>
      <c r="L955" s="13"/>
      <c r="M955" s="14"/>
      <c r="N955" s="14"/>
      <c r="O955" s="13"/>
      <c r="P955" s="13"/>
      <c r="Q955" s="13"/>
      <c r="R955" s="14"/>
      <c r="S955" s="14"/>
      <c r="T955" s="14"/>
      <c r="U955" s="14"/>
      <c r="V955" s="14"/>
      <c r="W955" s="14"/>
      <c r="X955" s="14"/>
      <c r="Y955" s="14"/>
      <c r="Z955" s="14"/>
      <c r="AA955" s="14"/>
      <c r="AB955" s="14"/>
      <c r="AC955" s="14"/>
    </row>
    <row r="956" spans="1:29" ht="15.75" customHeight="1" x14ac:dyDescent="0.35">
      <c r="A956" s="13"/>
      <c r="B956" s="13"/>
      <c r="C956" s="13"/>
      <c r="D956" s="13"/>
      <c r="E956" s="14"/>
      <c r="F956" s="14"/>
      <c r="G956" s="13"/>
      <c r="H956" s="13"/>
      <c r="I956" s="13"/>
      <c r="J956" s="13"/>
      <c r="K956" s="13"/>
      <c r="L956" s="13"/>
      <c r="M956" s="14"/>
      <c r="N956" s="14"/>
      <c r="O956" s="13"/>
      <c r="P956" s="13"/>
      <c r="Q956" s="13"/>
      <c r="R956" s="14"/>
      <c r="S956" s="14"/>
      <c r="T956" s="14"/>
      <c r="U956" s="14"/>
      <c r="V956" s="14"/>
      <c r="W956" s="14"/>
      <c r="X956" s="14"/>
      <c r="Y956" s="14"/>
      <c r="Z956" s="14"/>
      <c r="AA956" s="14"/>
      <c r="AB956" s="14"/>
      <c r="AC956" s="14"/>
    </row>
    <row r="957" spans="1:29" ht="15.75" customHeight="1" x14ac:dyDescent="0.35">
      <c r="A957" s="13"/>
      <c r="B957" s="13"/>
      <c r="C957" s="13"/>
      <c r="D957" s="13"/>
      <c r="E957" s="14"/>
      <c r="F957" s="14"/>
      <c r="G957" s="13"/>
      <c r="H957" s="13"/>
      <c r="I957" s="13"/>
      <c r="J957" s="13"/>
      <c r="K957" s="13"/>
      <c r="L957" s="13"/>
      <c r="M957" s="14"/>
      <c r="N957" s="14"/>
      <c r="O957" s="13"/>
      <c r="P957" s="13"/>
      <c r="Q957" s="13"/>
      <c r="R957" s="14"/>
      <c r="S957" s="14"/>
      <c r="T957" s="14"/>
      <c r="U957" s="14"/>
      <c r="V957" s="14"/>
      <c r="W957" s="14"/>
      <c r="X957" s="14"/>
      <c r="Y957" s="14"/>
      <c r="Z957" s="14"/>
      <c r="AA957" s="14"/>
      <c r="AB957" s="14"/>
      <c r="AC957" s="14"/>
    </row>
    <row r="958" spans="1:29" ht="15.75" customHeight="1" x14ac:dyDescent="0.35">
      <c r="A958" s="13"/>
      <c r="B958" s="13"/>
      <c r="C958" s="13"/>
      <c r="D958" s="13"/>
      <c r="E958" s="14"/>
      <c r="F958" s="14"/>
      <c r="G958" s="13"/>
      <c r="H958" s="13"/>
      <c r="I958" s="13"/>
      <c r="J958" s="13"/>
      <c r="K958" s="13"/>
      <c r="L958" s="13"/>
      <c r="M958" s="14"/>
      <c r="N958" s="14"/>
      <c r="O958" s="13"/>
      <c r="P958" s="13"/>
      <c r="Q958" s="13"/>
      <c r="R958" s="14"/>
      <c r="S958" s="14"/>
      <c r="T958" s="14"/>
      <c r="U958" s="14"/>
      <c r="V958" s="14"/>
      <c r="W958" s="14"/>
      <c r="X958" s="14"/>
      <c r="Y958" s="14"/>
      <c r="Z958" s="14"/>
      <c r="AA958" s="14"/>
      <c r="AB958" s="14"/>
      <c r="AC958" s="14"/>
    </row>
    <row r="959" spans="1:29" ht="15.75" customHeight="1" x14ac:dyDescent="0.35">
      <c r="A959" s="13"/>
      <c r="B959" s="13"/>
      <c r="C959" s="13"/>
      <c r="D959" s="13"/>
      <c r="E959" s="14"/>
      <c r="F959" s="14"/>
      <c r="G959" s="13"/>
      <c r="H959" s="13"/>
      <c r="I959" s="13"/>
      <c r="J959" s="13"/>
      <c r="K959" s="13"/>
      <c r="L959" s="13"/>
      <c r="M959" s="14"/>
      <c r="N959" s="14"/>
      <c r="O959" s="13"/>
      <c r="P959" s="13"/>
      <c r="Q959" s="13"/>
      <c r="R959" s="14"/>
      <c r="S959" s="14"/>
      <c r="T959" s="14"/>
      <c r="U959" s="14"/>
      <c r="V959" s="14"/>
      <c r="W959" s="14"/>
      <c r="X959" s="14"/>
      <c r="Y959" s="14"/>
      <c r="Z959" s="14"/>
      <c r="AA959" s="14"/>
      <c r="AB959" s="14"/>
      <c r="AC959" s="14"/>
    </row>
    <row r="960" spans="1:29" ht="15.75" customHeight="1" x14ac:dyDescent="0.35">
      <c r="A960" s="13"/>
      <c r="B960" s="13"/>
      <c r="C960" s="13"/>
      <c r="D960" s="13"/>
      <c r="E960" s="14"/>
      <c r="F960" s="14"/>
      <c r="G960" s="13"/>
      <c r="H960" s="13"/>
      <c r="I960" s="13"/>
      <c r="J960" s="13"/>
      <c r="K960" s="13"/>
      <c r="L960" s="13"/>
      <c r="M960" s="14"/>
      <c r="N960" s="14"/>
      <c r="O960" s="13"/>
      <c r="P960" s="13"/>
      <c r="Q960" s="13"/>
      <c r="R960" s="14"/>
      <c r="S960" s="14"/>
      <c r="T960" s="14"/>
      <c r="U960" s="14"/>
      <c r="V960" s="14"/>
      <c r="W960" s="14"/>
      <c r="X960" s="14"/>
      <c r="Y960" s="14"/>
      <c r="Z960" s="14"/>
      <c r="AA960" s="14"/>
      <c r="AB960" s="14"/>
      <c r="AC960" s="14"/>
    </row>
    <row r="961" spans="1:29" ht="15.75" customHeight="1" x14ac:dyDescent="0.35">
      <c r="A961" s="13"/>
      <c r="B961" s="13"/>
      <c r="C961" s="13"/>
      <c r="D961" s="13"/>
      <c r="E961" s="14"/>
      <c r="F961" s="14"/>
      <c r="G961" s="13"/>
      <c r="H961" s="13"/>
      <c r="I961" s="13"/>
      <c r="J961" s="13"/>
      <c r="K961" s="13"/>
      <c r="L961" s="13"/>
      <c r="M961" s="14"/>
      <c r="N961" s="14"/>
      <c r="O961" s="13"/>
      <c r="P961" s="13"/>
      <c r="Q961" s="13"/>
      <c r="R961" s="14"/>
      <c r="S961" s="14"/>
      <c r="T961" s="14"/>
      <c r="U961" s="14"/>
      <c r="V961" s="14"/>
      <c r="W961" s="14"/>
      <c r="X961" s="14"/>
      <c r="Y961" s="14"/>
      <c r="Z961" s="14"/>
      <c r="AA961" s="14"/>
      <c r="AB961" s="14"/>
      <c r="AC961" s="14"/>
    </row>
    <row r="962" spans="1:29" ht="15.75" customHeight="1" x14ac:dyDescent="0.35">
      <c r="A962" s="13"/>
      <c r="B962" s="13"/>
      <c r="C962" s="13"/>
      <c r="D962" s="13"/>
      <c r="E962" s="14"/>
      <c r="F962" s="14"/>
      <c r="G962" s="13"/>
      <c r="H962" s="13"/>
      <c r="I962" s="13"/>
      <c r="J962" s="13"/>
      <c r="K962" s="13"/>
      <c r="L962" s="13"/>
      <c r="M962" s="14"/>
      <c r="N962" s="14"/>
      <c r="O962" s="13"/>
      <c r="P962" s="13"/>
      <c r="Q962" s="13"/>
      <c r="R962" s="14"/>
      <c r="S962" s="14"/>
      <c r="T962" s="14"/>
      <c r="U962" s="14"/>
      <c r="V962" s="14"/>
      <c r="W962" s="14"/>
      <c r="X962" s="14"/>
      <c r="Y962" s="14"/>
      <c r="Z962" s="14"/>
      <c r="AA962" s="14"/>
      <c r="AB962" s="14"/>
      <c r="AC962" s="14"/>
    </row>
    <row r="963" spans="1:29" ht="15.75" customHeight="1" x14ac:dyDescent="0.35">
      <c r="A963" s="13"/>
      <c r="B963" s="13"/>
      <c r="C963" s="13"/>
      <c r="D963" s="13"/>
      <c r="E963" s="14"/>
      <c r="F963" s="14"/>
      <c r="G963" s="13"/>
      <c r="H963" s="13"/>
      <c r="I963" s="13"/>
      <c r="J963" s="13"/>
      <c r="K963" s="13"/>
      <c r="L963" s="13"/>
      <c r="M963" s="14"/>
      <c r="N963" s="14"/>
      <c r="O963" s="13"/>
      <c r="P963" s="13"/>
      <c r="Q963" s="13"/>
      <c r="R963" s="14"/>
      <c r="S963" s="14"/>
      <c r="T963" s="14"/>
      <c r="U963" s="14"/>
      <c r="V963" s="14"/>
      <c r="W963" s="14"/>
      <c r="X963" s="14"/>
      <c r="Y963" s="14"/>
      <c r="Z963" s="14"/>
      <c r="AA963" s="14"/>
      <c r="AB963" s="14"/>
      <c r="AC963" s="14"/>
    </row>
    <row r="964" spans="1:29" ht="15.75" customHeight="1" x14ac:dyDescent="0.35">
      <c r="A964" s="13"/>
      <c r="B964" s="13"/>
      <c r="C964" s="13"/>
      <c r="D964" s="13"/>
      <c r="E964" s="14"/>
      <c r="F964" s="14"/>
      <c r="G964" s="13"/>
      <c r="H964" s="13"/>
      <c r="I964" s="13"/>
      <c r="J964" s="13"/>
      <c r="K964" s="13"/>
      <c r="L964" s="13"/>
      <c r="M964" s="14"/>
      <c r="N964" s="14"/>
      <c r="O964" s="13"/>
      <c r="P964" s="13"/>
      <c r="Q964" s="13"/>
      <c r="R964" s="14"/>
      <c r="S964" s="14"/>
      <c r="T964" s="14"/>
      <c r="U964" s="14"/>
      <c r="V964" s="14"/>
      <c r="W964" s="14"/>
      <c r="X964" s="14"/>
      <c r="Y964" s="14"/>
      <c r="Z964" s="14"/>
      <c r="AA964" s="14"/>
      <c r="AB964" s="14"/>
      <c r="AC964" s="14"/>
    </row>
    <row r="965" spans="1:29" ht="15.75" customHeight="1" x14ac:dyDescent="0.35">
      <c r="A965" s="13"/>
      <c r="B965" s="13"/>
      <c r="C965" s="13"/>
      <c r="D965" s="13"/>
      <c r="E965" s="14"/>
      <c r="F965" s="14"/>
      <c r="G965" s="13"/>
      <c r="H965" s="13"/>
      <c r="I965" s="13"/>
      <c r="J965" s="13"/>
      <c r="K965" s="13"/>
      <c r="L965" s="13"/>
      <c r="M965" s="14"/>
      <c r="N965" s="14"/>
      <c r="O965" s="13"/>
      <c r="P965" s="13"/>
      <c r="Q965" s="13"/>
      <c r="R965" s="14"/>
      <c r="S965" s="14"/>
      <c r="T965" s="14"/>
      <c r="U965" s="14"/>
      <c r="V965" s="14"/>
      <c r="W965" s="14"/>
      <c r="X965" s="14"/>
      <c r="Y965" s="14"/>
      <c r="Z965" s="14"/>
      <c r="AA965" s="14"/>
      <c r="AB965" s="14"/>
      <c r="AC965" s="14"/>
    </row>
    <row r="966" spans="1:29" ht="15.75" customHeight="1" x14ac:dyDescent="0.35">
      <c r="A966" s="13"/>
      <c r="B966" s="13"/>
      <c r="C966" s="13"/>
      <c r="D966" s="13"/>
      <c r="E966" s="14"/>
      <c r="F966" s="14"/>
      <c r="G966" s="13"/>
      <c r="H966" s="13"/>
      <c r="I966" s="13"/>
      <c r="J966" s="13"/>
      <c r="K966" s="13"/>
      <c r="L966" s="13"/>
      <c r="M966" s="14"/>
      <c r="N966" s="14"/>
      <c r="O966" s="13"/>
      <c r="P966" s="13"/>
      <c r="Q966" s="13"/>
      <c r="R966" s="14"/>
      <c r="S966" s="14"/>
      <c r="T966" s="14"/>
      <c r="U966" s="14"/>
      <c r="V966" s="14"/>
      <c r="W966" s="14"/>
      <c r="X966" s="14"/>
      <c r="Y966" s="14"/>
      <c r="Z966" s="14"/>
      <c r="AA966" s="14"/>
      <c r="AB966" s="14"/>
      <c r="AC966" s="14"/>
    </row>
    <row r="967" spans="1:29" ht="15.75" customHeight="1" x14ac:dyDescent="0.35">
      <c r="A967" s="13"/>
      <c r="B967" s="13"/>
      <c r="C967" s="13"/>
      <c r="D967" s="13"/>
      <c r="E967" s="14"/>
      <c r="F967" s="14"/>
      <c r="G967" s="13"/>
      <c r="H967" s="13"/>
      <c r="I967" s="13"/>
      <c r="J967" s="13"/>
      <c r="K967" s="13"/>
      <c r="L967" s="13"/>
      <c r="M967" s="14"/>
      <c r="N967" s="14"/>
      <c r="O967" s="13"/>
      <c r="P967" s="13"/>
      <c r="Q967" s="13"/>
      <c r="R967" s="14"/>
      <c r="S967" s="14"/>
      <c r="T967" s="14"/>
      <c r="U967" s="14"/>
      <c r="V967" s="14"/>
      <c r="W967" s="14"/>
      <c r="X967" s="14"/>
      <c r="Y967" s="14"/>
      <c r="Z967" s="14"/>
      <c r="AA967" s="14"/>
      <c r="AB967" s="14"/>
      <c r="AC967" s="14"/>
    </row>
    <row r="968" spans="1:29" ht="15.75" customHeight="1" x14ac:dyDescent="0.35">
      <c r="A968" s="13"/>
      <c r="B968" s="13"/>
      <c r="C968" s="13"/>
      <c r="D968" s="13"/>
      <c r="E968" s="14"/>
      <c r="F968" s="14"/>
      <c r="G968" s="13"/>
      <c r="H968" s="13"/>
      <c r="I968" s="13"/>
      <c r="J968" s="13"/>
      <c r="K968" s="13"/>
      <c r="L968" s="13"/>
      <c r="M968" s="14"/>
      <c r="N968" s="14"/>
      <c r="O968" s="13"/>
      <c r="P968" s="13"/>
      <c r="Q968" s="13"/>
      <c r="R968" s="14"/>
      <c r="S968" s="14"/>
      <c r="T968" s="14"/>
      <c r="U968" s="14"/>
      <c r="V968" s="14"/>
      <c r="W968" s="14"/>
      <c r="X968" s="14"/>
      <c r="Y968" s="14"/>
      <c r="Z968" s="14"/>
      <c r="AA968" s="14"/>
      <c r="AB968" s="14"/>
      <c r="AC968" s="14"/>
    </row>
    <row r="969" spans="1:29" ht="15.75" customHeight="1" x14ac:dyDescent="0.35">
      <c r="A969" s="13"/>
      <c r="B969" s="13"/>
      <c r="C969" s="13"/>
      <c r="D969" s="13"/>
      <c r="E969" s="14"/>
      <c r="F969" s="14"/>
      <c r="G969" s="13"/>
      <c r="H969" s="13"/>
      <c r="I969" s="13"/>
      <c r="J969" s="13"/>
      <c r="K969" s="13"/>
      <c r="L969" s="13"/>
      <c r="M969" s="14"/>
      <c r="N969" s="14"/>
      <c r="O969" s="13"/>
      <c r="P969" s="13"/>
      <c r="Q969" s="13"/>
      <c r="R969" s="14"/>
      <c r="S969" s="14"/>
      <c r="T969" s="14"/>
      <c r="U969" s="14"/>
      <c r="V969" s="14"/>
      <c r="W969" s="14"/>
      <c r="X969" s="14"/>
      <c r="Y969" s="14"/>
      <c r="Z969" s="14"/>
      <c r="AA969" s="14"/>
      <c r="AB969" s="14"/>
      <c r="AC969" s="14"/>
    </row>
    <row r="970" spans="1:29" ht="15.75" customHeight="1" x14ac:dyDescent="0.35">
      <c r="A970" s="13"/>
      <c r="B970" s="13"/>
      <c r="C970" s="13"/>
      <c r="D970" s="13"/>
      <c r="E970" s="14"/>
      <c r="F970" s="14"/>
      <c r="G970" s="13"/>
      <c r="H970" s="13"/>
      <c r="I970" s="13"/>
      <c r="J970" s="13"/>
      <c r="K970" s="13"/>
      <c r="L970" s="13"/>
      <c r="M970" s="14"/>
      <c r="N970" s="14"/>
      <c r="O970" s="13"/>
      <c r="P970" s="13"/>
      <c r="Q970" s="13"/>
      <c r="R970" s="14"/>
      <c r="S970" s="14"/>
      <c r="T970" s="14"/>
      <c r="U970" s="14"/>
      <c r="V970" s="14"/>
      <c r="W970" s="14"/>
      <c r="X970" s="14"/>
      <c r="Y970" s="14"/>
      <c r="Z970" s="14"/>
      <c r="AA970" s="14"/>
      <c r="AB970" s="14"/>
      <c r="AC970" s="14"/>
    </row>
    <row r="971" spans="1:29" ht="15.75" customHeight="1" x14ac:dyDescent="0.35">
      <c r="A971" s="13"/>
      <c r="B971" s="13"/>
      <c r="C971" s="13"/>
      <c r="D971" s="13"/>
      <c r="E971" s="14"/>
      <c r="F971" s="14"/>
      <c r="G971" s="13"/>
      <c r="H971" s="13"/>
      <c r="I971" s="13"/>
      <c r="J971" s="13"/>
      <c r="K971" s="13"/>
      <c r="L971" s="13"/>
      <c r="M971" s="14"/>
      <c r="N971" s="14"/>
      <c r="O971" s="13"/>
      <c r="P971" s="13"/>
      <c r="Q971" s="13"/>
      <c r="R971" s="14"/>
      <c r="S971" s="14"/>
      <c r="T971" s="14"/>
      <c r="U971" s="14"/>
      <c r="V971" s="14"/>
      <c r="W971" s="14"/>
      <c r="X971" s="14"/>
      <c r="Y971" s="14"/>
      <c r="Z971" s="14"/>
      <c r="AA971" s="14"/>
      <c r="AB971" s="14"/>
      <c r="AC971" s="14"/>
    </row>
    <row r="972" spans="1:29" ht="15.75" customHeight="1" x14ac:dyDescent="0.35">
      <c r="A972" s="13"/>
      <c r="B972" s="13"/>
      <c r="C972" s="13"/>
      <c r="D972" s="13"/>
      <c r="E972" s="14"/>
      <c r="F972" s="14"/>
      <c r="G972" s="13"/>
      <c r="H972" s="13"/>
      <c r="I972" s="13"/>
      <c r="J972" s="13"/>
      <c r="K972" s="13"/>
      <c r="L972" s="13"/>
      <c r="M972" s="14"/>
      <c r="N972" s="14"/>
      <c r="O972" s="13"/>
      <c r="P972" s="13"/>
      <c r="Q972" s="13"/>
      <c r="R972" s="14"/>
      <c r="S972" s="14"/>
      <c r="T972" s="14"/>
      <c r="U972" s="14"/>
      <c r="V972" s="14"/>
      <c r="W972" s="14"/>
      <c r="X972" s="14"/>
      <c r="Y972" s="14"/>
      <c r="Z972" s="14"/>
      <c r="AA972" s="14"/>
      <c r="AB972" s="14"/>
      <c r="AC972" s="14"/>
    </row>
    <row r="973" spans="1:29" ht="15.75" customHeight="1" x14ac:dyDescent="0.35">
      <c r="A973" s="13"/>
      <c r="B973" s="13"/>
      <c r="C973" s="13"/>
      <c r="D973" s="13"/>
      <c r="E973" s="14"/>
      <c r="F973" s="14"/>
      <c r="G973" s="13"/>
      <c r="H973" s="13"/>
      <c r="I973" s="13"/>
      <c r="J973" s="13"/>
      <c r="K973" s="13"/>
      <c r="L973" s="13"/>
      <c r="M973" s="14"/>
      <c r="N973" s="14"/>
      <c r="O973" s="13"/>
      <c r="P973" s="13"/>
      <c r="Q973" s="13"/>
      <c r="R973" s="14"/>
      <c r="S973" s="14"/>
      <c r="T973" s="14"/>
      <c r="U973" s="14"/>
      <c r="V973" s="14"/>
      <c r="W973" s="14"/>
      <c r="X973" s="14"/>
      <c r="Y973" s="14"/>
      <c r="Z973" s="14"/>
      <c r="AA973" s="14"/>
      <c r="AB973" s="14"/>
      <c r="AC973" s="14"/>
    </row>
    <row r="974" spans="1:29" ht="15.75" customHeight="1" x14ac:dyDescent="0.35">
      <c r="A974" s="13"/>
      <c r="B974" s="13"/>
      <c r="C974" s="13"/>
      <c r="D974" s="13"/>
      <c r="E974" s="14"/>
      <c r="F974" s="14"/>
      <c r="G974" s="13"/>
      <c r="H974" s="13"/>
      <c r="I974" s="13"/>
      <c r="J974" s="13"/>
      <c r="K974" s="13"/>
      <c r="L974" s="13"/>
      <c r="M974" s="14"/>
      <c r="N974" s="14"/>
      <c r="O974" s="13"/>
      <c r="P974" s="13"/>
      <c r="Q974" s="13"/>
      <c r="R974" s="14"/>
      <c r="S974" s="14"/>
      <c r="T974" s="14"/>
      <c r="U974" s="14"/>
      <c r="V974" s="14"/>
      <c r="W974" s="14"/>
      <c r="X974" s="14"/>
      <c r="Y974" s="14"/>
      <c r="Z974" s="14"/>
      <c r="AA974" s="14"/>
      <c r="AB974" s="14"/>
      <c r="AC974" s="14"/>
    </row>
    <row r="975" spans="1:29" ht="15.75" customHeight="1" x14ac:dyDescent="0.35">
      <c r="A975" s="13"/>
      <c r="B975" s="13"/>
      <c r="C975" s="13"/>
      <c r="D975" s="13"/>
      <c r="E975" s="14"/>
      <c r="F975" s="14"/>
      <c r="G975" s="13"/>
      <c r="H975" s="13"/>
      <c r="I975" s="13"/>
      <c r="J975" s="13"/>
      <c r="K975" s="13"/>
      <c r="L975" s="13"/>
      <c r="M975" s="14"/>
      <c r="N975" s="14"/>
      <c r="O975" s="13"/>
      <c r="P975" s="13"/>
      <c r="Q975" s="13"/>
      <c r="R975" s="14"/>
      <c r="S975" s="14"/>
      <c r="T975" s="14"/>
      <c r="U975" s="14"/>
      <c r="V975" s="14"/>
      <c r="W975" s="14"/>
      <c r="X975" s="14"/>
      <c r="Y975" s="14"/>
      <c r="Z975" s="14"/>
      <c r="AA975" s="14"/>
      <c r="AB975" s="14"/>
      <c r="AC975" s="14"/>
    </row>
    <row r="976" spans="1:29" ht="15.75" customHeight="1" x14ac:dyDescent="0.35">
      <c r="A976" s="13"/>
      <c r="B976" s="13"/>
      <c r="C976" s="13"/>
      <c r="D976" s="13"/>
      <c r="E976" s="14"/>
      <c r="F976" s="14"/>
      <c r="G976" s="13"/>
      <c r="H976" s="13"/>
      <c r="I976" s="13"/>
      <c r="J976" s="13"/>
      <c r="K976" s="13"/>
      <c r="L976" s="13"/>
      <c r="M976" s="14"/>
      <c r="N976" s="14"/>
      <c r="O976" s="13"/>
      <c r="P976" s="13"/>
      <c r="Q976" s="13"/>
      <c r="R976" s="14"/>
      <c r="S976" s="14"/>
      <c r="T976" s="14"/>
      <c r="U976" s="14"/>
      <c r="V976" s="14"/>
      <c r="W976" s="14"/>
      <c r="X976" s="14"/>
      <c r="Y976" s="14"/>
      <c r="Z976" s="14"/>
      <c r="AA976" s="14"/>
      <c r="AB976" s="14"/>
      <c r="AC976" s="14"/>
    </row>
    <row r="977" spans="1:29" ht="15.75" customHeight="1" x14ac:dyDescent="0.35">
      <c r="A977" s="13"/>
      <c r="B977" s="13"/>
      <c r="C977" s="13"/>
      <c r="D977" s="13"/>
      <c r="E977" s="14"/>
      <c r="F977" s="14"/>
      <c r="G977" s="13"/>
      <c r="H977" s="13"/>
      <c r="I977" s="13"/>
      <c r="J977" s="13"/>
      <c r="K977" s="13"/>
      <c r="L977" s="13"/>
      <c r="M977" s="14"/>
      <c r="N977" s="14"/>
      <c r="O977" s="13"/>
      <c r="P977" s="13"/>
      <c r="Q977" s="13"/>
      <c r="R977" s="14"/>
      <c r="S977" s="14"/>
      <c r="T977" s="14"/>
      <c r="U977" s="14"/>
      <c r="V977" s="14"/>
      <c r="W977" s="14"/>
      <c r="X977" s="14"/>
      <c r="Y977" s="14"/>
      <c r="Z977" s="14"/>
      <c r="AA977" s="14"/>
      <c r="AB977" s="14"/>
      <c r="AC977" s="14"/>
    </row>
    <row r="978" spans="1:29" ht="15.75" customHeight="1" x14ac:dyDescent="0.35">
      <c r="A978" s="13"/>
      <c r="B978" s="13"/>
      <c r="C978" s="13"/>
      <c r="D978" s="13"/>
      <c r="E978" s="14"/>
      <c r="F978" s="14"/>
      <c r="G978" s="13"/>
      <c r="H978" s="13"/>
      <c r="I978" s="13"/>
      <c r="J978" s="13"/>
      <c r="K978" s="13"/>
      <c r="L978" s="13"/>
      <c r="M978" s="14"/>
      <c r="N978" s="14"/>
      <c r="O978" s="13"/>
      <c r="P978" s="13"/>
      <c r="Q978" s="13"/>
      <c r="R978" s="14"/>
      <c r="S978" s="14"/>
      <c r="T978" s="14"/>
      <c r="U978" s="14"/>
      <c r="V978" s="14"/>
      <c r="W978" s="14"/>
      <c r="X978" s="14"/>
      <c r="Y978" s="14"/>
      <c r="Z978" s="14"/>
      <c r="AA978" s="14"/>
      <c r="AB978" s="14"/>
      <c r="AC978" s="14"/>
    </row>
    <row r="979" spans="1:29" ht="15.75" customHeight="1" x14ac:dyDescent="0.35">
      <c r="A979" s="13"/>
      <c r="B979" s="13"/>
      <c r="C979" s="13"/>
      <c r="D979" s="13"/>
      <c r="E979" s="14"/>
      <c r="F979" s="14"/>
      <c r="G979" s="13"/>
      <c r="H979" s="13"/>
      <c r="I979" s="13"/>
      <c r="J979" s="13"/>
      <c r="K979" s="13"/>
      <c r="L979" s="13"/>
      <c r="M979" s="14"/>
      <c r="N979" s="14"/>
      <c r="O979" s="13"/>
      <c r="P979" s="13"/>
      <c r="Q979" s="13"/>
      <c r="R979" s="14"/>
      <c r="S979" s="14"/>
      <c r="T979" s="14"/>
      <c r="U979" s="14"/>
      <c r="V979" s="14"/>
      <c r="W979" s="14"/>
      <c r="X979" s="14"/>
      <c r="Y979" s="14"/>
      <c r="Z979" s="14"/>
      <c r="AA979" s="14"/>
      <c r="AB979" s="14"/>
      <c r="AC979" s="14"/>
    </row>
    <row r="980" spans="1:29" ht="15.75" customHeight="1" x14ac:dyDescent="0.35">
      <c r="A980" s="13"/>
      <c r="B980" s="13"/>
      <c r="C980" s="13"/>
      <c r="D980" s="13"/>
      <c r="E980" s="14"/>
      <c r="F980" s="14"/>
      <c r="G980" s="13"/>
      <c r="H980" s="13"/>
      <c r="I980" s="13"/>
      <c r="J980" s="13"/>
      <c r="K980" s="13"/>
      <c r="L980" s="13"/>
      <c r="M980" s="14"/>
      <c r="N980" s="14"/>
      <c r="O980" s="13"/>
      <c r="P980" s="13"/>
      <c r="Q980" s="13"/>
      <c r="R980" s="14"/>
      <c r="S980" s="14"/>
      <c r="T980" s="14"/>
      <c r="U980" s="14"/>
      <c r="V980" s="14"/>
      <c r="W980" s="14"/>
      <c r="X980" s="14"/>
      <c r="Y980" s="14"/>
      <c r="Z980" s="14"/>
      <c r="AA980" s="14"/>
      <c r="AB980" s="14"/>
      <c r="AC980" s="14"/>
    </row>
    <row r="981" spans="1:29" ht="15.75" customHeight="1" x14ac:dyDescent="0.35">
      <c r="A981" s="13"/>
      <c r="B981" s="13"/>
      <c r="C981" s="13"/>
      <c r="D981" s="13"/>
      <c r="E981" s="14"/>
      <c r="F981" s="14"/>
      <c r="G981" s="13"/>
      <c r="H981" s="13"/>
      <c r="I981" s="13"/>
      <c r="J981" s="13"/>
      <c r="K981" s="13"/>
      <c r="L981" s="13"/>
      <c r="M981" s="14"/>
      <c r="N981" s="14"/>
      <c r="O981" s="13"/>
      <c r="P981" s="13"/>
      <c r="Q981" s="13"/>
      <c r="R981" s="14"/>
      <c r="S981" s="14"/>
      <c r="T981" s="14"/>
      <c r="U981" s="14"/>
      <c r="V981" s="14"/>
      <c r="W981" s="14"/>
      <c r="X981" s="14"/>
      <c r="Y981" s="14"/>
      <c r="Z981" s="14"/>
      <c r="AA981" s="14"/>
      <c r="AB981" s="14"/>
      <c r="AC981" s="14"/>
    </row>
    <row r="982" spans="1:29" ht="15.75" customHeight="1" x14ac:dyDescent="0.35">
      <c r="A982" s="13"/>
      <c r="B982" s="13"/>
      <c r="C982" s="13"/>
      <c r="D982" s="13"/>
      <c r="E982" s="14"/>
      <c r="F982" s="14"/>
      <c r="G982" s="13"/>
      <c r="H982" s="13"/>
      <c r="I982" s="13"/>
      <c r="J982" s="13"/>
      <c r="K982" s="13"/>
      <c r="L982" s="13"/>
      <c r="M982" s="14"/>
      <c r="N982" s="14"/>
      <c r="O982" s="13"/>
      <c r="P982" s="13"/>
      <c r="Q982" s="13"/>
      <c r="R982" s="14"/>
      <c r="S982" s="14"/>
      <c r="T982" s="14"/>
      <c r="U982" s="14"/>
      <c r="V982" s="14"/>
      <c r="W982" s="14"/>
      <c r="X982" s="14"/>
      <c r="Y982" s="14"/>
      <c r="Z982" s="14"/>
      <c r="AA982" s="14"/>
      <c r="AB982" s="14"/>
      <c r="AC982" s="14"/>
    </row>
    <row r="983" spans="1:29" ht="15.75" customHeight="1" x14ac:dyDescent="0.35">
      <c r="A983" s="13"/>
      <c r="B983" s="13"/>
      <c r="C983" s="13"/>
      <c r="D983" s="13"/>
      <c r="E983" s="14"/>
      <c r="F983" s="14"/>
      <c r="G983" s="13"/>
      <c r="H983" s="13"/>
      <c r="I983" s="13"/>
      <c r="J983" s="13"/>
      <c r="K983" s="13"/>
      <c r="L983" s="13"/>
      <c r="M983" s="14"/>
      <c r="N983" s="14"/>
      <c r="O983" s="13"/>
      <c r="P983" s="13"/>
      <c r="Q983" s="13"/>
      <c r="R983" s="14"/>
      <c r="S983" s="14"/>
      <c r="T983" s="14"/>
      <c r="U983" s="14"/>
      <c r="V983" s="14"/>
      <c r="W983" s="14"/>
      <c r="X983" s="14"/>
      <c r="Y983" s="14"/>
      <c r="Z983" s="14"/>
      <c r="AA983" s="14"/>
      <c r="AB983" s="14"/>
      <c r="AC983" s="14"/>
    </row>
    <row r="984" spans="1:29" ht="15.75" customHeight="1" x14ac:dyDescent="0.35">
      <c r="A984" s="13"/>
      <c r="B984" s="13"/>
      <c r="C984" s="13"/>
      <c r="D984" s="13"/>
      <c r="E984" s="14"/>
      <c r="F984" s="14"/>
      <c r="G984" s="13"/>
      <c r="H984" s="13"/>
      <c r="I984" s="13"/>
      <c r="J984" s="13"/>
      <c r="K984" s="13"/>
      <c r="L984" s="13"/>
      <c r="M984" s="14"/>
      <c r="N984" s="14"/>
      <c r="O984" s="13"/>
      <c r="P984" s="13"/>
      <c r="Q984" s="13"/>
      <c r="R984" s="14"/>
      <c r="S984" s="14"/>
      <c r="T984" s="14"/>
      <c r="U984" s="14"/>
      <c r="V984" s="14"/>
      <c r="W984" s="14"/>
      <c r="X984" s="14"/>
      <c r="Y984" s="14"/>
      <c r="Z984" s="14"/>
      <c r="AA984" s="14"/>
      <c r="AB984" s="14"/>
      <c r="AC984" s="14"/>
    </row>
    <row r="985" spans="1:29" ht="15.75" customHeight="1" x14ac:dyDescent="0.35">
      <c r="A985" s="13"/>
      <c r="B985" s="13"/>
      <c r="C985" s="13"/>
      <c r="D985" s="13"/>
      <c r="E985" s="14"/>
      <c r="F985" s="14"/>
      <c r="G985" s="13"/>
      <c r="H985" s="13"/>
      <c r="I985" s="13"/>
      <c r="J985" s="13"/>
      <c r="K985" s="13"/>
      <c r="L985" s="13"/>
      <c r="M985" s="14"/>
      <c r="N985" s="14"/>
      <c r="O985" s="13"/>
      <c r="P985" s="13"/>
      <c r="Q985" s="13"/>
      <c r="R985" s="14"/>
      <c r="S985" s="14"/>
      <c r="T985" s="14"/>
      <c r="U985" s="14"/>
      <c r="V985" s="14"/>
      <c r="W985" s="14"/>
      <c r="X985" s="14"/>
      <c r="Y985" s="14"/>
      <c r="Z985" s="14"/>
      <c r="AA985" s="14"/>
      <c r="AB985" s="14"/>
      <c r="AC985" s="14"/>
    </row>
    <row r="986" spans="1:29" ht="15.75" customHeight="1" x14ac:dyDescent="0.35">
      <c r="A986" s="13"/>
      <c r="B986" s="13"/>
      <c r="C986" s="13"/>
      <c r="D986" s="13"/>
      <c r="E986" s="14"/>
      <c r="F986" s="14"/>
      <c r="G986" s="13"/>
      <c r="H986" s="13"/>
      <c r="I986" s="13"/>
      <c r="J986" s="13"/>
      <c r="K986" s="13"/>
      <c r="L986" s="13"/>
      <c r="M986" s="14"/>
      <c r="N986" s="14"/>
      <c r="O986" s="13"/>
      <c r="P986" s="13"/>
      <c r="Q986" s="13"/>
      <c r="R986" s="14"/>
      <c r="S986" s="14"/>
      <c r="T986" s="14"/>
      <c r="U986" s="14"/>
      <c r="V986" s="14"/>
      <c r="W986" s="14"/>
      <c r="X986" s="14"/>
      <c r="Y986" s="14"/>
      <c r="Z986" s="14"/>
      <c r="AA986" s="14"/>
      <c r="AB986" s="14"/>
      <c r="AC986" s="14"/>
    </row>
    <row r="987" spans="1:29" ht="15.75" customHeight="1" x14ac:dyDescent="0.35">
      <c r="A987" s="13"/>
      <c r="B987" s="13"/>
      <c r="C987" s="13"/>
      <c r="D987" s="13"/>
      <c r="E987" s="14"/>
      <c r="F987" s="14"/>
      <c r="G987" s="13"/>
      <c r="H987" s="13"/>
      <c r="I987" s="13"/>
      <c r="J987" s="13"/>
      <c r="K987" s="13"/>
      <c r="L987" s="13"/>
      <c r="M987" s="14"/>
      <c r="N987" s="14"/>
      <c r="O987" s="13"/>
      <c r="P987" s="13"/>
      <c r="Q987" s="13"/>
      <c r="R987" s="14"/>
      <c r="S987" s="14"/>
      <c r="T987" s="14"/>
      <c r="U987" s="14"/>
      <c r="V987" s="14"/>
      <c r="W987" s="14"/>
      <c r="X987" s="14"/>
      <c r="Y987" s="14"/>
      <c r="Z987" s="14"/>
      <c r="AA987" s="14"/>
      <c r="AB987" s="14"/>
      <c r="AC987" s="14"/>
    </row>
    <row r="988" spans="1:29" ht="15.75" customHeight="1" x14ac:dyDescent="0.35">
      <c r="A988" s="13"/>
      <c r="B988" s="13"/>
      <c r="C988" s="13"/>
      <c r="D988" s="13"/>
      <c r="E988" s="14"/>
      <c r="F988" s="14"/>
      <c r="G988" s="13"/>
      <c r="H988" s="13"/>
      <c r="I988" s="13"/>
      <c r="J988" s="13"/>
      <c r="K988" s="13"/>
      <c r="L988" s="13"/>
      <c r="M988" s="14"/>
      <c r="N988" s="14"/>
      <c r="O988" s="13"/>
      <c r="P988" s="13"/>
      <c r="Q988" s="13"/>
      <c r="R988" s="14"/>
      <c r="S988" s="14"/>
      <c r="T988" s="14"/>
      <c r="U988" s="14"/>
      <c r="V988" s="14"/>
      <c r="W988" s="14"/>
      <c r="X988" s="14"/>
      <c r="Y988" s="14"/>
      <c r="Z988" s="14"/>
      <c r="AA988" s="14"/>
      <c r="AB988" s="14"/>
      <c r="AC988" s="14"/>
    </row>
    <row r="989" spans="1:29" ht="15.75" customHeight="1" x14ac:dyDescent="0.35">
      <c r="A989" s="13"/>
      <c r="B989" s="13"/>
      <c r="C989" s="13"/>
      <c r="D989" s="13"/>
      <c r="E989" s="14"/>
      <c r="F989" s="14"/>
      <c r="G989" s="13"/>
      <c r="H989" s="13"/>
      <c r="I989" s="13"/>
      <c r="J989" s="13"/>
      <c r="K989" s="13"/>
      <c r="L989" s="13"/>
      <c r="M989" s="14"/>
      <c r="N989" s="14"/>
      <c r="O989" s="13"/>
      <c r="P989" s="13"/>
      <c r="Q989" s="13"/>
      <c r="R989" s="14"/>
      <c r="S989" s="14"/>
      <c r="T989" s="14"/>
      <c r="U989" s="14"/>
      <c r="V989" s="14"/>
      <c r="W989" s="14"/>
      <c r="X989" s="14"/>
      <c r="Y989" s="14"/>
      <c r="Z989" s="14"/>
      <c r="AA989" s="14"/>
      <c r="AB989" s="14"/>
      <c r="AC989" s="14"/>
    </row>
    <row r="990" spans="1:29" ht="15.75" customHeight="1" x14ac:dyDescent="0.35">
      <c r="A990" s="13"/>
      <c r="B990" s="13"/>
      <c r="C990" s="13"/>
      <c r="D990" s="13"/>
      <c r="E990" s="14"/>
      <c r="F990" s="14"/>
      <c r="G990" s="13"/>
      <c r="H990" s="13"/>
      <c r="I990" s="13"/>
      <c r="J990" s="13"/>
      <c r="K990" s="13"/>
      <c r="L990" s="13"/>
      <c r="M990" s="14"/>
      <c r="N990" s="14"/>
      <c r="O990" s="13"/>
      <c r="P990" s="13"/>
      <c r="Q990" s="13"/>
      <c r="R990" s="14"/>
      <c r="S990" s="14"/>
      <c r="T990" s="14"/>
      <c r="U990" s="14"/>
      <c r="V990" s="14"/>
      <c r="W990" s="14"/>
      <c r="X990" s="14"/>
      <c r="Y990" s="14"/>
      <c r="Z990" s="14"/>
      <c r="AA990" s="14"/>
      <c r="AB990" s="14"/>
      <c r="AC990" s="14"/>
    </row>
    <row r="991" spans="1:29" ht="15.75" customHeight="1" x14ac:dyDescent="0.35">
      <c r="A991" s="13"/>
      <c r="B991" s="13"/>
      <c r="C991" s="13"/>
      <c r="D991" s="13"/>
      <c r="E991" s="14"/>
      <c r="F991" s="14"/>
      <c r="G991" s="13"/>
      <c r="H991" s="13"/>
      <c r="I991" s="13"/>
      <c r="J991" s="13"/>
      <c r="K991" s="13"/>
      <c r="L991" s="13"/>
      <c r="M991" s="14"/>
      <c r="N991" s="14"/>
      <c r="O991" s="13"/>
      <c r="P991" s="13"/>
      <c r="Q991" s="13"/>
      <c r="R991" s="14"/>
      <c r="S991" s="14"/>
      <c r="T991" s="14"/>
      <c r="U991" s="14"/>
      <c r="V991" s="14"/>
      <c r="W991" s="14"/>
      <c r="X991" s="14"/>
      <c r="Y991" s="14"/>
      <c r="Z991" s="14"/>
      <c r="AA991" s="14"/>
      <c r="AB991" s="14"/>
      <c r="AC991" s="14"/>
    </row>
    <row r="992" spans="1:29" ht="15.75" customHeight="1" x14ac:dyDescent="0.35">
      <c r="A992" s="13"/>
      <c r="B992" s="13"/>
      <c r="C992" s="13"/>
      <c r="D992" s="13"/>
      <c r="E992" s="14"/>
      <c r="F992" s="14"/>
      <c r="G992" s="13"/>
      <c r="H992" s="13"/>
      <c r="I992" s="13"/>
      <c r="J992" s="13"/>
      <c r="K992" s="13"/>
      <c r="L992" s="13"/>
      <c r="M992" s="14"/>
      <c r="N992" s="14"/>
      <c r="O992" s="13"/>
      <c r="P992" s="13"/>
      <c r="Q992" s="13"/>
      <c r="R992" s="14"/>
      <c r="S992" s="14"/>
      <c r="T992" s="14"/>
      <c r="U992" s="14"/>
      <c r="V992" s="14"/>
      <c r="W992" s="14"/>
      <c r="X992" s="14"/>
      <c r="Y992" s="14"/>
      <c r="Z992" s="14"/>
      <c r="AA992" s="14"/>
      <c r="AB992" s="14"/>
      <c r="AC992" s="14"/>
    </row>
    <row r="993" spans="1:29" ht="15.75" customHeight="1" x14ac:dyDescent="0.35">
      <c r="A993" s="13"/>
      <c r="B993" s="13"/>
      <c r="C993" s="13"/>
      <c r="D993" s="13"/>
      <c r="E993" s="14"/>
      <c r="F993" s="14"/>
      <c r="G993" s="13"/>
      <c r="H993" s="13"/>
      <c r="I993" s="13"/>
      <c r="J993" s="13"/>
      <c r="K993" s="13"/>
      <c r="L993" s="13"/>
      <c r="M993" s="14"/>
      <c r="N993" s="14"/>
      <c r="O993" s="13"/>
      <c r="P993" s="13"/>
      <c r="Q993" s="13"/>
      <c r="R993" s="14"/>
      <c r="S993" s="14"/>
      <c r="T993" s="14"/>
      <c r="U993" s="14"/>
      <c r="V993" s="14"/>
      <c r="W993" s="14"/>
      <c r="X993" s="14"/>
      <c r="Y993" s="14"/>
      <c r="Z993" s="14"/>
      <c r="AA993" s="14"/>
      <c r="AB993" s="14"/>
      <c r="AC993" s="14"/>
    </row>
    <row r="994" spans="1:29" ht="15.75" customHeight="1" x14ac:dyDescent="0.35">
      <c r="A994" s="13"/>
      <c r="B994" s="13"/>
      <c r="C994" s="13"/>
      <c r="D994" s="13"/>
      <c r="E994" s="14"/>
      <c r="F994" s="14"/>
      <c r="G994" s="13"/>
      <c r="H994" s="13"/>
      <c r="I994" s="13"/>
      <c r="J994" s="13"/>
      <c r="K994" s="13"/>
      <c r="L994" s="13"/>
      <c r="M994" s="14"/>
      <c r="N994" s="14"/>
      <c r="O994" s="13"/>
      <c r="P994" s="13"/>
      <c r="Q994" s="13"/>
      <c r="R994" s="14"/>
      <c r="S994" s="14"/>
      <c r="T994" s="14"/>
      <c r="U994" s="14"/>
      <c r="V994" s="14"/>
      <c r="W994" s="14"/>
      <c r="X994" s="14"/>
      <c r="Y994" s="14"/>
      <c r="Z994" s="14"/>
      <c r="AA994" s="14"/>
      <c r="AB994" s="14"/>
      <c r="AC994" s="14"/>
    </row>
    <row r="995" spans="1:29" ht="15.75" customHeight="1" x14ac:dyDescent="0.35">
      <c r="A995" s="13"/>
      <c r="B995" s="13"/>
      <c r="C995" s="13"/>
      <c r="D995" s="13"/>
      <c r="E995" s="14"/>
      <c r="F995" s="14"/>
      <c r="G995" s="13"/>
      <c r="H995" s="13"/>
      <c r="I995" s="13"/>
      <c r="J995" s="13"/>
      <c r="K995" s="13"/>
      <c r="L995" s="13"/>
      <c r="M995" s="14"/>
      <c r="N995" s="14"/>
      <c r="O995" s="13"/>
      <c r="P995" s="13"/>
      <c r="Q995" s="13"/>
      <c r="R995" s="14"/>
      <c r="S995" s="14"/>
      <c r="T995" s="14"/>
      <c r="U995" s="14"/>
      <c r="V995" s="14"/>
      <c r="W995" s="14"/>
      <c r="X995" s="14"/>
      <c r="Y995" s="14"/>
      <c r="Z995" s="14"/>
      <c r="AA995" s="14"/>
      <c r="AB995" s="14"/>
      <c r="AC995" s="14"/>
    </row>
    <row r="996" spans="1:29" ht="15.75" customHeight="1" x14ac:dyDescent="0.35">
      <c r="A996" s="13"/>
      <c r="B996" s="13"/>
      <c r="C996" s="13"/>
      <c r="D996" s="13"/>
      <c r="E996" s="14"/>
      <c r="F996" s="14"/>
      <c r="G996" s="13"/>
      <c r="H996" s="13"/>
      <c r="I996" s="13"/>
      <c r="J996" s="13"/>
      <c r="K996" s="13"/>
      <c r="L996" s="13"/>
      <c r="M996" s="14"/>
      <c r="N996" s="14"/>
      <c r="O996" s="13"/>
      <c r="P996" s="13"/>
      <c r="Q996" s="13"/>
      <c r="R996" s="14"/>
      <c r="S996" s="14"/>
      <c r="T996" s="14"/>
      <c r="U996" s="14"/>
      <c r="V996" s="14"/>
      <c r="W996" s="14"/>
      <c r="X996" s="14"/>
      <c r="Y996" s="14"/>
      <c r="Z996" s="14"/>
      <c r="AA996" s="14"/>
      <c r="AB996" s="14"/>
      <c r="AC996" s="14"/>
    </row>
    <row r="997" spans="1:29" ht="15.75" customHeight="1" x14ac:dyDescent="0.35">
      <c r="A997" s="13"/>
      <c r="B997" s="13"/>
      <c r="C997" s="13"/>
      <c r="D997" s="13"/>
      <c r="E997" s="14"/>
      <c r="F997" s="14"/>
      <c r="G997" s="13"/>
      <c r="H997" s="13"/>
      <c r="I997" s="13"/>
      <c r="J997" s="13"/>
      <c r="K997" s="13"/>
      <c r="L997" s="13"/>
      <c r="M997" s="14"/>
      <c r="N997" s="14"/>
      <c r="O997" s="13"/>
      <c r="P997" s="13"/>
      <c r="Q997" s="13"/>
      <c r="R997" s="14"/>
      <c r="S997" s="14"/>
      <c r="T997" s="14"/>
      <c r="U997" s="14"/>
      <c r="V997" s="14"/>
      <c r="W997" s="14"/>
      <c r="X997" s="14"/>
      <c r="Y997" s="14"/>
      <c r="Z997" s="14"/>
      <c r="AA997" s="14"/>
      <c r="AB997" s="14"/>
      <c r="AC997" s="14"/>
    </row>
    <row r="998" spans="1:29" ht="15.75" customHeight="1" x14ac:dyDescent="0.35">
      <c r="A998" s="13"/>
      <c r="B998" s="13"/>
      <c r="C998" s="13"/>
      <c r="D998" s="13"/>
      <c r="E998" s="14"/>
      <c r="F998" s="14"/>
      <c r="G998" s="13"/>
      <c r="H998" s="13"/>
      <c r="I998" s="13"/>
      <c r="J998" s="13"/>
      <c r="K998" s="13"/>
      <c r="L998" s="13"/>
      <c r="M998" s="14"/>
      <c r="N998" s="14"/>
      <c r="O998" s="13"/>
      <c r="P998" s="13"/>
      <c r="Q998" s="13"/>
      <c r="R998" s="14"/>
      <c r="S998" s="14"/>
      <c r="T998" s="14"/>
      <c r="U998" s="14"/>
      <c r="V998" s="14"/>
      <c r="W998" s="14"/>
      <c r="X998" s="14"/>
      <c r="Y998" s="14"/>
      <c r="Z998" s="14"/>
      <c r="AA998" s="14"/>
      <c r="AB998" s="14"/>
      <c r="AC998" s="14"/>
    </row>
    <row r="999" spans="1:29" ht="15.75" customHeight="1" x14ac:dyDescent="0.35">
      <c r="A999" s="13"/>
      <c r="B999" s="13"/>
      <c r="C999" s="13"/>
      <c r="D999" s="13"/>
      <c r="E999" s="14"/>
      <c r="F999" s="14"/>
      <c r="G999" s="13"/>
      <c r="H999" s="13"/>
      <c r="I999" s="13"/>
      <c r="J999" s="13"/>
      <c r="K999" s="13"/>
      <c r="L999" s="13"/>
      <c r="M999" s="14"/>
      <c r="N999" s="14"/>
      <c r="O999" s="13"/>
      <c r="P999" s="13"/>
      <c r="Q999" s="13"/>
      <c r="R999" s="14"/>
      <c r="S999" s="14"/>
      <c r="T999" s="14"/>
      <c r="U999" s="14"/>
      <c r="V999" s="14"/>
      <c r="W999" s="14"/>
      <c r="X999" s="14"/>
      <c r="Y999" s="14"/>
      <c r="Z999" s="14"/>
      <c r="AA999" s="14"/>
      <c r="AB999" s="14"/>
      <c r="AC999" s="14"/>
    </row>
    <row r="1000" spans="1:29" ht="15.75" customHeight="1" x14ac:dyDescent="0.35">
      <c r="A1000" s="13"/>
      <c r="B1000" s="13"/>
      <c r="C1000" s="13"/>
      <c r="D1000" s="13"/>
      <c r="E1000" s="14"/>
      <c r="F1000" s="14"/>
      <c r="G1000" s="13"/>
      <c r="H1000" s="13"/>
      <c r="I1000" s="13"/>
      <c r="J1000" s="13"/>
      <c r="K1000" s="13"/>
      <c r="L1000" s="13"/>
      <c r="M1000" s="14"/>
      <c r="N1000" s="14"/>
      <c r="O1000" s="13"/>
      <c r="P1000" s="13"/>
      <c r="Q1000" s="13"/>
      <c r="R1000" s="14"/>
      <c r="S1000" s="14"/>
      <c r="T1000" s="14"/>
      <c r="U1000" s="14"/>
      <c r="V1000" s="14"/>
      <c r="W1000" s="14"/>
      <c r="X1000" s="14"/>
      <c r="Y1000" s="14"/>
      <c r="Z1000" s="14"/>
      <c r="AA1000" s="14"/>
      <c r="AB1000" s="14"/>
      <c r="AC1000" s="14"/>
    </row>
  </sheetData>
  <autoFilter ref="A1:AC62" xr:uid="{00000000-0001-0000-0000-000000000000}">
    <filterColumn colId="16">
      <filters>
        <filter val="Jaison Augustine"/>
      </filters>
    </filterColumn>
  </autoFilter>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E2A0-5202-49F5-B072-BF45E8914A08}">
  <sheetPr>
    <tabColor theme="5" tint="0.39997558519241921"/>
  </sheetPr>
  <dimension ref="B1:BD37"/>
  <sheetViews>
    <sheetView showGridLines="0" topLeftCell="AX1" zoomScale="70" zoomScaleNormal="70" workbookViewId="0">
      <selection activeCell="BD11" sqref="BD11"/>
    </sheetView>
  </sheetViews>
  <sheetFormatPr defaultRowHeight="15.5" x14ac:dyDescent="0.35"/>
  <cols>
    <col min="1" max="1" width="10.90625" style="15" bestFit="1" customWidth="1"/>
    <col min="2" max="2" width="8.81640625" style="15" bestFit="1" customWidth="1"/>
    <col min="3" max="3" width="14.08984375" style="15" bestFit="1" customWidth="1"/>
    <col min="4" max="4" width="9.26953125" style="15" bestFit="1" customWidth="1"/>
    <col min="5" max="6" width="8.7265625" style="15"/>
    <col min="7" max="7" width="19.54296875" style="15" bestFit="1" customWidth="1"/>
    <col min="8" max="8" width="9.26953125" style="15" bestFit="1" customWidth="1"/>
    <col min="9" max="9" width="13.6328125" style="15" bestFit="1" customWidth="1"/>
    <col min="10" max="10" width="13.6328125" style="15" customWidth="1"/>
    <col min="11" max="11" width="22" style="15" bestFit="1" customWidth="1"/>
    <col min="12" max="12" width="17" style="15" bestFit="1" customWidth="1"/>
    <col min="13" max="14" width="8.7265625" style="15"/>
    <col min="15" max="15" width="11.26953125" style="15" bestFit="1" customWidth="1"/>
    <col min="16" max="16" width="8.453125" style="15" bestFit="1" customWidth="1"/>
    <col min="17" max="17" width="15.54296875" style="15" bestFit="1" customWidth="1"/>
    <col min="18" max="18" width="10" style="15" bestFit="1" customWidth="1"/>
    <col min="19" max="19" width="8.7265625" style="15"/>
    <col min="20" max="20" width="8.7265625" style="22"/>
    <col min="21" max="21" width="12.7265625" style="15" bestFit="1" customWidth="1"/>
    <col min="22" max="22" width="8.90625" style="15" bestFit="1" customWidth="1"/>
    <col min="23" max="23" width="8.453125" style="15" bestFit="1" customWidth="1"/>
    <col min="24" max="24" width="11" style="15" bestFit="1" customWidth="1"/>
    <col min="25" max="25" width="8.7265625" style="15"/>
    <col min="26" max="26" width="8.7265625" style="22"/>
    <col min="27" max="27" width="19.54296875" style="15" bestFit="1" customWidth="1"/>
    <col min="28" max="28" width="25.453125" style="15" bestFit="1" customWidth="1"/>
    <col min="29" max="29" width="23.453125" style="15" bestFit="1" customWidth="1"/>
    <col min="30" max="30" width="8.7265625" style="15"/>
    <col min="31" max="31" width="8.7265625" style="22"/>
    <col min="32" max="32" width="11.7265625" style="22" customWidth="1"/>
    <col min="33" max="33" width="19.453125" style="15" bestFit="1" customWidth="1"/>
    <col min="34" max="34" width="14.7265625" style="15" bestFit="1" customWidth="1"/>
    <col min="35" max="35" width="24.26953125" style="15" bestFit="1" customWidth="1"/>
    <col min="36" max="36" width="21.453125" style="15" bestFit="1" customWidth="1"/>
    <col min="37" max="37" width="19.08984375" style="15" bestFit="1" customWidth="1"/>
    <col min="38" max="38" width="27.54296875" style="15" bestFit="1" customWidth="1"/>
    <col min="39" max="39" width="8.7265625" style="15"/>
    <col min="40" max="40" width="8.7265625" style="22"/>
    <col min="41" max="41" width="16.36328125" style="15" bestFit="1" customWidth="1"/>
    <col min="42" max="42" width="18.453125" style="15" bestFit="1" customWidth="1"/>
    <col min="43" max="44" width="10" style="15" bestFit="1" customWidth="1"/>
    <col min="45" max="45" width="8.7265625" style="15"/>
    <col min="46" max="46" width="8.7265625" style="22"/>
    <col min="47" max="47" width="18.7265625" style="15" bestFit="1" customWidth="1"/>
    <col min="48" max="48" width="22.90625" style="15" bestFit="1" customWidth="1"/>
    <col min="49" max="49" width="8.7265625" style="15"/>
    <col min="50" max="50" width="8.7265625" style="22"/>
    <col min="51" max="51" width="20.54296875" style="15" bestFit="1" customWidth="1"/>
    <col min="52" max="52" width="30" style="15" bestFit="1" customWidth="1"/>
    <col min="53" max="53" width="35.6328125" style="15" bestFit="1" customWidth="1"/>
    <col min="54" max="54" width="20.26953125" style="15" bestFit="1" customWidth="1"/>
    <col min="55" max="55" width="22.54296875" style="15" bestFit="1" customWidth="1"/>
    <col min="56" max="56" width="23.453125" style="15" bestFit="1" customWidth="1"/>
    <col min="57" max="16384" width="8.7265625" style="15"/>
  </cols>
  <sheetData>
    <row r="1" spans="2:56" x14ac:dyDescent="0.35">
      <c r="AE1" s="23"/>
      <c r="AF1" s="23"/>
      <c r="AN1" s="23"/>
      <c r="AT1" s="23"/>
      <c r="AX1" s="23"/>
    </row>
    <row r="2" spans="2:56" ht="31" customHeight="1" x14ac:dyDescent="0.35">
      <c r="B2" s="43" t="s">
        <v>68</v>
      </c>
      <c r="C2" s="43"/>
      <c r="D2" s="43"/>
      <c r="E2" s="16"/>
      <c r="F2" s="16"/>
      <c r="G2" s="43" t="s">
        <v>69</v>
      </c>
      <c r="H2" s="43"/>
      <c r="I2" s="16"/>
      <c r="J2" s="16"/>
      <c r="K2" s="43" t="s">
        <v>4</v>
      </c>
      <c r="L2" s="43"/>
      <c r="M2" s="16"/>
      <c r="N2" s="16"/>
      <c r="O2" s="43" t="s">
        <v>72</v>
      </c>
      <c r="P2" s="43"/>
      <c r="Q2" s="43"/>
      <c r="R2" s="43"/>
      <c r="S2" s="16"/>
      <c r="T2" s="23"/>
      <c r="U2" s="43" t="s">
        <v>77</v>
      </c>
      <c r="V2" s="43"/>
      <c r="W2" s="43"/>
      <c r="X2" s="43"/>
      <c r="Y2" s="16"/>
      <c r="Z2" s="23"/>
      <c r="AA2" s="43" t="s">
        <v>84</v>
      </c>
      <c r="AB2" s="43"/>
      <c r="AC2" s="43"/>
      <c r="AD2" s="43"/>
      <c r="AG2" s="43" t="s">
        <v>86</v>
      </c>
      <c r="AH2" s="43"/>
      <c r="AI2" s="43"/>
      <c r="AJ2" s="43"/>
      <c r="AK2" s="43"/>
      <c r="AL2" s="43"/>
      <c r="AO2" s="43" t="s">
        <v>2</v>
      </c>
      <c r="AP2" s="43"/>
      <c r="AQ2" s="43"/>
      <c r="AR2" s="43"/>
      <c r="AU2" s="43" t="s">
        <v>5</v>
      </c>
      <c r="AV2" s="43"/>
      <c r="AY2" s="43" t="s">
        <v>100</v>
      </c>
      <c r="AZ2" s="43"/>
      <c r="BA2" s="43"/>
      <c r="BB2" s="43"/>
      <c r="BC2" s="43"/>
    </row>
    <row r="3" spans="2:56" x14ac:dyDescent="0.35">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M3" s="16"/>
      <c r="AN3" s="16"/>
      <c r="AO3" s="16"/>
      <c r="AP3" s="16"/>
      <c r="AQ3" s="16"/>
      <c r="AR3" s="16"/>
      <c r="AS3" s="16"/>
      <c r="AT3" s="16"/>
      <c r="AW3" s="16"/>
      <c r="AX3" s="16"/>
    </row>
    <row r="4" spans="2:56" ht="46.5" x14ac:dyDescent="0.35">
      <c r="B4" s="16" t="s">
        <v>6</v>
      </c>
      <c r="C4" s="16" t="s">
        <v>64</v>
      </c>
      <c r="D4" s="16" t="s">
        <v>65</v>
      </c>
      <c r="E4" s="20"/>
      <c r="F4" s="16"/>
      <c r="G4" s="16" t="s">
        <v>70</v>
      </c>
      <c r="H4" s="16"/>
      <c r="I4" s="20"/>
      <c r="J4" s="16"/>
      <c r="K4" s="16" t="s">
        <v>45</v>
      </c>
      <c r="L4" s="16" t="s">
        <v>31</v>
      </c>
      <c r="M4" s="20"/>
      <c r="N4" s="16"/>
      <c r="O4" s="16" t="s">
        <v>8</v>
      </c>
      <c r="P4" s="16" t="s">
        <v>9</v>
      </c>
      <c r="Q4" s="16" t="s">
        <v>10</v>
      </c>
      <c r="R4" s="16" t="s">
        <v>11</v>
      </c>
      <c r="S4" s="20"/>
      <c r="T4" s="16"/>
      <c r="U4" s="16" t="s">
        <v>12</v>
      </c>
      <c r="V4" s="16" t="s">
        <v>82</v>
      </c>
      <c r="W4" s="16" t="s">
        <v>14</v>
      </c>
      <c r="X4" s="16" t="s">
        <v>15</v>
      </c>
      <c r="Y4" s="20"/>
      <c r="Z4" s="16"/>
      <c r="AA4" s="16"/>
      <c r="AB4" s="16" t="s">
        <v>64</v>
      </c>
      <c r="AC4" s="16" t="s">
        <v>85</v>
      </c>
      <c r="AD4" s="20"/>
      <c r="AE4" s="16"/>
      <c r="AF4" s="16" t="s">
        <v>86</v>
      </c>
      <c r="AG4" s="30" t="s">
        <v>17</v>
      </c>
      <c r="AH4" s="30" t="s">
        <v>18</v>
      </c>
      <c r="AI4" s="30" t="s">
        <v>19</v>
      </c>
      <c r="AJ4" s="30" t="s">
        <v>20</v>
      </c>
      <c r="AK4" s="30" t="s">
        <v>21</v>
      </c>
      <c r="AL4" s="30" t="s">
        <v>22</v>
      </c>
      <c r="AM4" s="20"/>
      <c r="AN4" s="16"/>
      <c r="AO4" s="30" t="s">
        <v>2</v>
      </c>
      <c r="AP4" s="16" t="s">
        <v>44</v>
      </c>
      <c r="AQ4" s="16" t="s">
        <v>39</v>
      </c>
      <c r="AR4" s="16" t="s">
        <v>30</v>
      </c>
      <c r="AS4" s="20"/>
      <c r="AT4" s="16"/>
      <c r="AU4" s="30" t="s">
        <v>99</v>
      </c>
      <c r="AV4" s="16" t="s">
        <v>5</v>
      </c>
      <c r="AW4" s="20"/>
      <c r="AX4" s="16"/>
      <c r="AY4" s="30" t="s">
        <v>28</v>
      </c>
      <c r="AZ4" s="30" t="s">
        <v>101</v>
      </c>
      <c r="BA4" s="30" t="s">
        <v>102</v>
      </c>
      <c r="BB4" s="30" t="s">
        <v>26</v>
      </c>
      <c r="BC4" s="30" t="s">
        <v>103</v>
      </c>
    </row>
    <row r="5" spans="2:56" ht="20.5" customHeight="1" x14ac:dyDescent="0.35">
      <c r="B5" s="17">
        <f>GETPIVOTDATA("Sum of Rate",$B$10)</f>
        <v>359038</v>
      </c>
      <c r="C5" s="17">
        <f>GETPIVOTDATA("Sum of Total Expenses",$B$10)</f>
        <v>94845.100000000108</v>
      </c>
      <c r="D5" s="18">
        <f>GETPIVOTDATA("Sum of Balance",$B$10)</f>
        <v>264192.89999999991</v>
      </c>
      <c r="E5" s="20"/>
      <c r="F5" s="16"/>
      <c r="G5" s="17">
        <f>GETPIVOTDATA("Balance",$G$10)</f>
        <v>264192.89999999991</v>
      </c>
      <c r="H5" s="16"/>
      <c r="I5" s="20"/>
      <c r="J5" s="16"/>
      <c r="K5" s="16">
        <f>GETPIVOTDATA("Customer Type",$K$10,"Customer Type","New Customer")</f>
        <v>11</v>
      </c>
      <c r="L5" s="16">
        <f>GETPIVOTDATA("Customer Type",$K$10,"Customer Type","Retaining Customer")</f>
        <v>50</v>
      </c>
      <c r="M5" s="20"/>
      <c r="N5" s="16"/>
      <c r="O5" s="17">
        <f>GETPIVOTDATA("Sum of Insurance",$O$10)</f>
        <v>8052</v>
      </c>
      <c r="P5" s="17">
        <f>GETPIVOTDATA("Sum of Fuel",$O$10)</f>
        <v>23720</v>
      </c>
      <c r="Q5" s="17">
        <f>GETPIVOTDATA("Sum of Diesel Exhaust Fluid",$O$10)</f>
        <v>3164</v>
      </c>
      <c r="R5" s="17">
        <f>GETPIVOTDATA("Sum of Advance",$O$10)</f>
        <v>15250</v>
      </c>
      <c r="S5" s="20"/>
      <c r="T5" s="16"/>
      <c r="U5" s="17">
        <f>GETPIVOTDATA("Sum of Warehouse",$U$10)</f>
        <v>7785</v>
      </c>
      <c r="V5" s="17">
        <f>GETPIVOTDATA("Sum of Repairs",$U$10)</f>
        <v>2215</v>
      </c>
      <c r="W5" s="17">
        <f>GETPIVOTDATA("Sum of Tolls",$U$10)</f>
        <v>7372</v>
      </c>
      <c r="X5" s="17">
        <f>GETPIVOTDATA("Sum of Fundings",$U$10)</f>
        <v>1196</v>
      </c>
      <c r="Y5" s="20"/>
      <c r="Z5" s="16"/>
      <c r="AA5" s="17"/>
      <c r="AB5" s="17">
        <f>GETPIVOTDATA("Sum of Total Expenses",$AA$10)</f>
        <v>94845.099999999991</v>
      </c>
      <c r="AC5" s="17">
        <f>GETPIVOTDATA("Sum of Final Amount",$AA$10)</f>
        <v>107711.40000000001</v>
      </c>
      <c r="AD5" s="20"/>
      <c r="AE5" s="16"/>
      <c r="AF5" s="32">
        <f>GETPIVOTDATA("Sum of Costs Driver Paid",$AG$10)*GETPIVOTDATA("Sum of Extra Pay",$AG$10)</f>
        <v>5407908</v>
      </c>
      <c r="AG5" s="31">
        <f>GETPIVOTDATA("Sum of Odometer",$AG$10)</f>
        <v>18170.369999999995</v>
      </c>
      <c r="AH5" s="31">
        <f>GETPIVOTDATA("Sum of Miles",$AG$10)</f>
        <v>21353</v>
      </c>
      <c r="AI5" s="32">
        <f>GETPIVOTDATA("Sum of Rate Per Miles",$AG$10)</f>
        <v>14947.099999999993</v>
      </c>
      <c r="AJ5" s="32">
        <f>GETPIVOTDATA("Sum of Extra Stops",$AG$10)</f>
        <v>6100</v>
      </c>
      <c r="AK5" s="32">
        <f>GETPIVOTDATA("Sum of Extra Pay",$AG$10)</f>
        <v>1546</v>
      </c>
      <c r="AL5" s="32">
        <f>GETPIVOTDATA("Sum of Costs Driver Paid",$AG$10)</f>
        <v>3498</v>
      </c>
      <c r="AM5" s="20"/>
      <c r="AN5" s="16"/>
      <c r="AO5" s="30">
        <f>GETPIVOTDATA("Tonnage",$AO$10)</f>
        <v>1047.8</v>
      </c>
      <c r="AP5" s="27">
        <f>GETPIVOTDATA("Tonnage",$AO$10,"Load","Iron")</f>
        <v>235.8</v>
      </c>
      <c r="AQ5" s="27">
        <f>GETPIVOTDATA("Tonnage",$AO$10,"Load","Sand")</f>
        <v>283.89999999999998</v>
      </c>
      <c r="AR5" s="27">
        <f>GETPIVOTDATA("Tonnage",$AO$10,"Load","Wood")</f>
        <v>528.09999999999991</v>
      </c>
      <c r="AS5" s="20"/>
      <c r="AT5" s="16"/>
      <c r="AU5" s="38">
        <v>7</v>
      </c>
      <c r="AV5" s="37">
        <f>GETPIVOTDATA("Destination",$AU$10)</f>
        <v>61</v>
      </c>
      <c r="AW5" s="20"/>
      <c r="AX5" s="16"/>
      <c r="AY5" s="39">
        <f>GETPIVOTDATA("Sum of Final Amount",$AY$10)</f>
        <v>107711.4</v>
      </c>
      <c r="AZ5" s="39">
        <f>GETPIVOTDATA("Sum of First condition type",$AY$10)</f>
        <v>46674.94000000001</v>
      </c>
      <c r="BA5" s="39">
        <f>GETPIVOTDATA("Sum of Shipment cost sub-items",$AY$10)</f>
        <v>71807.600000000035</v>
      </c>
      <c r="BB5" s="39">
        <f>GETPIVOTDATA("Sum of ERE Stage",$AY$10)</f>
        <v>61036.460000000014</v>
      </c>
      <c r="BC5" s="39">
        <f>GETPIVOTDATA("Sum of Basic freight",$AY$10)</f>
        <v>89759.5</v>
      </c>
    </row>
    <row r="6" spans="2:56" ht="22" customHeight="1" x14ac:dyDescent="0.35">
      <c r="B6" s="19">
        <f>B5/SUM(B5:C5)</f>
        <v>0.79103628224976852</v>
      </c>
      <c r="C6" s="19">
        <f>C5/SUM(B5:C5)</f>
        <v>0.20896371775023148</v>
      </c>
      <c r="E6" s="21"/>
      <c r="I6" s="21"/>
      <c r="M6" s="21"/>
      <c r="O6" s="16"/>
      <c r="P6" s="16"/>
      <c r="Q6" s="16"/>
      <c r="R6" s="16"/>
      <c r="S6" s="21"/>
      <c r="T6" s="15"/>
      <c r="U6" s="16"/>
      <c r="V6" s="16"/>
      <c r="W6" s="16"/>
      <c r="X6" s="16"/>
      <c r="Y6" s="21"/>
      <c r="Z6" s="15"/>
      <c r="AA6" s="16"/>
      <c r="AB6" s="16"/>
      <c r="AC6" s="16"/>
      <c r="AD6" s="21"/>
      <c r="AE6" s="15"/>
      <c r="AF6" s="15"/>
      <c r="AH6" s="29"/>
      <c r="AM6" s="21"/>
      <c r="AN6" s="15"/>
      <c r="AO6" s="16"/>
      <c r="AP6" s="16"/>
      <c r="AQ6" s="16"/>
      <c r="AR6" s="16"/>
      <c r="AS6" s="21"/>
      <c r="AT6" s="15"/>
      <c r="AW6" s="21"/>
      <c r="AX6" s="15"/>
    </row>
    <row r="7" spans="2:56" x14ac:dyDescent="0.35">
      <c r="E7" s="21"/>
      <c r="I7" s="21"/>
      <c r="M7" s="21"/>
      <c r="S7" s="21"/>
      <c r="T7" s="15"/>
      <c r="Y7" s="21"/>
      <c r="Z7" s="15"/>
      <c r="AD7" s="21"/>
      <c r="AE7" s="15"/>
      <c r="AF7" s="15"/>
      <c r="AM7" s="21"/>
      <c r="AN7" s="15"/>
      <c r="AS7" s="21"/>
      <c r="AT7" s="15"/>
      <c r="AW7" s="21"/>
      <c r="AX7" s="15"/>
    </row>
    <row r="8" spans="2:56" x14ac:dyDescent="0.35">
      <c r="E8" s="21"/>
      <c r="I8" s="21"/>
      <c r="M8" s="21"/>
      <c r="S8" s="21"/>
      <c r="T8" s="15"/>
      <c r="Y8" s="21"/>
      <c r="Z8" s="15"/>
      <c r="AD8" s="21"/>
      <c r="AE8" s="15"/>
      <c r="AF8" s="15"/>
      <c r="AM8" s="21"/>
      <c r="AN8" s="15"/>
      <c r="AO8"/>
      <c r="AP8"/>
      <c r="AS8" s="21"/>
      <c r="AT8" s="15"/>
      <c r="AW8" s="21"/>
      <c r="AX8" s="15"/>
    </row>
    <row r="9" spans="2:56" x14ac:dyDescent="0.35">
      <c r="E9" s="21"/>
      <c r="I9" s="21"/>
      <c r="M9" s="21"/>
      <c r="S9" s="21"/>
      <c r="T9" s="15"/>
      <c r="Y9" s="21"/>
      <c r="Z9" s="15"/>
      <c r="AD9" s="21"/>
      <c r="AE9" s="15"/>
      <c r="AF9" s="15"/>
      <c r="AM9" s="21"/>
      <c r="AN9" s="15"/>
      <c r="AS9" s="21"/>
      <c r="AT9" s="15"/>
      <c r="AW9" s="21"/>
      <c r="AX9" s="15"/>
    </row>
    <row r="10" spans="2:56" ht="62" x14ac:dyDescent="0.35">
      <c r="B10" s="24" t="s">
        <v>61</v>
      </c>
      <c r="C10" s="24" t="s">
        <v>62</v>
      </c>
      <c r="D10" s="24" t="s">
        <v>63</v>
      </c>
      <c r="E10" s="20"/>
      <c r="F10" s="16"/>
      <c r="G10" s="36" t="s">
        <v>66</v>
      </c>
      <c r="H10" s="24" t="s">
        <v>63</v>
      </c>
      <c r="I10" s="20"/>
      <c r="J10" s="16"/>
      <c r="K10" s="36" t="s">
        <v>66</v>
      </c>
      <c r="L10" s="24" t="s">
        <v>71</v>
      </c>
      <c r="M10" s="20"/>
      <c r="N10" s="16"/>
      <c r="O10" s="24" t="s">
        <v>73</v>
      </c>
      <c r="P10" s="24" t="s">
        <v>74</v>
      </c>
      <c r="Q10" s="24" t="s">
        <v>75</v>
      </c>
      <c r="R10" s="24" t="s">
        <v>76</v>
      </c>
      <c r="S10" s="20"/>
      <c r="T10" s="16"/>
      <c r="U10" s="24" t="s">
        <v>78</v>
      </c>
      <c r="V10" s="24" t="s">
        <v>79</v>
      </c>
      <c r="W10" s="24" t="s">
        <v>80</v>
      </c>
      <c r="X10" s="24" t="s">
        <v>81</v>
      </c>
      <c r="Y10" s="20"/>
      <c r="Z10" s="16"/>
      <c r="AA10" s="40" t="s">
        <v>66</v>
      </c>
      <c r="AB10" s="33" t="s">
        <v>62</v>
      </c>
      <c r="AC10" s="33" t="s">
        <v>83</v>
      </c>
      <c r="AD10" s="20"/>
      <c r="AE10" s="16"/>
      <c r="AF10" s="16"/>
      <c r="AG10" s="33" t="s">
        <v>87</v>
      </c>
      <c r="AH10" s="33" t="s">
        <v>90</v>
      </c>
      <c r="AI10" s="33" t="s">
        <v>91</v>
      </c>
      <c r="AJ10" s="33" t="s">
        <v>88</v>
      </c>
      <c r="AK10" s="33" t="s">
        <v>89</v>
      </c>
      <c r="AL10" s="33" t="s">
        <v>92</v>
      </c>
      <c r="AM10" s="20"/>
      <c r="AN10" s="16"/>
      <c r="AO10" s="34" t="s">
        <v>66</v>
      </c>
      <c r="AP10" s="35" t="s">
        <v>93</v>
      </c>
      <c r="AQ10"/>
      <c r="AR10"/>
      <c r="AS10" s="20"/>
      <c r="AT10" s="16"/>
      <c r="AU10" s="34" t="s">
        <v>66</v>
      </c>
      <c r="AV10" s="35" t="s">
        <v>94</v>
      </c>
      <c r="AW10" s="20"/>
      <c r="AX10" s="16"/>
      <c r="AY10" s="41" t="s">
        <v>66</v>
      </c>
      <c r="AZ10" s="28" t="s">
        <v>95</v>
      </c>
      <c r="BA10" s="28" t="s">
        <v>96</v>
      </c>
      <c r="BB10" s="28" t="s">
        <v>97</v>
      </c>
      <c r="BC10" s="28" t="s">
        <v>98</v>
      </c>
      <c r="BD10" s="28" t="s">
        <v>83</v>
      </c>
    </row>
    <row r="11" spans="2:56" x14ac:dyDescent="0.35">
      <c r="B11" s="25">
        <v>359038</v>
      </c>
      <c r="C11" s="25">
        <v>94845.100000000108</v>
      </c>
      <c r="D11" s="25">
        <v>264192.89999999991</v>
      </c>
      <c r="E11" s="21"/>
      <c r="G11" s="26" t="s">
        <v>29</v>
      </c>
      <c r="H11" s="25">
        <v>11948.7</v>
      </c>
      <c r="I11" s="21"/>
      <c r="K11" s="26" t="s">
        <v>45</v>
      </c>
      <c r="L11" s="25">
        <v>11</v>
      </c>
      <c r="M11" s="21"/>
      <c r="O11" s="25">
        <v>8052</v>
      </c>
      <c r="P11" s="25">
        <v>23720</v>
      </c>
      <c r="Q11" s="25">
        <v>3164</v>
      </c>
      <c r="R11" s="25">
        <v>15250</v>
      </c>
      <c r="S11" s="21"/>
      <c r="T11" s="15"/>
      <c r="U11" s="25">
        <v>7785</v>
      </c>
      <c r="V11" s="25">
        <v>2215</v>
      </c>
      <c r="W11" s="25">
        <v>7372</v>
      </c>
      <c r="X11" s="25">
        <v>1196</v>
      </c>
      <c r="Y11" s="21"/>
      <c r="Z11" s="15"/>
      <c r="AA11" s="26" t="s">
        <v>29</v>
      </c>
      <c r="AB11" s="25">
        <v>4719.2999999999993</v>
      </c>
      <c r="AC11" s="25">
        <v>5000.3999999999996</v>
      </c>
      <c r="AD11" s="21"/>
      <c r="AE11" s="15"/>
      <c r="AF11" s="15"/>
      <c r="AG11" s="25">
        <v>18170.369999999995</v>
      </c>
      <c r="AH11" s="25">
        <v>21353</v>
      </c>
      <c r="AI11" s="28">
        <v>14947.099999999993</v>
      </c>
      <c r="AJ11" s="28">
        <v>6100</v>
      </c>
      <c r="AK11" s="28">
        <v>1546</v>
      </c>
      <c r="AL11" s="28">
        <v>3498</v>
      </c>
      <c r="AM11" s="21"/>
      <c r="AN11" s="15"/>
      <c r="AO11" s="26" t="s">
        <v>44</v>
      </c>
      <c r="AP11" s="25">
        <v>235.8</v>
      </c>
      <c r="AQ11"/>
      <c r="AR11"/>
      <c r="AS11" s="21"/>
      <c r="AT11" s="15"/>
      <c r="AU11" s="26" t="s">
        <v>48</v>
      </c>
      <c r="AV11" s="25">
        <v>1</v>
      </c>
      <c r="AW11" s="21"/>
      <c r="AX11" s="15"/>
      <c r="AY11" s="42" t="s">
        <v>33</v>
      </c>
      <c r="AZ11" s="28">
        <v>10443.810000000003</v>
      </c>
      <c r="BA11" s="28">
        <v>16067.400000000005</v>
      </c>
      <c r="BB11" s="28">
        <v>13657.290000000003</v>
      </c>
      <c r="BC11" s="28">
        <v>20084.25</v>
      </c>
      <c r="BD11" s="28">
        <v>24101.099999999995</v>
      </c>
    </row>
    <row r="12" spans="2:56" x14ac:dyDescent="0.35">
      <c r="E12" s="21"/>
      <c r="G12" s="26" t="s">
        <v>38</v>
      </c>
      <c r="H12" s="25">
        <v>12138.8</v>
      </c>
      <c r="I12" s="21"/>
      <c r="K12" s="26" t="s">
        <v>31</v>
      </c>
      <c r="L12" s="25">
        <v>50</v>
      </c>
      <c r="M12" s="21"/>
      <c r="S12" s="21"/>
      <c r="T12" s="15"/>
      <c r="Y12" s="21"/>
      <c r="Z12" s="15"/>
      <c r="AA12" s="26" t="s">
        <v>38</v>
      </c>
      <c r="AB12" s="25">
        <v>6129.2</v>
      </c>
      <c r="AC12" s="25">
        <v>5480.4</v>
      </c>
      <c r="AD12" s="21"/>
      <c r="AE12" s="15"/>
      <c r="AF12" s="15"/>
      <c r="AG12"/>
      <c r="AH12"/>
      <c r="AI12"/>
      <c r="AM12" s="21"/>
      <c r="AN12" s="15"/>
      <c r="AO12" s="26" t="s">
        <v>39</v>
      </c>
      <c r="AP12" s="25">
        <v>283.89999999999998</v>
      </c>
      <c r="AQ12"/>
      <c r="AR12"/>
      <c r="AS12" s="21"/>
      <c r="AT12" s="15"/>
      <c r="AU12" s="26" t="s">
        <v>41</v>
      </c>
      <c r="AV12" s="25">
        <v>28</v>
      </c>
      <c r="AW12" s="21"/>
      <c r="AX12" s="15"/>
      <c r="AY12" s="42" t="s">
        <v>35</v>
      </c>
      <c r="AZ12" s="28">
        <v>9614.0200000000023</v>
      </c>
      <c r="BA12" s="28">
        <v>14790.800000000003</v>
      </c>
      <c r="BB12" s="28">
        <v>12572.180000000002</v>
      </c>
      <c r="BC12" s="28">
        <v>18488.5</v>
      </c>
      <c r="BD12" s="28">
        <v>22186.2</v>
      </c>
    </row>
    <row r="13" spans="2:56" x14ac:dyDescent="0.35">
      <c r="E13" s="21"/>
      <c r="G13" s="26" t="s">
        <v>43</v>
      </c>
      <c r="H13" s="25">
        <v>9471.5</v>
      </c>
      <c r="I13" s="21"/>
      <c r="K13" s="26" t="s">
        <v>67</v>
      </c>
      <c r="L13" s="25">
        <v>61</v>
      </c>
      <c r="M13" s="21"/>
      <c r="S13" s="21"/>
      <c r="T13" s="15"/>
      <c r="Y13" s="21"/>
      <c r="Z13" s="15"/>
      <c r="AA13" s="26" t="s">
        <v>43</v>
      </c>
      <c r="AB13" s="25">
        <v>7818.5</v>
      </c>
      <c r="AC13" s="25">
        <v>5186.9999999999991</v>
      </c>
      <c r="AD13" s="21"/>
      <c r="AE13" s="15"/>
      <c r="AF13" s="15"/>
      <c r="AG13"/>
      <c r="AH13"/>
      <c r="AI13"/>
      <c r="AM13" s="21"/>
      <c r="AN13" s="15"/>
      <c r="AO13" s="26" t="s">
        <v>30</v>
      </c>
      <c r="AP13" s="25">
        <v>528.09999999999991</v>
      </c>
      <c r="AQ13"/>
      <c r="AS13" s="21"/>
      <c r="AT13" s="15"/>
      <c r="AU13" s="26" t="s">
        <v>50</v>
      </c>
      <c r="AV13" s="25">
        <v>5</v>
      </c>
      <c r="AW13" s="21"/>
      <c r="AX13" s="15"/>
      <c r="AY13" s="42" t="s">
        <v>42</v>
      </c>
      <c r="AZ13" s="28">
        <v>14636.05</v>
      </c>
      <c r="BA13" s="28">
        <v>22517.000000000015</v>
      </c>
      <c r="BB13" s="28">
        <v>19139.450000000008</v>
      </c>
      <c r="BC13" s="28">
        <v>28146.25</v>
      </c>
      <c r="BD13" s="28">
        <v>33775.499999999985</v>
      </c>
    </row>
    <row r="14" spans="2:56" x14ac:dyDescent="0.35">
      <c r="E14" s="21"/>
      <c r="G14" s="26" t="s">
        <v>47</v>
      </c>
      <c r="H14" s="25">
        <v>14518.7</v>
      </c>
      <c r="I14" s="21"/>
      <c r="M14" s="21"/>
      <c r="S14" s="21"/>
      <c r="T14" s="15"/>
      <c r="Y14" s="21"/>
      <c r="Z14" s="15"/>
      <c r="AA14" s="26" t="s">
        <v>47</v>
      </c>
      <c r="AB14" s="25">
        <v>4780.2999999999993</v>
      </c>
      <c r="AC14" s="25">
        <v>5789.7</v>
      </c>
      <c r="AD14" s="21"/>
      <c r="AE14" s="15"/>
      <c r="AF14" s="15"/>
      <c r="AG14"/>
      <c r="AH14"/>
      <c r="AI14"/>
      <c r="AM14" s="21"/>
      <c r="AN14" s="15"/>
      <c r="AO14" s="26" t="s">
        <v>67</v>
      </c>
      <c r="AP14" s="25">
        <v>1047.8</v>
      </c>
      <c r="AQ14"/>
      <c r="AS14" s="21"/>
      <c r="AT14" s="15"/>
      <c r="AU14" s="26" t="s">
        <v>40</v>
      </c>
      <c r="AV14" s="25">
        <v>7</v>
      </c>
      <c r="AW14" s="21"/>
      <c r="AX14" s="15"/>
      <c r="AY14" s="42" t="s">
        <v>37</v>
      </c>
      <c r="AZ14" s="28">
        <v>11981.060000000005</v>
      </c>
      <c r="BA14" s="28">
        <v>18432.400000000001</v>
      </c>
      <c r="BB14" s="28">
        <v>15667.540000000003</v>
      </c>
      <c r="BC14" s="28">
        <v>23040.5</v>
      </c>
      <c r="BD14" s="28">
        <v>27648.600000000006</v>
      </c>
    </row>
    <row r="15" spans="2:56" x14ac:dyDescent="0.35">
      <c r="E15" s="21"/>
      <c r="G15" s="26" t="s">
        <v>51</v>
      </c>
      <c r="H15" s="25">
        <v>28743.599999999999</v>
      </c>
      <c r="I15" s="21"/>
      <c r="M15" s="21"/>
      <c r="S15" s="21"/>
      <c r="T15" s="15"/>
      <c r="Y15" s="21"/>
      <c r="Z15" s="15"/>
      <c r="AA15" s="26" t="s">
        <v>51</v>
      </c>
      <c r="AB15" s="25">
        <v>6316.4</v>
      </c>
      <c r="AC15" s="25">
        <v>10518</v>
      </c>
      <c r="AD15" s="21"/>
      <c r="AE15" s="15"/>
      <c r="AF15" s="15"/>
      <c r="AG15"/>
      <c r="AH15"/>
      <c r="AI15"/>
      <c r="AM15" s="21"/>
      <c r="AN15" s="15"/>
      <c r="AO15"/>
      <c r="AP15"/>
      <c r="AQ15"/>
      <c r="AS15" s="21"/>
      <c r="AT15" s="15"/>
      <c r="AU15" s="26" t="s">
        <v>36</v>
      </c>
      <c r="AV15" s="25">
        <v>10</v>
      </c>
      <c r="AW15" s="21"/>
      <c r="AX15" s="15"/>
      <c r="AY15" s="42" t="s">
        <v>67</v>
      </c>
      <c r="AZ15" s="28">
        <v>46674.94000000001</v>
      </c>
      <c r="BA15" s="28">
        <v>71807.600000000035</v>
      </c>
      <c r="BB15" s="28">
        <v>61036.460000000014</v>
      </c>
      <c r="BC15" s="28">
        <v>89759.5</v>
      </c>
      <c r="BD15" s="28">
        <v>107711.4</v>
      </c>
    </row>
    <row r="16" spans="2:56" x14ac:dyDescent="0.35">
      <c r="E16" s="21"/>
      <c r="G16" s="26" t="s">
        <v>52</v>
      </c>
      <c r="H16" s="25">
        <v>16091.6</v>
      </c>
      <c r="I16" s="21"/>
      <c r="M16" s="21"/>
      <c r="S16" s="21"/>
      <c r="T16" s="15"/>
      <c r="Y16" s="21"/>
      <c r="Z16" s="15"/>
      <c r="AA16" s="26" t="s">
        <v>52</v>
      </c>
      <c r="AB16" s="25">
        <v>5636.4</v>
      </c>
      <c r="AC16" s="25">
        <v>6518.4</v>
      </c>
      <c r="AD16" s="21"/>
      <c r="AE16" s="15"/>
      <c r="AF16" s="15"/>
      <c r="AG16"/>
      <c r="AH16"/>
      <c r="AI16"/>
      <c r="AM16" s="21"/>
      <c r="AN16" s="15"/>
      <c r="AO16"/>
      <c r="AP16"/>
      <c r="AQ16"/>
      <c r="AS16" s="21"/>
      <c r="AT16" s="15"/>
      <c r="AU16" s="26" t="s">
        <v>34</v>
      </c>
      <c r="AV16" s="25">
        <v>6</v>
      </c>
      <c r="AW16" s="21"/>
      <c r="AX16" s="15"/>
      <c r="AY16"/>
      <c r="AZ16"/>
      <c r="BA16"/>
      <c r="BB16"/>
      <c r="BC16"/>
    </row>
    <row r="17" spans="5:55" x14ac:dyDescent="0.35">
      <c r="E17" s="21"/>
      <c r="G17" s="26" t="s">
        <v>53</v>
      </c>
      <c r="H17" s="25">
        <v>61991.199999999997</v>
      </c>
      <c r="I17" s="21"/>
      <c r="M17" s="21"/>
      <c r="S17" s="21"/>
      <c r="T17" s="15"/>
      <c r="Y17" s="21"/>
      <c r="Z17" s="15"/>
      <c r="AA17" s="26" t="s">
        <v>53</v>
      </c>
      <c r="AB17" s="25">
        <v>19344.8</v>
      </c>
      <c r="AC17" s="25">
        <v>24400.800000000003</v>
      </c>
      <c r="AD17" s="21"/>
      <c r="AE17" s="15"/>
      <c r="AF17" s="15"/>
      <c r="AG17"/>
      <c r="AH17"/>
      <c r="AI17"/>
      <c r="AM17" s="21"/>
      <c r="AN17" s="15"/>
      <c r="AO17"/>
      <c r="AP17"/>
      <c r="AQ17"/>
      <c r="AS17" s="21"/>
      <c r="AT17" s="15"/>
      <c r="AU17" s="26" t="s">
        <v>46</v>
      </c>
      <c r="AV17" s="25">
        <v>4</v>
      </c>
      <c r="AW17" s="21"/>
      <c r="AX17" s="15"/>
      <c r="AY17"/>
      <c r="AZ17"/>
      <c r="BA17"/>
      <c r="BB17"/>
      <c r="BC17"/>
    </row>
    <row r="18" spans="5:55" x14ac:dyDescent="0.35">
      <c r="E18" s="21"/>
      <c r="G18" s="26" t="s">
        <v>55</v>
      </c>
      <c r="H18" s="25">
        <v>20036.8</v>
      </c>
      <c r="I18" s="21"/>
      <c r="M18" s="21"/>
      <c r="S18" s="21"/>
      <c r="T18" s="15"/>
      <c r="Y18" s="21"/>
      <c r="Z18" s="15"/>
      <c r="AA18" s="26" t="s">
        <v>55</v>
      </c>
      <c r="AB18" s="25">
        <v>6135.2</v>
      </c>
      <c r="AC18" s="25">
        <v>7851.5999999999995</v>
      </c>
      <c r="AD18" s="21"/>
      <c r="AE18" s="15"/>
      <c r="AF18" s="15"/>
      <c r="AG18"/>
      <c r="AH18"/>
      <c r="AI18"/>
      <c r="AM18" s="21"/>
      <c r="AN18" s="15"/>
      <c r="AO18"/>
      <c r="AP18"/>
      <c r="AQ18"/>
      <c r="AS18" s="21"/>
      <c r="AT18" s="15"/>
      <c r="AU18" s="26" t="s">
        <v>67</v>
      </c>
      <c r="AV18" s="25">
        <v>61</v>
      </c>
      <c r="AW18" s="21"/>
      <c r="AX18" s="15"/>
      <c r="AY18"/>
      <c r="AZ18"/>
      <c r="BA18"/>
      <c r="BB18"/>
      <c r="BC18"/>
    </row>
    <row r="19" spans="5:55" x14ac:dyDescent="0.35">
      <c r="E19" s="21"/>
      <c r="G19" s="26" t="s">
        <v>56</v>
      </c>
      <c r="H19" s="25">
        <v>28740.799999999999</v>
      </c>
      <c r="I19" s="21"/>
      <c r="M19" s="21"/>
      <c r="S19" s="21"/>
      <c r="T19" s="15"/>
      <c r="Y19" s="21"/>
      <c r="Z19" s="15"/>
      <c r="AA19" s="26" t="s">
        <v>56</v>
      </c>
      <c r="AB19" s="25">
        <v>5791.2</v>
      </c>
      <c r="AC19" s="25">
        <v>10359.6</v>
      </c>
      <c r="AD19" s="21"/>
      <c r="AE19" s="15"/>
      <c r="AF19" s="15"/>
      <c r="AG19"/>
      <c r="AH19"/>
      <c r="AI19"/>
      <c r="AM19" s="21"/>
      <c r="AN19" s="15"/>
      <c r="AO19"/>
      <c r="AP19"/>
      <c r="AQ19"/>
      <c r="AS19" s="21"/>
      <c r="AT19" s="15"/>
      <c r="AU19"/>
      <c r="AV19"/>
      <c r="AW19" s="21"/>
      <c r="AX19" s="15"/>
      <c r="AY19"/>
      <c r="AZ19"/>
    </row>
    <row r="20" spans="5:55" x14ac:dyDescent="0.35">
      <c r="E20" s="21"/>
      <c r="G20" s="26" t="s">
        <v>57</v>
      </c>
      <c r="H20" s="25">
        <v>33422</v>
      </c>
      <c r="I20" s="21"/>
      <c r="M20" s="21"/>
      <c r="S20" s="21"/>
      <c r="T20" s="15"/>
      <c r="Y20" s="21"/>
      <c r="Z20" s="15"/>
      <c r="AA20" s="26" t="s">
        <v>57</v>
      </c>
      <c r="AB20" s="25">
        <v>15492.000000000002</v>
      </c>
      <c r="AC20" s="25">
        <v>14674.199999999997</v>
      </c>
      <c r="AD20" s="21"/>
      <c r="AE20" s="15"/>
      <c r="AF20" s="15"/>
      <c r="AG20"/>
      <c r="AH20"/>
      <c r="AI20"/>
      <c r="AM20" s="21"/>
      <c r="AN20" s="15"/>
      <c r="AO20"/>
      <c r="AP20"/>
      <c r="AQ20"/>
      <c r="AS20" s="21"/>
      <c r="AT20" s="15"/>
      <c r="AU20" s="26" t="str" cm="1">
        <f t="array" ref="AU20:AV20">AU11:AV11</f>
        <v>Yukon</v>
      </c>
      <c r="AV20" s="25">
        <v>1</v>
      </c>
      <c r="AW20" s="21"/>
      <c r="AX20" s="15"/>
      <c r="AY20"/>
      <c r="AZ20"/>
    </row>
    <row r="21" spans="5:55" x14ac:dyDescent="0.35">
      <c r="E21" s="21"/>
      <c r="G21" s="26" t="s">
        <v>59</v>
      </c>
      <c r="H21" s="25">
        <v>15818.5</v>
      </c>
      <c r="I21" s="21"/>
      <c r="M21" s="21"/>
      <c r="S21" s="21"/>
      <c r="T21" s="15"/>
      <c r="Y21" s="21"/>
      <c r="Z21" s="15"/>
      <c r="AA21" s="26" t="s">
        <v>59</v>
      </c>
      <c r="AB21" s="25">
        <v>8091.5</v>
      </c>
      <c r="AC21" s="25">
        <v>7173</v>
      </c>
      <c r="AD21" s="21"/>
      <c r="AE21" s="15"/>
      <c r="AF21" s="15"/>
      <c r="AG21"/>
      <c r="AH21"/>
      <c r="AI21"/>
      <c r="AM21" s="21"/>
      <c r="AN21" s="15"/>
      <c r="AO21"/>
      <c r="AP21"/>
      <c r="AQ21"/>
      <c r="AS21" s="21"/>
      <c r="AT21" s="15"/>
      <c r="AU21" s="26" t="str" cm="1">
        <f t="array" ref="AU21:AV21">AU12:AV12</f>
        <v>Nunavut</v>
      </c>
      <c r="AV21" s="25">
        <v>28</v>
      </c>
      <c r="AW21" s="21"/>
      <c r="AX21" s="15"/>
      <c r="AY21"/>
      <c r="AZ21"/>
    </row>
    <row r="22" spans="5:55" x14ac:dyDescent="0.35">
      <c r="E22" s="21"/>
      <c r="G22" s="26" t="s">
        <v>60</v>
      </c>
      <c r="H22" s="25">
        <v>11270.7</v>
      </c>
      <c r="I22" s="21"/>
      <c r="M22" s="21"/>
      <c r="S22" s="21"/>
      <c r="T22" s="15"/>
      <c r="Y22" s="21"/>
      <c r="Z22" s="15"/>
      <c r="AA22" s="26" t="s">
        <v>60</v>
      </c>
      <c r="AB22" s="25">
        <v>4590.2999999999993</v>
      </c>
      <c r="AC22" s="25">
        <v>4758.2999999999993</v>
      </c>
      <c r="AD22" s="21"/>
      <c r="AE22" s="15"/>
      <c r="AF22" s="15"/>
      <c r="AG22"/>
      <c r="AH22"/>
      <c r="AI22"/>
      <c r="AM22" s="21"/>
      <c r="AN22" s="15"/>
      <c r="AO22"/>
      <c r="AP22"/>
      <c r="AQ22"/>
      <c r="AS22" s="21"/>
      <c r="AT22" s="15"/>
      <c r="AU22" s="26" t="str" cm="1">
        <f t="array" ref="AU22:AV22">AU13:AV13</f>
        <v>Nova Scotia</v>
      </c>
      <c r="AV22" s="25">
        <v>5</v>
      </c>
      <c r="AW22" s="21"/>
      <c r="AX22" s="15"/>
      <c r="AY22"/>
      <c r="AZ22"/>
    </row>
    <row r="23" spans="5:55" x14ac:dyDescent="0.35">
      <c r="E23" s="21"/>
      <c r="G23" s="26" t="s">
        <v>67</v>
      </c>
      <c r="H23" s="25">
        <v>264192.89999999991</v>
      </c>
      <c r="I23" s="21"/>
      <c r="M23" s="21"/>
      <c r="S23" s="21"/>
      <c r="T23" s="15"/>
      <c r="Y23" s="21"/>
      <c r="Z23" s="15"/>
      <c r="AA23" s="26" t="s">
        <v>67</v>
      </c>
      <c r="AB23" s="25">
        <v>94845.099999999991</v>
      </c>
      <c r="AC23" s="25">
        <v>107711.40000000001</v>
      </c>
      <c r="AD23" s="21"/>
      <c r="AE23" s="15"/>
      <c r="AF23" s="15"/>
      <c r="AG23"/>
      <c r="AH23"/>
      <c r="AI23"/>
      <c r="AM23" s="21"/>
      <c r="AN23" s="15"/>
      <c r="AO23"/>
      <c r="AP23"/>
      <c r="AQ23"/>
      <c r="AS23" s="21"/>
      <c r="AT23" s="15"/>
      <c r="AU23" s="26" t="str" cm="1">
        <f t="array" ref="AU23:AV23">AU14:AV14</f>
        <v>New Brunswick</v>
      </c>
      <c r="AV23" s="25">
        <v>7</v>
      </c>
      <c r="AW23" s="21"/>
      <c r="AX23" s="15"/>
      <c r="AY23"/>
    </row>
    <row r="24" spans="5:55" x14ac:dyDescent="0.35">
      <c r="E24" s="21"/>
      <c r="I24" s="21"/>
      <c r="M24" s="21"/>
      <c r="S24" s="21"/>
      <c r="T24" s="15"/>
      <c r="Y24" s="21"/>
      <c r="Z24" s="15"/>
      <c r="AD24" s="21"/>
      <c r="AE24" s="15"/>
      <c r="AF24" s="15"/>
      <c r="AG24"/>
      <c r="AH24"/>
      <c r="AI24"/>
      <c r="AM24" s="21"/>
      <c r="AN24" s="15"/>
      <c r="AO24"/>
      <c r="AP24"/>
      <c r="AQ24"/>
      <c r="AS24" s="21"/>
      <c r="AT24" s="15"/>
      <c r="AU24" s="26" t="str" cm="1">
        <f t="array" ref="AU24:AV24">AU15:AV15</f>
        <v>Manitoba</v>
      </c>
      <c r="AV24" s="25">
        <v>10</v>
      </c>
      <c r="AW24" s="21"/>
      <c r="AX24" s="15"/>
      <c r="AY24"/>
    </row>
    <row r="25" spans="5:55" x14ac:dyDescent="0.35">
      <c r="E25" s="21"/>
      <c r="I25" s="21"/>
      <c r="M25" s="21"/>
      <c r="S25" s="21"/>
      <c r="T25" s="15"/>
      <c r="Y25" s="21"/>
      <c r="Z25" s="15"/>
      <c r="AD25" s="21"/>
      <c r="AE25" s="15"/>
      <c r="AF25" s="15"/>
      <c r="AG25"/>
      <c r="AH25"/>
      <c r="AI25"/>
      <c r="AM25" s="21"/>
      <c r="AN25" s="15"/>
      <c r="AO25"/>
      <c r="AP25"/>
      <c r="AQ25"/>
      <c r="AS25" s="21"/>
      <c r="AT25" s="15"/>
      <c r="AU25" s="26" t="str" cm="1">
        <f t="array" ref="AU25:AV25">AU16:AV16</f>
        <v>British Columbia</v>
      </c>
      <c r="AV25" s="25">
        <v>6</v>
      </c>
      <c r="AW25" s="21"/>
      <c r="AX25" s="15"/>
      <c r="AY25"/>
    </row>
    <row r="26" spans="5:55" x14ac:dyDescent="0.35">
      <c r="T26" s="15"/>
      <c r="Z26" s="15"/>
      <c r="AE26" s="15"/>
      <c r="AF26" s="15"/>
      <c r="AG26"/>
      <c r="AH26"/>
      <c r="AI26"/>
      <c r="AN26" s="15"/>
      <c r="AO26"/>
      <c r="AP26"/>
      <c r="AQ26"/>
      <c r="AT26" s="15"/>
      <c r="AU26" s="26" t="str" cm="1">
        <f t="array" ref="AU26:AV26">AU17:AV17</f>
        <v>Alberta</v>
      </c>
      <c r="AV26" s="25">
        <v>4</v>
      </c>
      <c r="AX26" s="15"/>
      <c r="AY26"/>
    </row>
    <row r="27" spans="5:55" x14ac:dyDescent="0.35">
      <c r="AG27"/>
      <c r="AH27"/>
      <c r="AI27"/>
      <c r="AO27"/>
      <c r="AP27"/>
      <c r="AQ27"/>
      <c r="AU27"/>
      <c r="AV27"/>
      <c r="AY27"/>
    </row>
    <row r="28" spans="5:55" x14ac:dyDescent="0.35">
      <c r="AU28"/>
      <c r="AY28"/>
    </row>
    <row r="29" spans="5:55" x14ac:dyDescent="0.35">
      <c r="AU29"/>
      <c r="AY29"/>
    </row>
    <row r="30" spans="5:55" x14ac:dyDescent="0.35">
      <c r="AU30"/>
      <c r="AY30"/>
    </row>
    <row r="31" spans="5:55" x14ac:dyDescent="0.35">
      <c r="AU31"/>
      <c r="AY31"/>
    </row>
    <row r="32" spans="5:55" x14ac:dyDescent="0.35">
      <c r="AU32"/>
      <c r="AY32"/>
    </row>
    <row r="33" spans="47:51" x14ac:dyDescent="0.35">
      <c r="AU33"/>
      <c r="AY33"/>
    </row>
    <row r="34" spans="47:51" x14ac:dyDescent="0.35">
      <c r="AU34"/>
      <c r="AY34"/>
    </row>
    <row r="35" spans="47:51" x14ac:dyDescent="0.35">
      <c r="AU35"/>
      <c r="AY35"/>
    </row>
    <row r="36" spans="47:51" x14ac:dyDescent="0.35">
      <c r="AU36"/>
      <c r="AY36"/>
    </row>
    <row r="37" spans="47:51" x14ac:dyDescent="0.35">
      <c r="AU37"/>
      <c r="AY37"/>
    </row>
  </sheetData>
  <mergeCells count="10">
    <mergeCell ref="AY2:BC2"/>
    <mergeCell ref="AU2:AV2"/>
    <mergeCell ref="AA2:AD2"/>
    <mergeCell ref="AG2:AL2"/>
    <mergeCell ref="AO2:AR2"/>
    <mergeCell ref="B2:D2"/>
    <mergeCell ref="G2:H2"/>
    <mergeCell ref="K2:L2"/>
    <mergeCell ref="O2:R2"/>
    <mergeCell ref="U2:X2"/>
  </mergeCell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FC67-2146-4728-AA7C-77E4415ACE23}">
  <sheetPr>
    <tabColor theme="9" tint="0.39997558519241921"/>
  </sheetPr>
  <dimension ref="A1"/>
  <sheetViews>
    <sheetView showGridLines="0" tabSelected="1" topLeftCell="A7" zoomScale="55" zoomScaleNormal="55" workbookViewId="0">
      <selection activeCell="AE29" sqref="AE29"/>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Datatable</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contact@other-levels.com</dc:creator>
  <cp:lastModifiedBy>lenovo</cp:lastModifiedBy>
  <dcterms:created xsi:type="dcterms:W3CDTF">2022-10-16T10:32:46Z</dcterms:created>
  <dcterms:modified xsi:type="dcterms:W3CDTF">2024-10-02T11:43:14Z</dcterms:modified>
</cp:coreProperties>
</file>