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E:\Supply Chain\Inventory\"/>
    </mc:Choice>
  </mc:AlternateContent>
  <xr:revisionPtr revIDLastSave="0" documentId="13_ncr:1_{4096DBC3-DC1A-4758-BBCB-0BB653D744A2}" xr6:coauthVersionLast="47" xr6:coauthVersionMax="47" xr10:uidLastSave="{00000000-0000-0000-0000-000000000000}"/>
  <bookViews>
    <workbookView xWindow="-110" yWindow="-110" windowWidth="19420" windowHeight="10560" xr2:uid="{5E4B5184-349A-4AC8-BE7F-2D73EEC196BD}"/>
  </bookViews>
  <sheets>
    <sheet name="Overview" sheetId="1" r:id="rId1"/>
    <sheet name="Inventory" sheetId="2" r:id="rId2"/>
    <sheet name="Vendor Info" sheetId="3" r:id="rId3"/>
    <sheet name="Order Summary"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2" l="1"/>
  <c r="G5" i="2" s="1"/>
  <c r="J8" i="2"/>
  <c r="J9" i="2"/>
  <c r="K9" i="2" s="1"/>
  <c r="J10" i="2"/>
  <c r="J11" i="2"/>
  <c r="K11" i="2" s="1"/>
  <c r="J12" i="2"/>
  <c r="K12" i="2" s="1"/>
  <c r="J13" i="2"/>
  <c r="K13" i="2" s="1"/>
  <c r="J14" i="2"/>
  <c r="K14" i="2" s="1"/>
  <c r="J15" i="2"/>
  <c r="K15" i="2" s="1"/>
  <c r="J16" i="2"/>
  <c r="J17" i="2"/>
  <c r="K17" i="2" s="1"/>
  <c r="J18" i="2"/>
  <c r="J19" i="2"/>
  <c r="K19" i="2" s="1"/>
  <c r="J20" i="2"/>
  <c r="K20" i="2" s="1"/>
  <c r="D5" i="2"/>
  <c r="D8" i="2"/>
  <c r="C6" i="3"/>
  <c r="C7" i="3" s="1"/>
  <c r="C8" i="3" s="1"/>
  <c r="C9" i="3" s="1"/>
  <c r="C10" i="3" s="1"/>
  <c r="C11" i="3" s="1"/>
  <c r="C12" i="3" s="1"/>
  <c r="C13" i="3" s="1"/>
  <c r="C14" i="3" s="1"/>
  <c r="C15" i="3" s="1"/>
  <c r="C16" i="3" s="1"/>
  <c r="C17" i="3" s="1"/>
  <c r="C18" i="3" s="1"/>
  <c r="C19" i="3" s="1"/>
  <c r="C20" i="3" s="1"/>
  <c r="C21" i="3" s="1"/>
  <c r="C22" i="3" s="1"/>
  <c r="C23" i="3" s="1"/>
  <c r="C24" i="3" s="1"/>
  <c r="E20" i="4" s="1"/>
  <c r="G20" i="2"/>
  <c r="H20" i="2" s="1"/>
  <c r="G19" i="2"/>
  <c r="H19" i="2" s="1"/>
  <c r="G18" i="2"/>
  <c r="H18" i="2" s="1"/>
  <c r="G17" i="2"/>
  <c r="H17" i="2" s="1"/>
  <c r="G16" i="2"/>
  <c r="H16" i="2" s="1"/>
  <c r="G15" i="2"/>
  <c r="H15" i="2" s="1"/>
  <c r="G14" i="2"/>
  <c r="H14" i="2" s="1"/>
  <c r="G13" i="2"/>
  <c r="H13" i="2" s="1"/>
  <c r="G12" i="2"/>
  <c r="H12" i="2" s="1"/>
  <c r="G11" i="2"/>
  <c r="H11" i="2" s="1"/>
  <c r="G10" i="2"/>
  <c r="H10" i="2" s="1"/>
  <c r="G9" i="2"/>
  <c r="H9" i="2" s="1"/>
  <c r="G8" i="2"/>
  <c r="H8" i="2" s="1"/>
  <c r="D11" i="2" l="1"/>
  <c r="D14" i="2"/>
  <c r="D12" i="2"/>
  <c r="E12" i="4"/>
  <c r="F12" i="4" s="1"/>
  <c r="E18" i="4"/>
  <c r="F18" i="4" s="1"/>
  <c r="E17" i="4"/>
  <c r="F17" i="4" s="1"/>
  <c r="E16" i="4"/>
  <c r="F16" i="4" s="1"/>
  <c r="E15" i="4"/>
  <c r="F15" i="4" s="1"/>
  <c r="D17" i="2"/>
  <c r="E14" i="4"/>
  <c r="F14" i="4" s="1"/>
  <c r="E21" i="4"/>
  <c r="F21" i="4" s="1"/>
  <c r="E13" i="4"/>
  <c r="F13" i="4" s="1"/>
  <c r="E19" i="4"/>
  <c r="F19" i="4" s="1"/>
  <c r="D10" i="2"/>
  <c r="D20" i="2"/>
  <c r="D9" i="2"/>
  <c r="D19" i="2"/>
  <c r="D18" i="2"/>
  <c r="D4" i="2"/>
  <c r="F20" i="4"/>
  <c r="D16" i="2"/>
  <c r="G18" i="4" a="1"/>
  <c r="G18" i="4" s="1"/>
  <c r="D15" i="2"/>
  <c r="G17" i="4" a="1"/>
  <c r="G17" i="4" s="1"/>
  <c r="G16" i="4" a="1"/>
  <c r="G16" i="4" s="1"/>
  <c r="D13" i="2"/>
  <c r="G23" i="4" a="1"/>
  <c r="G23" i="4" s="1"/>
  <c r="G15" i="4" a="1"/>
  <c r="G15" i="4" s="1"/>
  <c r="G22" i="4" a="1"/>
  <c r="G22" i="4" s="1"/>
  <c r="G14" i="4" a="1"/>
  <c r="G14" i="4" s="1"/>
  <c r="G21" i="4" a="1"/>
  <c r="G21" i="4" s="1"/>
  <c r="G13" i="4" a="1"/>
  <c r="G13" i="4" s="1"/>
  <c r="G20" i="4" a="1"/>
  <c r="G20" i="4" s="1"/>
  <c r="G12" i="4" a="1"/>
  <c r="G12" i="4" s="1"/>
  <c r="G19" i="4" a="1"/>
  <c r="G19" i="4" s="1"/>
  <c r="K18" i="2"/>
  <c r="K10" i="2"/>
  <c r="K16" i="2"/>
  <c r="K8" i="2"/>
  <c r="C7" i="4" l="1" a="1"/>
  <c r="C7" i="4" l="1"/>
  <c r="G7" i="4" s="1" a="1"/>
  <c r="G7" i="4" s="1"/>
  <c r="E11" i="4"/>
  <c r="F11" i="4" s="1"/>
  <c r="G11" i="4" a="1"/>
  <c r="G11" i="4" s="1"/>
  <c r="E9" i="4"/>
  <c r="F9" i="4" s="1"/>
  <c r="G9" i="4" a="1"/>
  <c r="G9" i="4" s="1"/>
  <c r="E10" i="4"/>
  <c r="F10" i="4" s="1"/>
  <c r="E8" i="4"/>
  <c r="F8" i="4" s="1"/>
  <c r="G10" i="4" a="1"/>
  <c r="G10" i="4" s="1"/>
  <c r="G8" i="4" a="1"/>
  <c r="G8" i="4" s="1"/>
  <c r="E7" i="4" l="1"/>
  <c r="F7" i="4" s="1"/>
  <c r="D4"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<sst xmlns="http://schemas.openxmlformats.org/spreadsheetml/2006/main" count="154" uniqueCount="85">
  <si>
    <t>Inventory Management System</t>
  </si>
  <si>
    <t>Inventory Value</t>
  </si>
  <si>
    <t>Current Date</t>
  </si>
  <si>
    <t>Unique Products</t>
  </si>
  <si>
    <t>Day of Week</t>
  </si>
  <si>
    <t>Product ID</t>
  </si>
  <si>
    <t>Product</t>
  </si>
  <si>
    <t>Quantity in 
Stock</t>
  </si>
  <si>
    <t>Sale Price 
per Unit</t>
  </si>
  <si>
    <t>Total Value</t>
  </si>
  <si>
    <t>Reorder
Threshold</t>
  </si>
  <si>
    <t>ETA</t>
  </si>
  <si>
    <t>Vendor &amp; Product Information</t>
  </si>
  <si>
    <t>ID</t>
  </si>
  <si>
    <t>Vendor</t>
  </si>
  <si>
    <t>Typical 
Order Time</t>
  </si>
  <si>
    <t>Reorder</t>
  </si>
  <si>
    <t>Contact Name</t>
  </si>
  <si>
    <t>Email Address</t>
  </si>
  <si>
    <t>Website</t>
  </si>
  <si>
    <t>Thriller</t>
  </si>
  <si>
    <t>Josh Smith</t>
  </si>
  <si>
    <t>josh.smith@gmail.com</t>
  </si>
  <si>
    <t>Link</t>
  </si>
  <si>
    <t>Mystery</t>
  </si>
  <si>
    <t>Mike Dean</t>
  </si>
  <si>
    <t>mike.dean@gmail.com</t>
  </si>
  <si>
    <t>Sci-Fi</t>
  </si>
  <si>
    <t>Mikel Artena</t>
  </si>
  <si>
    <t>mikel.artena@gmail.com</t>
  </si>
  <si>
    <t>Travel</t>
  </si>
  <si>
    <t>Sam Allargine</t>
  </si>
  <si>
    <t>sam.allargine@gmail.com</t>
  </si>
  <si>
    <t>History</t>
  </si>
  <si>
    <t>Fantasy</t>
  </si>
  <si>
    <t>Drama</t>
  </si>
  <si>
    <t>Arya Janne</t>
  </si>
  <si>
    <t>arya.janne@gmail.com</t>
  </si>
  <si>
    <t>Romance</t>
  </si>
  <si>
    <t>Miriam Adelson</t>
  </si>
  <si>
    <t>miriam.adelson@gmail.com</t>
  </si>
  <si>
    <t>Ken Griffin</t>
  </si>
  <si>
    <t>ken.griffin@gmail.com</t>
  </si>
  <si>
    <t>Jim Simons</t>
  </si>
  <si>
    <t>jim.simons@gmail.com</t>
  </si>
  <si>
    <t>Jeff Yass</t>
  </si>
  <si>
    <t>jeff.yass@gmail.com</t>
  </si>
  <si>
    <t>Daily Order Summary</t>
  </si>
  <si>
    <t>Total Order</t>
  </si>
  <si>
    <t>Quantity</t>
  </si>
  <si>
    <t>Total Cost</t>
  </si>
  <si>
    <t>Contact</t>
  </si>
  <si>
    <t>Email</t>
  </si>
  <si>
    <t>Cost per 
Unit</t>
  </si>
  <si>
    <t>Genre</t>
  </si>
  <si>
    <t>Laut Bercerita</t>
  </si>
  <si>
    <t>Laskar Pelangi</t>
  </si>
  <si>
    <t>Bentang Pustaka</t>
  </si>
  <si>
    <t>Ayat Ayat Cinta</t>
  </si>
  <si>
    <t>Republika</t>
  </si>
  <si>
    <t>Perahu Kertas</t>
  </si>
  <si>
    <t>Aroma Karsa</t>
  </si>
  <si>
    <t>Gramedia Pustaka Utama</t>
  </si>
  <si>
    <t>Tentang Kamu</t>
  </si>
  <si>
    <t>Love in Paris</t>
  </si>
  <si>
    <t>Gagas Media</t>
  </si>
  <si>
    <t>Off The Record</t>
  </si>
  <si>
    <t>Kimchi Confessions</t>
  </si>
  <si>
    <t>Education</t>
  </si>
  <si>
    <t>The Things You Can See When You Slow Down</t>
  </si>
  <si>
    <t>Penguin Live</t>
  </si>
  <si>
    <t>Ikigai</t>
  </si>
  <si>
    <t>Renebook</t>
  </si>
  <si>
    <t>Self Improvement</t>
  </si>
  <si>
    <t>Marvel Black Panther</t>
  </si>
  <si>
    <t>Dark Matter</t>
  </si>
  <si>
    <t>The Ragpicker King</t>
  </si>
  <si>
    <t>Rework</t>
  </si>
  <si>
    <t>Danur</t>
  </si>
  <si>
    <t>Negeri 5 Menara</t>
  </si>
  <si>
    <t>Garis Waktu</t>
  </si>
  <si>
    <t>Mediakita</t>
  </si>
  <si>
    <t>Arah Langkah</t>
  </si>
  <si>
    <t>Sang Pemimpi</t>
  </si>
  <si>
    <t>In this file we'll make an inventory management system contains three different data, the current inventory, the vendor sheet, and the order summary sheet. We will track inventory in a bookstore supply chain and make sure to order the right items. In the current inventory sheet, we can track the current inventory, see what products need to be re-ordered, and even know when they'll arrive. Then, the vendor sheet with the side bar is the data of the vendor and product information, so we know exactly who to reach out to if we have a problem. In the order summary sheet, this table will automatically populate based on the inventory we need to order. We'll know exactly what you need, how much it costs, and who to order from.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</si>
</sst>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
  </numFmts>
  <fonts count="7" x14ac:knownFonts="1">
    <font>
      <sz val="11"/>
      <color theme="1"/>
      <name val="Aptos Narrow"/>
      <family val="2"/>
      <scheme val="minor"/>
    </font>
    <font>
      <sz val="12"/>
      <color theme="1"/>
      <name val="Aptos Narrow"/>
      <family val="2"/>
      <scheme val="minor"/>
    </font>
    <font>
      <b/>
      <sz val="16"/>
      <color rgb="FF073673"/>
      <name val="Aptos Narrow"/>
      <family val="2"/>
      <scheme val="minor"/>
    </font>
    <font>
      <b/>
      <sz val="12"/>
      <color theme="1"/>
      <name val="Aptos Narrow"/>
      <family val="2"/>
      <scheme val="minor"/>
    </font>
    <font>
      <b/>
      <sz val="12"/>
      <color theme="0"/>
      <name val="Aptos Narrow"/>
      <family val="2"/>
      <scheme val="minor"/>
    </font>
    <font>
      <u/>
      <sz val="12"/>
      <color theme="10"/>
      <name val="Aptos Narrow"/>
      <family val="2"/>
      <scheme val="minor"/>
    </font>
    <font>
      <b/>
      <sz val="16"/>
      <color theme="1"/>
      <name val="Aptos Narrow"/>
      <family val="2"/>
      <scheme val="minor"/>
    </font>
  </fonts>
  <fills count="5">
    <fill>
      <patternFill patternType="none"/>
    </fill>
    <fill>
      <patternFill patternType="gray125"/>
    </fill>
    <fill>
      <patternFill patternType="solid">
        <fgColor rgb="FFFFFF99"/>
        <bgColor indexed="64"/>
      </patternFill>
    </fill>
    <fill>
      <patternFill patternType="solid">
        <fgColor rgb="FF073673"/>
        <bgColor indexed="64"/>
      </patternFill>
    </fill>
    <fill>
      <patternFill patternType="solid">
        <fgColor theme="3" tint="9.9978637043366805E-2"/>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theme="6" tint="0.39997558519241921"/>
      </top>
      <bottom style="thin">
        <color theme="6" tint="0.39997558519241921"/>
      </bottom>
      <diagonal/>
    </border>
  </borders>
  <cellStyleXfs count="3">
    <xf numFmtId="0" fontId="0" fillId="0" borderId="0"/>
    <xf numFmtId="0" fontId="1" fillId="0" borderId="0"/>
    <xf numFmtId="0" fontId="5" fillId="0" borderId="0" applyNumberFormat="0" applyFill="0" applyBorder="0" applyAlignment="0" applyProtection="0"/>
  </cellStyleXfs>
  <cellXfs count="22">
    <xf numFmtId="0" fontId="0" fillId="0" borderId="0" xfId="0"/>
    <xf numFmtId="0" fontId="1" fillId="0" borderId="0" xfId="1"/>
    <xf numFmtId="0" fontId="2" fillId="0" borderId="1" xfId="1" applyFont="1" applyBorder="1"/>
    <xf numFmtId="0" fontId="1" fillId="0" borderId="1" xfId="1" applyBorder="1"/>
    <xf numFmtId="3" fontId="3" fillId="2" borderId="2" xfId="1" applyNumberFormat="1" applyFont="1" applyFill="1" applyBorder="1" applyAlignment="1">
      <alignment horizontal="center"/>
    </xf>
    <xf numFmtId="164" fontId="3" fillId="2" borderId="2" xfId="1" applyNumberFormat="1" applyFont="1" applyFill="1" applyBorder="1" applyAlignment="1">
      <alignment horizontal="center"/>
    </xf>
    <xf numFmtId="0" fontId="4" fillId="3" borderId="0" xfId="1" applyFont="1" applyFill="1" applyAlignment="1">
      <alignment horizontal="center" vertical="center"/>
    </xf>
    <xf numFmtId="0" fontId="4" fillId="3" borderId="0" xfId="1" applyFont="1" applyFill="1" applyAlignment="1">
      <alignment horizontal="center" vertical="center" wrapText="1"/>
    </xf>
    <xf numFmtId="0" fontId="1" fillId="0" borderId="0" xfId="1" applyAlignment="1">
      <alignment horizontal="center"/>
    </xf>
    <xf numFmtId="4" fontId="1" fillId="0" borderId="0" xfId="1" applyNumberFormat="1" applyAlignment="1">
      <alignment horizontal="center"/>
    </xf>
    <xf numFmtId="2" fontId="1" fillId="0" borderId="0" xfId="1" applyNumberFormat="1" applyAlignment="1">
      <alignment horizontal="center"/>
    </xf>
    <xf numFmtId="2" fontId="1" fillId="0" borderId="0" xfId="1" applyNumberFormat="1"/>
    <xf numFmtId="165" fontId="1" fillId="0" borderId="0" xfId="1" applyNumberFormat="1" applyAlignment="1">
      <alignment horizontal="center"/>
    </xf>
    <xf numFmtId="0" fontId="5" fillId="0" borderId="0" xfId="2" applyFill="1" applyBorder="1"/>
    <xf numFmtId="0" fontId="5" fillId="0" borderId="0" xfId="2" applyFill="1" applyBorder="1" applyAlignment="1">
      <alignment horizontal="center"/>
    </xf>
    <xf numFmtId="4" fontId="3" fillId="2" borderId="2" xfId="1" applyNumberFormat="1" applyFont="1" applyFill="1" applyBorder="1" applyAlignment="1">
      <alignment horizontal="center"/>
    </xf>
    <xf numFmtId="0" fontId="4" fillId="3" borderId="0" xfId="1" applyFont="1" applyFill="1" applyAlignment="1">
      <alignment horizontal="center"/>
    </xf>
    <xf numFmtId="14" fontId="1" fillId="0" borderId="0" xfId="1" applyNumberFormat="1" applyAlignment="1">
      <alignment horizontal="center"/>
    </xf>
    <xf numFmtId="0" fontId="1" fillId="4" borderId="0" xfId="1" applyFill="1"/>
    <xf numFmtId="0" fontId="6" fillId="0" borderId="0" xfId="0" applyFont="1"/>
    <xf numFmtId="0" fontId="1" fillId="0" borderId="3" xfId="1" applyNumberFormat="1" applyFont="1" applyBorder="1" applyAlignment="1"/>
    <xf numFmtId="0" fontId="0" fillId="0" borderId="0" xfId="0" applyAlignment="1">
      <alignment horizontal="left" vertical="center" wrapText="1"/>
    </xf>
  </cellXfs>
  <cellStyles count="3">
    <cellStyle name="Hyperlink 2" xfId="2" xr:uid="{8BA41065-B70E-45C1-BD0A-DE421425094E}"/>
    <cellStyle name="Normal" xfId="0" builtinId="0"/>
    <cellStyle name="Normal 2" xfId="1" xr:uid="{8FD343E0-8232-43C7-B40A-1D4AD18145D4}"/>
  </cellStyles>
  <dxfs count="18">
    <dxf>
      <font>
        <color rgb="FF9C0006"/>
      </font>
      <fill>
        <patternFill>
          <bgColor rgb="FFFFC7CE"/>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alignment horizontal="center" vertical="bottom" textRotation="0" wrapText="0" indent="0" justifyLastLine="0" shrinkToFit="0" readingOrder="0"/>
    </dxf>
    <dxf>
      <numFmt numFmtId="165" formatCode="#"/>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Aptos Narrow"/>
        <family val="2"/>
        <scheme val="minor"/>
      </font>
      <fill>
        <patternFill patternType="solid">
          <fgColor indexed="64"/>
          <bgColor rgb="FF073673"/>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4" formatCode="#,##0.00"/>
      <alignment horizontal="center" vertical="bottom" textRotation="0" wrapText="0" indent="0" justifyLastLine="0" shrinkToFit="0" readingOrder="0"/>
    </dxf>
    <dxf>
      <numFmt numFmtId="4" formatCode="#,##0.00"/>
      <alignment horizontal="center" vertical="bottom" textRotation="0" wrapText="0" indent="0" justifyLastLine="0" shrinkToFit="0" readingOrder="0"/>
    </dxf>
    <dxf>
      <numFmt numFmtId="4"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Aptos Narrow"/>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colors>
    <mruColors>
      <color rgb="FFE13B1F"/>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hyperlink" Target="#'Order Summary'!A1"/><Relationship Id="rId2" Type="http://schemas.openxmlformats.org/officeDocument/2006/relationships/hyperlink" Target="#'Vendor Info'!A1"/><Relationship Id="rId1" Type="http://schemas.openxmlformats.org/officeDocument/2006/relationships/hyperlink" Target="#Inventory!A1"/></Relationships>
</file>

<file path=xl/drawings/_rels/drawing2.xml.rels><?xml version="1.0" encoding="UTF-8" standalone="yes"?>
<Relationships xmlns="http://schemas.openxmlformats.org/package/2006/relationships"><Relationship Id="rId3" Type="http://schemas.openxmlformats.org/officeDocument/2006/relationships/hyperlink" Target="#'Order Summary'!A1"/><Relationship Id="rId2" Type="http://schemas.openxmlformats.org/officeDocument/2006/relationships/hyperlink" Target="#'Vendor Info'!A1"/><Relationship Id="rId1" Type="http://schemas.openxmlformats.org/officeDocument/2006/relationships/hyperlink" Target="#Inventory!A1"/></Relationships>
</file>

<file path=xl/drawings/_rels/drawing3.xml.rels><?xml version="1.0" encoding="UTF-8" standalone="yes"?>
<Relationships xmlns="http://schemas.openxmlformats.org/package/2006/relationships"><Relationship Id="rId3" Type="http://schemas.openxmlformats.org/officeDocument/2006/relationships/hyperlink" Target="#'Order Summary'!A1"/><Relationship Id="rId2" Type="http://schemas.openxmlformats.org/officeDocument/2006/relationships/hyperlink" Target="#'Vendor Info'!A1"/><Relationship Id="rId1" Type="http://schemas.openxmlformats.org/officeDocument/2006/relationships/hyperlink" Target="#Inventory!A1"/></Relationships>
</file>

<file path=xl/drawings/drawing1.xml><?xml version="1.0" encoding="utf-8"?>
<xdr:wsDr xmlns:xdr="http://schemas.openxmlformats.org/drawingml/2006/spreadsheetDrawing" xmlns:a="http://schemas.openxmlformats.org/drawingml/2006/main">
  <xdr:twoCellAnchor>
    <xdr:from>
      <xdr:col>0</xdr:col>
      <xdr:colOff>154214</xdr:colOff>
      <xdr:row>6</xdr:row>
      <xdr:rowOff>72576</xdr:rowOff>
    </xdr:from>
    <xdr:to>
      <xdr:col>0</xdr:col>
      <xdr:colOff>1288143</xdr:colOff>
      <xdr:row>6</xdr:row>
      <xdr:rowOff>426357</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660A6C61-DF48-4DFE-9A5F-B57082532D07}"/>
            </a:ext>
          </a:extLst>
        </xdr:cNvPr>
        <xdr:cNvSpPr/>
      </xdr:nvSpPr>
      <xdr:spPr>
        <a:xfrm>
          <a:off x="154214" y="1333505"/>
          <a:ext cx="1133929" cy="353781"/>
        </a:xfrm>
        <a:prstGeom prst="round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rPr>
            <a:t>Inventory</a:t>
          </a:r>
          <a:endParaRPr lang="id-ID" sz="1100" b="1">
            <a:solidFill>
              <a:schemeClr val="tx1"/>
            </a:solidFill>
          </a:endParaRPr>
        </a:p>
      </xdr:txBody>
    </xdr:sp>
    <xdr:clientData/>
  </xdr:twoCellAnchor>
  <xdr:twoCellAnchor>
    <xdr:from>
      <xdr:col>0</xdr:col>
      <xdr:colOff>154214</xdr:colOff>
      <xdr:row>7</xdr:row>
      <xdr:rowOff>36286</xdr:rowOff>
    </xdr:from>
    <xdr:to>
      <xdr:col>0</xdr:col>
      <xdr:colOff>1288143</xdr:colOff>
      <xdr:row>8</xdr:row>
      <xdr:rowOff>181431</xdr:rowOff>
    </xdr:to>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9E55EB5A-D6BA-4469-A861-507434CF09E3}"/>
            </a:ext>
          </a:extLst>
        </xdr:cNvPr>
        <xdr:cNvSpPr/>
      </xdr:nvSpPr>
      <xdr:spPr>
        <a:xfrm>
          <a:off x="154214" y="1950357"/>
          <a:ext cx="1133929" cy="344717"/>
        </a:xfrm>
        <a:prstGeom prst="round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rPr>
            <a:t>Vendor</a:t>
          </a:r>
          <a:r>
            <a:rPr lang="en-US" sz="1100" b="1" baseline="0">
              <a:solidFill>
                <a:schemeClr val="tx1"/>
              </a:solidFill>
            </a:rPr>
            <a:t> Info</a:t>
          </a:r>
          <a:endParaRPr lang="id-ID" sz="1100" b="1">
            <a:solidFill>
              <a:schemeClr val="tx1"/>
            </a:solidFill>
          </a:endParaRPr>
        </a:p>
      </xdr:txBody>
    </xdr:sp>
    <xdr:clientData/>
  </xdr:twoCellAnchor>
  <xdr:twoCellAnchor>
    <xdr:from>
      <xdr:col>0</xdr:col>
      <xdr:colOff>154214</xdr:colOff>
      <xdr:row>10</xdr:row>
      <xdr:rowOff>63500</xdr:rowOff>
    </xdr:from>
    <xdr:to>
      <xdr:col>0</xdr:col>
      <xdr:colOff>1288143</xdr:colOff>
      <xdr:row>12</xdr:row>
      <xdr:rowOff>99785</xdr:rowOff>
    </xdr:to>
    <xdr:sp macro="" textlink="">
      <xdr:nvSpPr>
        <xdr:cNvPr id="4" name="Rectangle: Rounded Corners 3">
          <a:hlinkClick xmlns:r="http://schemas.openxmlformats.org/officeDocument/2006/relationships" r:id="rId3"/>
          <a:extLst>
            <a:ext uri="{FF2B5EF4-FFF2-40B4-BE49-F238E27FC236}">
              <a16:creationId xmlns:a16="http://schemas.microsoft.com/office/drawing/2014/main" id="{336E23CA-BAAC-44BE-836B-1AC165F9D67E}"/>
            </a:ext>
          </a:extLst>
        </xdr:cNvPr>
        <xdr:cNvSpPr/>
      </xdr:nvSpPr>
      <xdr:spPr>
        <a:xfrm>
          <a:off x="154214" y="2576286"/>
          <a:ext cx="1133929" cy="435428"/>
        </a:xfrm>
        <a:prstGeom prst="round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rPr>
            <a:t>Order Summary</a:t>
          </a:r>
          <a:endParaRPr lang="id-ID" sz="1100" b="1">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154214</xdr:colOff>
      <xdr:row>3</xdr:row>
      <xdr:rowOff>9073</xdr:rowOff>
    </xdr:from>
    <xdr:to>
      <xdr:col>0</xdr:col>
      <xdr:colOff>1288143</xdr:colOff>
      <xdr:row>4</xdr:row>
      <xdr:rowOff>36286</xdr:rowOff>
    </xdr:to>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A8000582-DD5D-4390-8F96-742DED2CB733}"/>
            </a:ext>
          </a:extLst>
        </xdr:cNvPr>
        <xdr:cNvSpPr/>
      </xdr:nvSpPr>
      <xdr:spPr>
        <a:xfrm>
          <a:off x="154214" y="1161144"/>
          <a:ext cx="1133929" cy="435428"/>
        </a:xfrm>
        <a:prstGeom prst="round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rPr>
            <a:t>Inventory</a:t>
          </a:r>
          <a:endParaRPr lang="id-ID" sz="1100" b="1">
            <a:solidFill>
              <a:schemeClr val="tx1"/>
            </a:solidFill>
          </a:endParaRPr>
        </a:p>
      </xdr:txBody>
    </xdr:sp>
    <xdr:clientData/>
  </xdr:twoCellAnchor>
  <xdr:twoCellAnchor>
    <xdr:from>
      <xdr:col>0</xdr:col>
      <xdr:colOff>154214</xdr:colOff>
      <xdr:row>5</xdr:row>
      <xdr:rowOff>108855</xdr:rowOff>
    </xdr:from>
    <xdr:to>
      <xdr:col>0</xdr:col>
      <xdr:colOff>1288143</xdr:colOff>
      <xdr:row>7</xdr:row>
      <xdr:rowOff>145141</xdr:rowOff>
    </xdr:to>
    <xdr:sp macro="" textlink="">
      <xdr:nvSpPr>
        <xdr:cNvPr id="6" name="Rectangle: Rounded Corners 5">
          <a:hlinkClick xmlns:r="http://schemas.openxmlformats.org/officeDocument/2006/relationships" r:id="rId2"/>
          <a:extLst>
            <a:ext uri="{FF2B5EF4-FFF2-40B4-BE49-F238E27FC236}">
              <a16:creationId xmlns:a16="http://schemas.microsoft.com/office/drawing/2014/main" id="{15436DD6-5464-42C7-BF01-938050EEF1B4}"/>
            </a:ext>
          </a:extLst>
        </xdr:cNvPr>
        <xdr:cNvSpPr/>
      </xdr:nvSpPr>
      <xdr:spPr>
        <a:xfrm>
          <a:off x="154214" y="1868712"/>
          <a:ext cx="1133929" cy="435429"/>
        </a:xfrm>
        <a:prstGeom prst="round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rPr>
            <a:t>Vendor</a:t>
          </a:r>
          <a:r>
            <a:rPr lang="en-US" sz="1100" b="1" baseline="0">
              <a:solidFill>
                <a:schemeClr val="tx1"/>
              </a:solidFill>
            </a:rPr>
            <a:t> Info</a:t>
          </a:r>
          <a:endParaRPr lang="id-ID" sz="1100" b="1">
            <a:solidFill>
              <a:schemeClr val="tx1"/>
            </a:solidFill>
          </a:endParaRPr>
        </a:p>
      </xdr:txBody>
    </xdr:sp>
    <xdr:clientData/>
  </xdr:twoCellAnchor>
  <xdr:twoCellAnchor>
    <xdr:from>
      <xdr:col>0</xdr:col>
      <xdr:colOff>154214</xdr:colOff>
      <xdr:row>9</xdr:row>
      <xdr:rowOff>63498</xdr:rowOff>
    </xdr:from>
    <xdr:to>
      <xdr:col>0</xdr:col>
      <xdr:colOff>1288143</xdr:colOff>
      <xdr:row>11</xdr:row>
      <xdr:rowOff>99783</xdr:rowOff>
    </xdr:to>
    <xdr:sp macro="" textlink="">
      <xdr:nvSpPr>
        <xdr:cNvPr id="7" name="Rectangle: Rounded Corners 6">
          <a:hlinkClick xmlns:r="http://schemas.openxmlformats.org/officeDocument/2006/relationships" r:id="rId3"/>
          <a:extLst>
            <a:ext uri="{FF2B5EF4-FFF2-40B4-BE49-F238E27FC236}">
              <a16:creationId xmlns:a16="http://schemas.microsoft.com/office/drawing/2014/main" id="{88590425-10DE-4D79-8769-9F66FAF29A5F}"/>
            </a:ext>
          </a:extLst>
        </xdr:cNvPr>
        <xdr:cNvSpPr/>
      </xdr:nvSpPr>
      <xdr:spPr>
        <a:xfrm>
          <a:off x="154214" y="2621641"/>
          <a:ext cx="1133929" cy="435428"/>
        </a:xfrm>
        <a:prstGeom prst="round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rPr>
            <a:t>Order Summary</a:t>
          </a:r>
          <a:endParaRPr lang="id-ID" sz="1100" b="1">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154214</xdr:colOff>
      <xdr:row>3</xdr:row>
      <xdr:rowOff>9073</xdr:rowOff>
    </xdr:from>
    <xdr:to>
      <xdr:col>0</xdr:col>
      <xdr:colOff>1288143</xdr:colOff>
      <xdr:row>4</xdr:row>
      <xdr:rowOff>36286</xdr:rowOff>
    </xdr:to>
    <xdr:sp macro="" textlink="">
      <xdr:nvSpPr>
        <xdr:cNvPr id="8" name="Rectangle: Rounded Corners 7">
          <a:hlinkClick xmlns:r="http://schemas.openxmlformats.org/officeDocument/2006/relationships" r:id="rId1"/>
          <a:extLst>
            <a:ext uri="{FF2B5EF4-FFF2-40B4-BE49-F238E27FC236}">
              <a16:creationId xmlns:a16="http://schemas.microsoft.com/office/drawing/2014/main" id="{502A204D-B2CE-42B7-8282-CF01E80845CC}"/>
            </a:ext>
          </a:extLst>
        </xdr:cNvPr>
        <xdr:cNvSpPr/>
      </xdr:nvSpPr>
      <xdr:spPr>
        <a:xfrm>
          <a:off x="154214" y="682173"/>
          <a:ext cx="1133929" cy="433613"/>
        </a:xfrm>
        <a:prstGeom prst="round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rPr>
            <a:t>Inventory</a:t>
          </a:r>
          <a:endParaRPr lang="id-ID" sz="1100" b="1">
            <a:solidFill>
              <a:schemeClr val="tx1"/>
            </a:solidFill>
          </a:endParaRPr>
        </a:p>
      </xdr:txBody>
    </xdr:sp>
    <xdr:clientData/>
  </xdr:twoCellAnchor>
  <xdr:twoCellAnchor>
    <xdr:from>
      <xdr:col>0</xdr:col>
      <xdr:colOff>154214</xdr:colOff>
      <xdr:row>5</xdr:row>
      <xdr:rowOff>108855</xdr:rowOff>
    </xdr:from>
    <xdr:to>
      <xdr:col>0</xdr:col>
      <xdr:colOff>1288143</xdr:colOff>
      <xdr:row>7</xdr:row>
      <xdr:rowOff>145141</xdr:rowOff>
    </xdr:to>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89788702-ACCF-44E2-B3E4-5131E853D459}"/>
            </a:ext>
          </a:extLst>
        </xdr:cNvPr>
        <xdr:cNvSpPr/>
      </xdr:nvSpPr>
      <xdr:spPr>
        <a:xfrm>
          <a:off x="154214" y="1391555"/>
          <a:ext cx="1133929" cy="442686"/>
        </a:xfrm>
        <a:prstGeom prst="round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rPr>
            <a:t>Vendor</a:t>
          </a:r>
          <a:r>
            <a:rPr lang="en-US" sz="1100" b="1" baseline="0">
              <a:solidFill>
                <a:schemeClr val="tx1"/>
              </a:solidFill>
            </a:rPr>
            <a:t> Info</a:t>
          </a:r>
          <a:endParaRPr lang="id-ID" sz="1100" b="1">
            <a:solidFill>
              <a:schemeClr val="tx1"/>
            </a:solidFill>
          </a:endParaRPr>
        </a:p>
      </xdr:txBody>
    </xdr:sp>
    <xdr:clientData/>
  </xdr:twoCellAnchor>
  <xdr:twoCellAnchor>
    <xdr:from>
      <xdr:col>0</xdr:col>
      <xdr:colOff>154214</xdr:colOff>
      <xdr:row>9</xdr:row>
      <xdr:rowOff>63498</xdr:rowOff>
    </xdr:from>
    <xdr:to>
      <xdr:col>0</xdr:col>
      <xdr:colOff>1288143</xdr:colOff>
      <xdr:row>11</xdr:row>
      <xdr:rowOff>99783</xdr:rowOff>
    </xdr:to>
    <xdr:sp macro="" textlink="">
      <xdr:nvSpPr>
        <xdr:cNvPr id="10" name="Rectangle: Rounded Corners 9">
          <a:hlinkClick xmlns:r="http://schemas.openxmlformats.org/officeDocument/2006/relationships" r:id="rId3"/>
          <a:extLst>
            <a:ext uri="{FF2B5EF4-FFF2-40B4-BE49-F238E27FC236}">
              <a16:creationId xmlns:a16="http://schemas.microsoft.com/office/drawing/2014/main" id="{A2B9639E-53E3-4847-B225-B6452D4FE02B}"/>
            </a:ext>
          </a:extLst>
        </xdr:cNvPr>
        <xdr:cNvSpPr/>
      </xdr:nvSpPr>
      <xdr:spPr>
        <a:xfrm>
          <a:off x="154214" y="2158998"/>
          <a:ext cx="1133929" cy="442685"/>
        </a:xfrm>
        <a:prstGeom prst="round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rPr>
            <a:t>Order Summary</a:t>
          </a:r>
          <a:endParaRPr lang="id-ID" sz="1100" b="1">
            <a:solidFill>
              <a:schemeClr val="tx1"/>
            </a:solidFill>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6E0206-B255-4D99-B1D7-5B417080BF4F}" name="Table2" displayName="Table2" ref="C7:K20" totalsRowShown="0" headerRowDxfId="17" dataDxfId="16" headerRowCellStyle="Normal 2" dataCellStyle="Normal 2">
  <tableColumns count="9">
    <tableColumn id="1" xr3:uid="{E7F140CC-1DFB-4781-8FBA-183AD5BE17D3}" name="Product ID" dataDxfId="15" dataCellStyle="Normal 2"/>
    <tableColumn id="2" xr3:uid="{52B65C8F-893E-460B-BE1C-141EAB417254}" name="Product" dataDxfId="14" dataCellStyle="Normal 2">
      <calculatedColumnFormula>_xlfn.XLOOKUP(Table2[[#This Row],[Product ID]],Table1[ID],Table1[Product])</calculatedColumnFormula>
    </tableColumn>
    <tableColumn id="3" xr3:uid="{529BAD87-23DE-4E27-AAB9-937DF9A33566}" name="Quantity in _x000a_Stock" dataDxfId="13" dataCellStyle="Normal 2"/>
    <tableColumn id="4" xr3:uid="{2A8A0DD4-4D12-40F6-9DCD-9427E93E0791}" name="Cost per _x000a_Unit" dataDxfId="12" dataCellStyle="Normal 2"/>
    <tableColumn id="5" xr3:uid="{B9A30382-6E1D-43FD-A0BE-7727021D1E35}" name="Sale Price _x000a_per Unit" dataDxfId="11" dataCellStyle="Normal 2">
      <calculatedColumnFormula>F8*3</calculatedColumnFormula>
    </tableColumn>
    <tableColumn id="6" xr3:uid="{46779DA3-28D1-489B-A503-546DB5B6E7EB}" name="Total Value" dataDxfId="10" dataCellStyle="Normal 2">
      <calculatedColumnFormula>Table2[[#This Row],[Quantity in 
Stock]]*Table2[[#This Row],[Sale Price 
per Unit]]</calculatedColumnFormula>
    </tableColumn>
    <tableColumn id="7" xr3:uid="{DE75BF45-5CC3-4BA4-8825-5734E5F0E4D6}" name="Reorder_x000a_Threshold" dataDxfId="9" dataCellStyle="Normal 2"/>
    <tableColumn id="8" xr3:uid="{BAC32BE5-FC15-4C1B-A2CB-C87E6876203E}" name="Reorder" dataDxfId="8" dataCellStyle="Normal 2">
      <calculatedColumnFormula>IF(Table2[[#This Row],[Quantity in 
Stock]]&lt;=Table2[[#This Row],[Reorder
Threshold]],"Yes","No")</calculatedColumnFormula>
    </tableColumn>
    <tableColumn id="9" xr3:uid="{A483929F-E7BD-417A-9A51-CDE0FD25182D}" name="ETA" dataDxfId="7" dataCellStyle="Normal 2">
      <calculatedColumnFormula>IF(Table2[[#This Row],[Reorder]]="Yes",$G$4+_xlfn.XLOOKUP(Table2[[#This Row],[Product ID]],Table1[ID],Table1[Typical 
Order Time]),"")</calculatedColumnFormula>
    </tableColumn>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B2F9E9-4605-466E-93A9-427FBE593958}" name="Table1" displayName="Table1" ref="C4:K24" totalsRowShown="0" headerRowDxfId="6" headerRowCellStyle="Normal 2">
  <tableColumns count="9">
    <tableColumn id="1" xr3:uid="{32DB10AC-3AAC-44F5-9128-6C3A7EB86D06}" name="ID" dataDxfId="5" dataCellStyle="Normal 2">
      <calculatedColumnFormula>C4+1</calculatedColumnFormula>
    </tableColumn>
    <tableColumn id="2" xr3:uid="{95C01229-B5EA-4E9A-9478-C7F069563D62}" name="Product" dataCellStyle="Normal 2"/>
    <tableColumn id="3" xr3:uid="{EFD56C1D-E149-447D-8757-B447A86C27ED}" name="Genre" dataCellStyle="Normal 2"/>
    <tableColumn id="4" xr3:uid="{E96FEE61-ECDE-4033-8A52-7187741BA0FA}" name="Vendor" dataCellStyle="Normal 2"/>
    <tableColumn id="5" xr3:uid="{AF668F2F-8525-4266-B5CA-4467F5693848}" name="Typical _x000a_Order Time" dataDxfId="4" dataCellStyle="Normal 2"/>
    <tableColumn id="6" xr3:uid="{127E5D7C-45CF-42CC-93B0-3E37B1955CBA}" name="Reorder" dataDxfId="3" dataCellStyle="Normal 2"/>
    <tableColumn id="7" xr3:uid="{0E647ABD-136B-4F1D-8FF5-A29D243F7D4A}" name="Contact Name" dataCellStyle="Normal 2"/>
    <tableColumn id="8" xr3:uid="{947C82A7-D799-4A03-8161-6EEC5FF59BED}" name="Email Address" dataDxfId="2" dataCellStyle="Hyperlink 2"/>
    <tableColumn id="9" xr3:uid="{CEBF41F5-EC49-4139-9035-34D886906C69}" name="Website" dataDxfId="1" dataCellStyle="Hyperlink 2"/>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hyperlink" Target="mailto:mikel.artena@gmail.com" TargetMode="External"/><Relationship Id="rId13" Type="http://schemas.openxmlformats.org/officeDocument/2006/relationships/hyperlink" Target="mailto:ken.griffin@gmail.com" TargetMode="External"/><Relationship Id="rId18" Type="http://schemas.openxmlformats.org/officeDocument/2006/relationships/hyperlink" Target="mailto:jeff.yass@gmail.com" TargetMode="External"/><Relationship Id="rId3" Type="http://schemas.openxmlformats.org/officeDocument/2006/relationships/hyperlink" Target="mailto:mikel.artena@gmail.com" TargetMode="External"/><Relationship Id="rId21" Type="http://schemas.openxmlformats.org/officeDocument/2006/relationships/table" Target="../tables/table2.xml"/><Relationship Id="rId7" Type="http://schemas.openxmlformats.org/officeDocument/2006/relationships/hyperlink" Target="mailto:josh.smith@gmail.com" TargetMode="External"/><Relationship Id="rId12" Type="http://schemas.openxmlformats.org/officeDocument/2006/relationships/hyperlink" Target="mailto:miriam.adelson@gmail.com" TargetMode="External"/><Relationship Id="rId17" Type="http://schemas.openxmlformats.org/officeDocument/2006/relationships/hyperlink" Target="mailto:jim.simons@gmail.com" TargetMode="External"/><Relationship Id="rId2" Type="http://schemas.openxmlformats.org/officeDocument/2006/relationships/hyperlink" Target="mailto:mike.dean@gmail.com" TargetMode="External"/><Relationship Id="rId16" Type="http://schemas.openxmlformats.org/officeDocument/2006/relationships/hyperlink" Target="mailto:miriam.adelson@gmail.com" TargetMode="External"/><Relationship Id="rId20" Type="http://schemas.openxmlformats.org/officeDocument/2006/relationships/drawing" Target="../drawings/drawing2.xml"/><Relationship Id="rId1" Type="http://schemas.openxmlformats.org/officeDocument/2006/relationships/hyperlink" Target="mailto:josh.smith@gmail.com" TargetMode="External"/><Relationship Id="rId6" Type="http://schemas.openxmlformats.org/officeDocument/2006/relationships/hyperlink" Target="mailto:josh.smith@gmail.com" TargetMode="External"/><Relationship Id="rId11" Type="http://schemas.openxmlformats.org/officeDocument/2006/relationships/hyperlink" Target="mailto:arya.janne@gmail.com" TargetMode="External"/><Relationship Id="rId5" Type="http://schemas.openxmlformats.org/officeDocument/2006/relationships/hyperlink" Target="mailto:josh.smith@gmail.com" TargetMode="External"/><Relationship Id="rId15" Type="http://schemas.openxmlformats.org/officeDocument/2006/relationships/hyperlink" Target="mailto:miriam.adelson@gmail.com" TargetMode="External"/><Relationship Id="rId10" Type="http://schemas.openxmlformats.org/officeDocument/2006/relationships/hyperlink" Target="mailto:mikel.artena@gmail.com" TargetMode="External"/><Relationship Id="rId19" Type="http://schemas.openxmlformats.org/officeDocument/2006/relationships/hyperlink" Target="mailto:jim.simons@gmail.com" TargetMode="External"/><Relationship Id="rId4" Type="http://schemas.openxmlformats.org/officeDocument/2006/relationships/hyperlink" Target="mailto:sam.allargine@gmail.com" TargetMode="External"/><Relationship Id="rId9" Type="http://schemas.openxmlformats.org/officeDocument/2006/relationships/hyperlink" Target="mailto:mikel.artena@gmail.com" TargetMode="External"/><Relationship Id="rId14" Type="http://schemas.openxmlformats.org/officeDocument/2006/relationships/hyperlink" Target="mailto:miriam.adelson@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14A7E-0070-4CB0-9DCE-BC828FFEC6F5}">
  <dimension ref="A1:G2"/>
  <sheetViews>
    <sheetView showGridLines="0" tabSelected="1" workbookViewId="0">
      <selection activeCell="C5" sqref="C5"/>
    </sheetView>
  </sheetViews>
  <sheetFormatPr defaultRowHeight="14.5" x14ac:dyDescent="0.35"/>
  <cols>
    <col min="1" max="1" width="23.08984375" customWidth="1"/>
    <col min="2" max="2" width="18.81640625" customWidth="1"/>
  </cols>
  <sheetData>
    <row r="1" spans="1:7" ht="21" x14ac:dyDescent="0.5">
      <c r="A1" s="19" t="s">
        <v>0</v>
      </c>
    </row>
    <row r="2" spans="1:7" ht="151" customHeight="1" x14ac:dyDescent="0.35">
      <c r="A2" s="21" t="s">
        <v>84</v>
      </c>
      <c r="B2" s="21"/>
      <c r="C2" s="21"/>
      <c r="D2" s="21"/>
      <c r="E2" s="21"/>
      <c r="F2" s="21"/>
      <c r="G2" s="21"/>
    </row>
  </sheetData>
  <mergeCells count="1">
    <mergeCell ref="A2:G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29A48-B022-4C06-9338-F9138B334DFC}">
  <dimension ref="A1:K32"/>
  <sheetViews>
    <sheetView zoomScale="70" zoomScaleNormal="70" workbookViewId="0">
      <selection activeCell="A2" sqref="A2"/>
    </sheetView>
  </sheetViews>
  <sheetFormatPr defaultColWidth="12.1796875" defaultRowHeight="16" x14ac:dyDescent="0.4"/>
  <cols>
    <col min="1" max="1" width="21.7265625" style="18" customWidth="1"/>
    <col min="2" max="2" width="4.36328125" style="1" customWidth="1"/>
    <col min="3" max="3" width="15.6328125" style="1" customWidth="1"/>
    <col min="4" max="4" width="12.90625" style="1" customWidth="1"/>
    <col min="5" max="5" width="10.90625" style="1" bestFit="1" customWidth="1"/>
    <col min="6" max="6" width="12.36328125" style="1" bestFit="1" customWidth="1"/>
    <col min="7" max="7" width="13.26953125" style="1" bestFit="1" customWidth="1"/>
    <col min="8" max="8" width="13" style="1" customWidth="1"/>
    <col min="9" max="9" width="10.81640625" style="1" customWidth="1"/>
    <col min="10" max="10" width="12.1796875" style="1"/>
    <col min="11" max="11" width="14.36328125" style="11" customWidth="1"/>
    <col min="12" max="16384" width="12.1796875" style="1"/>
  </cols>
  <sheetData>
    <row r="1" spans="3:11" x14ac:dyDescent="0.4">
      <c r="K1" s="1"/>
    </row>
    <row r="2" spans="3:11" ht="21" x14ac:dyDescent="0.5">
      <c r="C2" s="2" t="s">
        <v>0</v>
      </c>
      <c r="D2" s="3"/>
      <c r="E2" s="3"/>
      <c r="F2" s="3"/>
      <c r="G2" s="3"/>
      <c r="H2" s="3"/>
      <c r="I2" s="3"/>
      <c r="J2" s="3"/>
      <c r="K2" s="3"/>
    </row>
    <row r="3" spans="3:11" x14ac:dyDescent="0.4">
      <c r="K3" s="1"/>
    </row>
    <row r="4" spans="3:11" x14ac:dyDescent="0.4">
      <c r="C4" s="1" t="s">
        <v>1</v>
      </c>
      <c r="D4" s="4">
        <f>SUM(Table2[Total Value])</f>
        <v>2771.520604450383</v>
      </c>
      <c r="F4" s="1" t="s">
        <v>2</v>
      </c>
      <c r="G4" s="5">
        <f ca="1">TODAY()</f>
        <v>45847</v>
      </c>
      <c r="K4" s="1"/>
    </row>
    <row r="5" spans="3:11" x14ac:dyDescent="0.4">
      <c r="C5" s="1" t="s">
        <v>3</v>
      </c>
      <c r="D5" s="4">
        <f>COUNT(_xlfn.UNIQUE(Table2[Product ID]))</f>
        <v>13</v>
      </c>
      <c r="F5" s="1" t="s">
        <v>4</v>
      </c>
      <c r="G5" s="4" t="str">
        <f ca="1">TEXT(G4,"dddd")</f>
        <v>Wednesday</v>
      </c>
      <c r="K5" s="1"/>
    </row>
    <row r="6" spans="3:11" x14ac:dyDescent="0.4">
      <c r="K6" s="1"/>
    </row>
    <row r="7" spans="3:11" ht="51.5" customHeight="1" x14ac:dyDescent="0.4">
      <c r="C7" s="6" t="s">
        <v>5</v>
      </c>
      <c r="D7" s="6" t="s">
        <v>6</v>
      </c>
      <c r="E7" s="7" t="s">
        <v>7</v>
      </c>
      <c r="F7" s="7" t="s">
        <v>53</v>
      </c>
      <c r="G7" s="7" t="s">
        <v>8</v>
      </c>
      <c r="H7" s="6" t="s">
        <v>9</v>
      </c>
      <c r="I7" s="7" t="s">
        <v>10</v>
      </c>
      <c r="J7" s="6" t="s">
        <v>16</v>
      </c>
      <c r="K7" s="6" t="s">
        <v>11</v>
      </c>
    </row>
    <row r="8" spans="3:11" x14ac:dyDescent="0.4">
      <c r="C8" s="8">
        <v>101</v>
      </c>
      <c r="D8" s="8" t="str">
        <f>_xlfn.XLOOKUP(Table2[[#This Row],[Product ID]],Table1[ID],Table1[Product])</f>
        <v>Laut Bercerita</v>
      </c>
      <c r="E8" s="8">
        <v>3</v>
      </c>
      <c r="F8" s="9">
        <v>6.5357631098462861</v>
      </c>
      <c r="G8" s="9">
        <f>F8*3</f>
        <v>19.607289329538858</v>
      </c>
      <c r="H8" s="9">
        <f>Table2[[#This Row],[Quantity in 
Stock]]*Table2[[#This Row],[Sale Price 
per Unit]]</f>
        <v>58.821867988616575</v>
      </c>
      <c r="I8" s="8">
        <v>4</v>
      </c>
      <c r="J8" s="8" t="str">
        <f>IF(Table2[[#This Row],[Quantity in 
Stock]]&lt;=Table2[[#This Row],[Reorder
Threshold]],"Yes","No")</f>
        <v>Yes</v>
      </c>
      <c r="K8" s="17">
        <f ca="1">IF(Table2[[#This Row],[Reorder]]="Yes",$G$4+_xlfn.XLOOKUP(Table2[[#This Row],[Product ID]],Table1[ID],Table1[Typical 
Order Time]),"")</f>
        <v>45854</v>
      </c>
    </row>
    <row r="9" spans="3:11" x14ac:dyDescent="0.4">
      <c r="C9" s="8">
        <v>102</v>
      </c>
      <c r="D9" s="8" t="str">
        <f>_xlfn.XLOOKUP(Table2[[#This Row],[Product ID]],Table1[ID],Table1[Product])</f>
        <v>Laskar Pelangi</v>
      </c>
      <c r="E9" s="8">
        <v>12</v>
      </c>
      <c r="F9" s="9">
        <v>8.1162716224706184</v>
      </c>
      <c r="G9" s="9">
        <f t="shared" ref="G9:G20" si="0">F9*3</f>
        <v>24.348814867411853</v>
      </c>
      <c r="H9" s="9">
        <f>Table2[[#This Row],[Quantity in 
Stock]]*Table2[[#This Row],[Sale Price 
per Unit]]</f>
        <v>292.18577840894227</v>
      </c>
      <c r="I9" s="8">
        <v>6</v>
      </c>
      <c r="J9" s="8" t="str">
        <f>IF(Table2[[#This Row],[Quantity in 
Stock]]&lt;=Table2[[#This Row],[Reorder
Threshold]],"Yes","No")</f>
        <v>No</v>
      </c>
      <c r="K9" s="17" t="str">
        <f>IF(Table2[[#This Row],[Reorder]]="Yes",$G$4+_xlfn.XLOOKUP(Table2[[#This Row],[Product ID]],Table1[ID],Table1[Typical 
Order Time]),"")</f>
        <v/>
      </c>
    </row>
    <row r="10" spans="3:11" x14ac:dyDescent="0.4">
      <c r="C10" s="8">
        <v>103</v>
      </c>
      <c r="D10" s="8" t="str">
        <f>_xlfn.XLOOKUP(Table2[[#This Row],[Product ID]],Table1[ID],Table1[Product])</f>
        <v>Ayat Ayat Cinta</v>
      </c>
      <c r="E10" s="8">
        <v>4</v>
      </c>
      <c r="F10" s="9">
        <v>9.6615053146280214</v>
      </c>
      <c r="G10" s="9">
        <f t="shared" si="0"/>
        <v>28.984515943884062</v>
      </c>
      <c r="H10" s="9">
        <f>Table2[[#This Row],[Quantity in 
Stock]]*Table2[[#This Row],[Sale Price 
per Unit]]</f>
        <v>115.93806377553625</v>
      </c>
      <c r="I10" s="8">
        <v>7</v>
      </c>
      <c r="J10" s="8" t="str">
        <f>IF(Table2[[#This Row],[Quantity in 
Stock]]&lt;=Table2[[#This Row],[Reorder
Threshold]],"Yes","No")</f>
        <v>Yes</v>
      </c>
      <c r="K10" s="17">
        <f ca="1">IF(Table2[[#This Row],[Reorder]]="Yes",$G$4+_xlfn.XLOOKUP(Table2[[#This Row],[Product ID]],Table1[ID],Table1[Typical 
Order Time]),"")</f>
        <v>45877</v>
      </c>
    </row>
    <row r="11" spans="3:11" x14ac:dyDescent="0.4">
      <c r="C11" s="8">
        <v>104</v>
      </c>
      <c r="D11" s="8" t="str">
        <f>_xlfn.XLOOKUP(Table2[[#This Row],[Product ID]],Table1[ID],Table1[Product])</f>
        <v>Perahu Kertas</v>
      </c>
      <c r="E11" s="8">
        <v>22</v>
      </c>
      <c r="F11" s="9">
        <v>7.1428555517562238</v>
      </c>
      <c r="G11" s="9">
        <f t="shared" si="0"/>
        <v>21.428566655268671</v>
      </c>
      <c r="H11" s="9">
        <f>Table2[[#This Row],[Quantity in 
Stock]]*Table2[[#This Row],[Sale Price 
per Unit]]</f>
        <v>471.42846641591075</v>
      </c>
      <c r="I11" s="8">
        <v>2</v>
      </c>
      <c r="J11" s="8" t="str">
        <f>IF(Table2[[#This Row],[Quantity in 
Stock]]&lt;=Table2[[#This Row],[Reorder
Threshold]],"Yes","No")</f>
        <v>No</v>
      </c>
      <c r="K11" s="17" t="str">
        <f>IF(Table2[[#This Row],[Reorder]]="Yes",$G$4+_xlfn.XLOOKUP(Table2[[#This Row],[Product ID]],Table1[ID],Table1[Typical 
Order Time]),"")</f>
        <v/>
      </c>
    </row>
    <row r="12" spans="3:11" x14ac:dyDescent="0.4">
      <c r="C12" s="8">
        <v>105</v>
      </c>
      <c r="D12" s="8" t="str">
        <f>_xlfn.XLOOKUP(Table2[[#This Row],[Product ID]],Table1[ID],Table1[Product])</f>
        <v>Aroma Karsa</v>
      </c>
      <c r="E12" s="8">
        <v>7</v>
      </c>
      <c r="F12" s="9">
        <v>3.7669670588735187</v>
      </c>
      <c r="G12" s="9">
        <f t="shared" si="0"/>
        <v>11.300901176620556</v>
      </c>
      <c r="H12" s="9">
        <f>Table2[[#This Row],[Quantity in 
Stock]]*Table2[[#This Row],[Sale Price 
per Unit]]</f>
        <v>79.106308236343892</v>
      </c>
      <c r="I12" s="8">
        <v>3</v>
      </c>
      <c r="J12" s="8" t="str">
        <f>IF(Table2[[#This Row],[Quantity in 
Stock]]&lt;=Table2[[#This Row],[Reorder
Threshold]],"Yes","No")</f>
        <v>No</v>
      </c>
      <c r="K12" s="17" t="str">
        <f>IF(Table2[[#This Row],[Reorder]]="Yes",$G$4+_xlfn.XLOOKUP(Table2[[#This Row],[Product ID]],Table1[ID],Table1[Typical 
Order Time]),"")</f>
        <v/>
      </c>
    </row>
    <row r="13" spans="3:11" x14ac:dyDescent="0.4">
      <c r="C13" s="8">
        <v>106</v>
      </c>
      <c r="D13" s="8" t="str">
        <f>_xlfn.XLOOKUP(Table2[[#This Row],[Product ID]],Table1[ID],Table1[Product])</f>
        <v>Tentang Kamu</v>
      </c>
      <c r="E13" s="8">
        <v>19</v>
      </c>
      <c r="F13" s="9">
        <v>7.5821485560321005</v>
      </c>
      <c r="G13" s="9">
        <f t="shared" si="0"/>
        <v>22.7464456680963</v>
      </c>
      <c r="H13" s="9">
        <f>Table2[[#This Row],[Quantity in 
Stock]]*Table2[[#This Row],[Sale Price 
per Unit]]</f>
        <v>432.18246769382972</v>
      </c>
      <c r="I13" s="8">
        <v>5</v>
      </c>
      <c r="J13" s="8" t="str">
        <f>IF(Table2[[#This Row],[Quantity in 
Stock]]&lt;=Table2[[#This Row],[Reorder
Threshold]],"Yes","No")</f>
        <v>No</v>
      </c>
      <c r="K13" s="17" t="str">
        <f>IF(Table2[[#This Row],[Reorder]]="Yes",$G$4+_xlfn.XLOOKUP(Table2[[#This Row],[Product ID]],Table1[ID],Table1[Typical 
Order Time]),"")</f>
        <v/>
      </c>
    </row>
    <row r="14" spans="3:11" x14ac:dyDescent="0.4">
      <c r="C14" s="8">
        <v>108</v>
      </c>
      <c r="D14" s="8" t="str">
        <f>_xlfn.XLOOKUP(Table2[[#This Row],[Product ID]],Table1[ID],Table1[Product])</f>
        <v>Off The Record</v>
      </c>
      <c r="E14" s="8">
        <v>21</v>
      </c>
      <c r="F14" s="9">
        <v>7.3073497384215322</v>
      </c>
      <c r="G14" s="9">
        <f t="shared" si="0"/>
        <v>21.922049215264597</v>
      </c>
      <c r="H14" s="9">
        <f>Table2[[#This Row],[Quantity in 
Stock]]*Table2[[#This Row],[Sale Price 
per Unit]]</f>
        <v>460.36303352055654</v>
      </c>
      <c r="I14" s="8">
        <v>8</v>
      </c>
      <c r="J14" s="8" t="str">
        <f>IF(Table2[[#This Row],[Quantity in 
Stock]]&lt;=Table2[[#This Row],[Reorder
Threshold]],"Yes","No")</f>
        <v>No</v>
      </c>
      <c r="K14" s="17" t="str">
        <f>IF(Table2[[#This Row],[Reorder]]="Yes",$G$4+_xlfn.XLOOKUP(Table2[[#This Row],[Product ID]],Table1[ID],Table1[Typical 
Order Time]),"")</f>
        <v/>
      </c>
    </row>
    <row r="15" spans="3:11" x14ac:dyDescent="0.4">
      <c r="C15" s="8">
        <v>109</v>
      </c>
      <c r="D15" s="8" t="str">
        <f>_xlfn.XLOOKUP(Table2[[#This Row],[Product ID]],Table1[ID],Table1[Product])</f>
        <v>Kimchi Confessions</v>
      </c>
      <c r="E15" s="8">
        <v>24</v>
      </c>
      <c r="F15" s="9">
        <v>6.1967947656993907</v>
      </c>
      <c r="G15" s="9">
        <f t="shared" si="0"/>
        <v>18.590384297098172</v>
      </c>
      <c r="H15" s="9">
        <f>Table2[[#This Row],[Quantity in 
Stock]]*Table2[[#This Row],[Sale Price 
per Unit]]</f>
        <v>446.16922313035616</v>
      </c>
      <c r="I15" s="8">
        <v>4</v>
      </c>
      <c r="J15" s="8" t="str">
        <f>IF(Table2[[#This Row],[Quantity in 
Stock]]&lt;=Table2[[#This Row],[Reorder
Threshold]],"Yes","No")</f>
        <v>No</v>
      </c>
      <c r="K15" s="17" t="str">
        <f>IF(Table2[[#This Row],[Reorder]]="Yes",$G$4+_xlfn.XLOOKUP(Table2[[#This Row],[Product ID]],Table1[ID],Table1[Typical 
Order Time]),"")</f>
        <v/>
      </c>
    </row>
    <row r="16" spans="3:11" x14ac:dyDescent="0.4">
      <c r="C16" s="8">
        <v>110</v>
      </c>
      <c r="D16" s="8" t="str">
        <f>_xlfn.XLOOKUP(Table2[[#This Row],[Product ID]],Table1[ID],Table1[Product])</f>
        <v>Ikigai</v>
      </c>
      <c r="E16" s="8">
        <v>5</v>
      </c>
      <c r="F16" s="9">
        <v>1.5677051405247546</v>
      </c>
      <c r="G16" s="9">
        <f t="shared" si="0"/>
        <v>4.7031154215742639</v>
      </c>
      <c r="H16" s="9">
        <f>Table2[[#This Row],[Quantity in 
Stock]]*Table2[[#This Row],[Sale Price 
per Unit]]</f>
        <v>23.515577107871319</v>
      </c>
      <c r="I16" s="8">
        <v>8</v>
      </c>
      <c r="J16" s="8" t="str">
        <f>IF(Table2[[#This Row],[Quantity in 
Stock]]&lt;=Table2[[#This Row],[Reorder
Threshold]],"Yes","No")</f>
        <v>Yes</v>
      </c>
      <c r="K16" s="17">
        <f ca="1">IF(Table2[[#This Row],[Reorder]]="Yes",$G$4+_xlfn.XLOOKUP(Table2[[#This Row],[Product ID]],Table1[ID],Table1[Typical 
Order Time]),"")</f>
        <v>45877</v>
      </c>
    </row>
    <row r="17" spans="3:11" x14ac:dyDescent="0.4">
      <c r="C17" s="8">
        <v>111</v>
      </c>
      <c r="D17" s="8" t="str">
        <f>_xlfn.XLOOKUP(Table2[[#This Row],[Product ID]],Table1[ID],Table1[Product])</f>
        <v>The Things You Can See When You Slow Down</v>
      </c>
      <c r="E17" s="8">
        <v>5</v>
      </c>
      <c r="F17" s="9">
        <v>3.5378489709328811</v>
      </c>
      <c r="G17" s="9">
        <f t="shared" si="0"/>
        <v>10.613546912798643</v>
      </c>
      <c r="H17" s="9">
        <f>Table2[[#This Row],[Quantity in 
Stock]]*Table2[[#This Row],[Sale Price 
per Unit]]</f>
        <v>53.067734563993213</v>
      </c>
      <c r="I17" s="8">
        <v>2</v>
      </c>
      <c r="J17" s="8" t="str">
        <f>IF(Table2[[#This Row],[Quantity in 
Stock]]&lt;=Table2[[#This Row],[Reorder
Threshold]],"Yes","No")</f>
        <v>No</v>
      </c>
      <c r="K17" s="17" t="str">
        <f>IF(Table2[[#This Row],[Reorder]]="Yes",$G$4+_xlfn.XLOOKUP(Table2[[#This Row],[Product ID]],Table1[ID],Table1[Typical 
Order Time]),"")</f>
        <v/>
      </c>
    </row>
    <row r="18" spans="3:11" x14ac:dyDescent="0.4">
      <c r="C18" s="8">
        <v>112</v>
      </c>
      <c r="D18" s="8" t="str">
        <f>_xlfn.XLOOKUP(Table2[[#This Row],[Product ID]],Table1[ID],Table1[Product])</f>
        <v>Marvel Black Panther</v>
      </c>
      <c r="E18" s="8">
        <v>5</v>
      </c>
      <c r="F18" s="9">
        <v>7.9822216400338739</v>
      </c>
      <c r="G18" s="9">
        <f t="shared" si="0"/>
        <v>23.946664920101622</v>
      </c>
      <c r="H18" s="9">
        <f>Table2[[#This Row],[Quantity in 
Stock]]*Table2[[#This Row],[Sale Price 
per Unit]]</f>
        <v>119.73332460050811</v>
      </c>
      <c r="I18" s="8">
        <v>8</v>
      </c>
      <c r="J18" s="8" t="str">
        <f>IF(Table2[[#This Row],[Quantity in 
Stock]]&lt;=Table2[[#This Row],[Reorder
Threshold]],"Yes","No")</f>
        <v>Yes</v>
      </c>
      <c r="K18" s="17">
        <f ca="1">IF(Table2[[#This Row],[Reorder]]="Yes",$G$4+_xlfn.XLOOKUP(Table2[[#This Row],[Product ID]],Table1[ID],Table1[Typical 
Order Time]),"")</f>
        <v>45907</v>
      </c>
    </row>
    <row r="19" spans="3:11" x14ac:dyDescent="0.4">
      <c r="C19" s="8">
        <v>113</v>
      </c>
      <c r="D19" s="8" t="str">
        <f>_xlfn.XLOOKUP(Table2[[#This Row],[Product ID]],Table1[ID],Table1[Product])</f>
        <v>Dark Matter</v>
      </c>
      <c r="E19" s="8">
        <v>8</v>
      </c>
      <c r="F19" s="9">
        <v>2.1895287319506238</v>
      </c>
      <c r="G19" s="9">
        <f t="shared" si="0"/>
        <v>6.5685861958518714</v>
      </c>
      <c r="H19" s="9">
        <f>Table2[[#This Row],[Quantity in 
Stock]]*Table2[[#This Row],[Sale Price 
per Unit]]</f>
        <v>52.548689566814971</v>
      </c>
      <c r="I19" s="8">
        <v>7</v>
      </c>
      <c r="J19" s="8" t="str">
        <f>IF(Table2[[#This Row],[Quantity in 
Stock]]&lt;=Table2[[#This Row],[Reorder
Threshold]],"Yes","No")</f>
        <v>No</v>
      </c>
      <c r="K19" s="17" t="str">
        <f>IF(Table2[[#This Row],[Reorder]]="Yes",$G$4+_xlfn.XLOOKUP(Table2[[#This Row],[Product ID]],Table1[ID],Table1[Typical 
Order Time]),"")</f>
        <v/>
      </c>
    </row>
    <row r="20" spans="3:11" x14ac:dyDescent="0.4">
      <c r="C20" s="8">
        <v>116</v>
      </c>
      <c r="D20" s="8" t="str">
        <f>_xlfn.XLOOKUP(Table2[[#This Row],[Product ID]],Table1[ID],Table1[Product])</f>
        <v>Danur</v>
      </c>
      <c r="E20" s="8">
        <v>11</v>
      </c>
      <c r="F20" s="9">
        <v>5.0442445285182647</v>
      </c>
      <c r="G20" s="9">
        <f t="shared" si="0"/>
        <v>15.132733585554794</v>
      </c>
      <c r="H20" s="9">
        <f>Table2[[#This Row],[Quantity in 
Stock]]*Table2[[#This Row],[Sale Price 
per Unit]]</f>
        <v>166.46006944110275</v>
      </c>
      <c r="I20" s="8">
        <v>2</v>
      </c>
      <c r="J20" s="8" t="str">
        <f>IF(Table2[[#This Row],[Quantity in 
Stock]]&lt;=Table2[[#This Row],[Reorder
Threshold]],"Yes","No")</f>
        <v>No</v>
      </c>
      <c r="K20" s="17" t="str">
        <f>IF(Table2[[#This Row],[Reorder]]="Yes",$G$4+_xlfn.XLOOKUP(Table2[[#This Row],[Product ID]],Table1[ID],Table1[Typical 
Order Time]),"")</f>
        <v/>
      </c>
    </row>
    <row r="29" spans="3:11" x14ac:dyDescent="0.4">
      <c r="G29" s="9"/>
    </row>
    <row r="30" spans="3:11" x14ac:dyDescent="0.4">
      <c r="G30" s="9"/>
    </row>
    <row r="31" spans="3:11" x14ac:dyDescent="0.4">
      <c r="G31" s="9"/>
    </row>
    <row r="32" spans="3:11" x14ac:dyDescent="0.4">
      <c r="G32" s="9"/>
    </row>
  </sheetData>
  <conditionalFormatting sqref="J8:J20">
    <cfRule type="containsText" dxfId="0" priority="1" operator="containsText" text="Yes">
      <formula>NOT(ISERROR(SEARCH("Yes",J8)))</formula>
    </cfRule>
  </conditionalFormatting>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C52-74DA-44C4-8847-703C99C9BADE}">
  <dimension ref="A2:K24"/>
  <sheetViews>
    <sheetView zoomScale="70" zoomScaleNormal="70" workbookViewId="0">
      <selection activeCell="I5" sqref="I5"/>
    </sheetView>
  </sheetViews>
  <sheetFormatPr defaultColWidth="12.1796875" defaultRowHeight="16" x14ac:dyDescent="0.4"/>
  <cols>
    <col min="1" max="1" width="21.7265625" style="18" customWidth="1"/>
    <col min="2" max="2" width="4.90625" style="1" customWidth="1"/>
    <col min="3" max="3" width="12.453125" style="1" customWidth="1"/>
    <col min="4" max="4" width="12.54296875" style="1" bestFit="1" customWidth="1"/>
    <col min="5" max="5" width="15.90625" style="1" bestFit="1" customWidth="1"/>
    <col min="6" max="6" width="17.54296875" style="1" bestFit="1" customWidth="1"/>
    <col min="7" max="7" width="15.26953125" style="1" bestFit="1" customWidth="1"/>
    <col min="8" max="8" width="12.54296875" style="1" bestFit="1" customWidth="1"/>
    <col min="9" max="9" width="18.453125" style="1" bestFit="1" customWidth="1"/>
    <col min="10" max="10" width="25.81640625" style="1" bestFit="1" customWidth="1"/>
    <col min="11" max="11" width="12.81640625" style="1" bestFit="1" customWidth="1"/>
    <col min="12" max="16384" width="12.1796875" style="1"/>
  </cols>
  <sheetData>
    <row r="2" spans="3:11" ht="21" x14ac:dyDescent="0.5">
      <c r="C2" s="2" t="s">
        <v>12</v>
      </c>
      <c r="D2" s="3"/>
      <c r="E2" s="3"/>
      <c r="F2" s="3"/>
      <c r="G2" s="3"/>
      <c r="H2" s="3"/>
      <c r="I2" s="3"/>
      <c r="J2" s="3"/>
      <c r="K2" s="3"/>
    </row>
    <row r="4" spans="3:11" ht="32" x14ac:dyDescent="0.4">
      <c r="C4" s="6" t="s">
        <v>13</v>
      </c>
      <c r="D4" s="6" t="s">
        <v>6</v>
      </c>
      <c r="E4" s="6" t="s">
        <v>54</v>
      </c>
      <c r="F4" s="6" t="s">
        <v>14</v>
      </c>
      <c r="G4" s="7" t="s">
        <v>15</v>
      </c>
      <c r="H4" s="7" t="s">
        <v>16</v>
      </c>
      <c r="I4" s="6" t="s">
        <v>17</v>
      </c>
      <c r="J4" s="6" t="s">
        <v>18</v>
      </c>
      <c r="K4" s="6" t="s">
        <v>19</v>
      </c>
    </row>
    <row r="5" spans="3:11" x14ac:dyDescent="0.4">
      <c r="C5" s="8">
        <v>101</v>
      </c>
      <c r="D5" s="1" t="s">
        <v>55</v>
      </c>
      <c r="E5" s="1" t="s">
        <v>33</v>
      </c>
      <c r="F5" s="1" t="s">
        <v>62</v>
      </c>
      <c r="G5" s="12">
        <v>7</v>
      </c>
      <c r="H5" s="8">
        <v>2</v>
      </c>
      <c r="I5" s="1" t="s">
        <v>21</v>
      </c>
      <c r="J5" s="13" t="s">
        <v>22</v>
      </c>
      <c r="K5" s="14" t="s">
        <v>23</v>
      </c>
    </row>
    <row r="6" spans="3:11" x14ac:dyDescent="0.4">
      <c r="C6" s="8">
        <f t="shared" ref="C6:C24" si="0">C5+1</f>
        <v>102</v>
      </c>
      <c r="D6" s="1" t="s">
        <v>56</v>
      </c>
      <c r="E6" s="1" t="s">
        <v>38</v>
      </c>
      <c r="F6" s="1" t="s">
        <v>57</v>
      </c>
      <c r="G6" s="12">
        <v>14</v>
      </c>
      <c r="H6" s="8">
        <v>3</v>
      </c>
      <c r="I6" s="1" t="s">
        <v>25</v>
      </c>
      <c r="J6" s="13" t="s">
        <v>26</v>
      </c>
      <c r="K6" s="14" t="s">
        <v>23</v>
      </c>
    </row>
    <row r="7" spans="3:11" x14ac:dyDescent="0.4">
      <c r="C7" s="8">
        <f t="shared" si="0"/>
        <v>103</v>
      </c>
      <c r="D7" s="1" t="s">
        <v>58</v>
      </c>
      <c r="E7" s="1" t="s">
        <v>38</v>
      </c>
      <c r="F7" s="1" t="s">
        <v>59</v>
      </c>
      <c r="G7" s="12">
        <v>30</v>
      </c>
      <c r="H7" s="8">
        <v>4</v>
      </c>
      <c r="I7" s="1" t="s">
        <v>28</v>
      </c>
      <c r="J7" s="13" t="s">
        <v>29</v>
      </c>
      <c r="K7" s="14" t="s">
        <v>23</v>
      </c>
    </row>
    <row r="8" spans="3:11" x14ac:dyDescent="0.4">
      <c r="C8" s="8">
        <f t="shared" si="0"/>
        <v>104</v>
      </c>
      <c r="D8" s="1" t="s">
        <v>60</v>
      </c>
      <c r="E8" s="1" t="s">
        <v>35</v>
      </c>
      <c r="F8" s="1" t="s">
        <v>57</v>
      </c>
      <c r="G8" s="12">
        <v>7</v>
      </c>
      <c r="H8" s="8">
        <v>1</v>
      </c>
      <c r="I8" s="1" t="s">
        <v>31</v>
      </c>
      <c r="J8" s="13" t="s">
        <v>32</v>
      </c>
      <c r="K8" s="14" t="s">
        <v>23</v>
      </c>
    </row>
    <row r="9" spans="3:11" x14ac:dyDescent="0.4">
      <c r="C9" s="8">
        <f t="shared" si="0"/>
        <v>105</v>
      </c>
      <c r="D9" s="1" t="s">
        <v>61</v>
      </c>
      <c r="E9" s="1" t="s">
        <v>20</v>
      </c>
      <c r="F9" s="1" t="s">
        <v>62</v>
      </c>
      <c r="G9" s="12">
        <v>7</v>
      </c>
      <c r="H9" s="8">
        <v>2</v>
      </c>
      <c r="I9" s="1" t="s">
        <v>21</v>
      </c>
      <c r="J9" s="13" t="s">
        <v>22</v>
      </c>
      <c r="K9" s="14" t="s">
        <v>23</v>
      </c>
    </row>
    <row r="10" spans="3:11" x14ac:dyDescent="0.4">
      <c r="C10" s="8">
        <f t="shared" si="0"/>
        <v>106</v>
      </c>
      <c r="D10" s="1" t="s">
        <v>63</v>
      </c>
      <c r="E10" s="1" t="s">
        <v>24</v>
      </c>
      <c r="F10" s="1" t="s">
        <v>59</v>
      </c>
      <c r="G10" s="12">
        <v>7</v>
      </c>
      <c r="H10" s="8">
        <v>2</v>
      </c>
      <c r="I10" s="1" t="s">
        <v>21</v>
      </c>
      <c r="J10" s="13" t="s">
        <v>22</v>
      </c>
      <c r="K10" s="14" t="s">
        <v>23</v>
      </c>
    </row>
    <row r="11" spans="3:11" x14ac:dyDescent="0.4">
      <c r="C11" s="8">
        <f t="shared" si="0"/>
        <v>107</v>
      </c>
      <c r="D11" s="1" t="s">
        <v>64</v>
      </c>
      <c r="E11" s="1" t="s">
        <v>38</v>
      </c>
      <c r="F11" s="1" t="s">
        <v>65</v>
      </c>
      <c r="G11" s="12">
        <v>7</v>
      </c>
      <c r="H11" s="8">
        <v>2</v>
      </c>
      <c r="I11" s="1" t="s">
        <v>21</v>
      </c>
      <c r="J11" s="13" t="s">
        <v>22</v>
      </c>
      <c r="K11" s="14" t="s">
        <v>23</v>
      </c>
    </row>
    <row r="12" spans="3:11" x14ac:dyDescent="0.4">
      <c r="C12" s="8">
        <f t="shared" si="0"/>
        <v>108</v>
      </c>
      <c r="D12" s="1" t="s">
        <v>66</v>
      </c>
      <c r="E12" s="1" t="s">
        <v>30</v>
      </c>
      <c r="F12" s="1" t="s">
        <v>62</v>
      </c>
      <c r="G12" s="12">
        <v>30</v>
      </c>
      <c r="H12" s="8">
        <v>4</v>
      </c>
      <c r="I12" s="1" t="s">
        <v>28</v>
      </c>
      <c r="J12" s="13" t="s">
        <v>29</v>
      </c>
      <c r="K12" s="14" t="s">
        <v>23</v>
      </c>
    </row>
    <row r="13" spans="3:11" x14ac:dyDescent="0.4">
      <c r="C13" s="8">
        <f t="shared" si="0"/>
        <v>109</v>
      </c>
      <c r="D13" s="1" t="s">
        <v>67</v>
      </c>
      <c r="E13" s="1" t="s">
        <v>68</v>
      </c>
      <c r="F13" s="1" t="s">
        <v>65</v>
      </c>
      <c r="G13" s="12">
        <v>30</v>
      </c>
      <c r="H13" s="8">
        <v>4</v>
      </c>
      <c r="I13" s="1" t="s">
        <v>28</v>
      </c>
      <c r="J13" s="13" t="s">
        <v>29</v>
      </c>
      <c r="K13" s="14" t="s">
        <v>23</v>
      </c>
    </row>
    <row r="14" spans="3:11" x14ac:dyDescent="0.4">
      <c r="C14" s="8">
        <f t="shared" si="0"/>
        <v>110</v>
      </c>
      <c r="D14" s="1" t="s">
        <v>71</v>
      </c>
      <c r="E14" s="1" t="s">
        <v>73</v>
      </c>
      <c r="F14" s="1" t="s">
        <v>72</v>
      </c>
      <c r="G14" s="12">
        <v>30</v>
      </c>
      <c r="H14" s="8">
        <v>4</v>
      </c>
      <c r="I14" s="1" t="s">
        <v>28</v>
      </c>
      <c r="J14" s="13" t="s">
        <v>29</v>
      </c>
      <c r="K14" s="14" t="s">
        <v>23</v>
      </c>
    </row>
    <row r="15" spans="3:11" x14ac:dyDescent="0.4">
      <c r="C15" s="8">
        <f t="shared" si="0"/>
        <v>111</v>
      </c>
      <c r="D15" s="20" t="s">
        <v>69</v>
      </c>
      <c r="E15" s="20" t="s">
        <v>73</v>
      </c>
      <c r="F15" s="20" t="s">
        <v>70</v>
      </c>
      <c r="G15" s="12">
        <v>7</v>
      </c>
      <c r="H15" s="8">
        <v>1</v>
      </c>
      <c r="I15" s="1" t="s">
        <v>36</v>
      </c>
      <c r="J15" s="13" t="s">
        <v>37</v>
      </c>
      <c r="K15" s="14" t="s">
        <v>23</v>
      </c>
    </row>
    <row r="16" spans="3:11" x14ac:dyDescent="0.4">
      <c r="C16" s="8">
        <f t="shared" si="0"/>
        <v>112</v>
      </c>
      <c r="D16" s="1" t="s">
        <v>74</v>
      </c>
      <c r="E16" s="1" t="s">
        <v>27</v>
      </c>
      <c r="F16" s="1" t="s">
        <v>70</v>
      </c>
      <c r="G16" s="12">
        <v>60</v>
      </c>
      <c r="H16" s="8">
        <v>4</v>
      </c>
      <c r="I16" s="1" t="s">
        <v>39</v>
      </c>
      <c r="J16" s="13" t="s">
        <v>40</v>
      </c>
      <c r="K16" s="14" t="s">
        <v>23</v>
      </c>
    </row>
    <row r="17" spans="3:11" x14ac:dyDescent="0.4">
      <c r="C17" s="8">
        <f t="shared" si="0"/>
        <v>113</v>
      </c>
      <c r="D17" s="1" t="s">
        <v>75</v>
      </c>
      <c r="E17" s="1" t="s">
        <v>27</v>
      </c>
      <c r="F17" s="1" t="s">
        <v>70</v>
      </c>
      <c r="G17" s="12">
        <v>5</v>
      </c>
      <c r="H17" s="8">
        <v>4</v>
      </c>
      <c r="I17" s="1" t="s">
        <v>41</v>
      </c>
      <c r="J17" s="13" t="s">
        <v>42</v>
      </c>
      <c r="K17" s="14" t="s">
        <v>23</v>
      </c>
    </row>
    <row r="18" spans="3:11" x14ac:dyDescent="0.4">
      <c r="C18" s="8">
        <f t="shared" si="0"/>
        <v>114</v>
      </c>
      <c r="D18" s="1" t="s">
        <v>76</v>
      </c>
      <c r="E18" s="1" t="s">
        <v>34</v>
      </c>
      <c r="F18" s="1" t="s">
        <v>70</v>
      </c>
      <c r="G18" s="12">
        <v>60</v>
      </c>
      <c r="H18" s="8">
        <v>4</v>
      </c>
      <c r="I18" s="1" t="s">
        <v>39</v>
      </c>
      <c r="J18" s="13" t="s">
        <v>40</v>
      </c>
      <c r="K18" s="14" t="s">
        <v>23</v>
      </c>
    </row>
    <row r="19" spans="3:11" x14ac:dyDescent="0.4">
      <c r="C19" s="8">
        <f t="shared" si="0"/>
        <v>115</v>
      </c>
      <c r="D19" s="1" t="s">
        <v>77</v>
      </c>
      <c r="E19" s="1" t="s">
        <v>73</v>
      </c>
      <c r="F19" s="1" t="s">
        <v>72</v>
      </c>
      <c r="G19" s="12">
        <v>60</v>
      </c>
      <c r="H19" s="8">
        <v>4</v>
      </c>
      <c r="I19" s="1" t="s">
        <v>39</v>
      </c>
      <c r="J19" s="13" t="s">
        <v>40</v>
      </c>
      <c r="K19" s="14" t="s">
        <v>23</v>
      </c>
    </row>
    <row r="20" spans="3:11" x14ac:dyDescent="0.4">
      <c r="C20" s="8">
        <f t="shared" si="0"/>
        <v>116</v>
      </c>
      <c r="D20" s="1" t="s">
        <v>78</v>
      </c>
      <c r="E20" s="1" t="s">
        <v>24</v>
      </c>
      <c r="F20" s="1" t="s">
        <v>62</v>
      </c>
      <c r="G20" s="12">
        <v>60</v>
      </c>
      <c r="H20" s="8">
        <v>4</v>
      </c>
      <c r="I20" s="1" t="s">
        <v>39</v>
      </c>
      <c r="J20" s="13" t="s">
        <v>40</v>
      </c>
      <c r="K20" s="14" t="s">
        <v>23</v>
      </c>
    </row>
    <row r="21" spans="3:11" x14ac:dyDescent="0.4">
      <c r="C21" s="8">
        <f t="shared" si="0"/>
        <v>117</v>
      </c>
      <c r="D21" s="1" t="s">
        <v>79</v>
      </c>
      <c r="E21" s="1" t="s">
        <v>34</v>
      </c>
      <c r="F21" s="1" t="s">
        <v>62</v>
      </c>
      <c r="G21" s="12">
        <v>60</v>
      </c>
      <c r="H21" s="8">
        <v>4</v>
      </c>
      <c r="I21" s="1" t="s">
        <v>39</v>
      </c>
      <c r="J21" s="13" t="s">
        <v>40</v>
      </c>
      <c r="K21" s="14" t="s">
        <v>23</v>
      </c>
    </row>
    <row r="22" spans="3:11" x14ac:dyDescent="0.4">
      <c r="C22" s="8">
        <f t="shared" si="0"/>
        <v>118</v>
      </c>
      <c r="D22" s="1" t="s">
        <v>80</v>
      </c>
      <c r="E22" s="1" t="s">
        <v>38</v>
      </c>
      <c r="F22" s="1" t="s">
        <v>81</v>
      </c>
      <c r="G22" s="12">
        <v>30</v>
      </c>
      <c r="H22" s="8">
        <v>4</v>
      </c>
      <c r="I22" s="1" t="s">
        <v>43</v>
      </c>
      <c r="J22" s="13" t="s">
        <v>44</v>
      </c>
      <c r="K22" s="14" t="s">
        <v>23</v>
      </c>
    </row>
    <row r="23" spans="3:11" x14ac:dyDescent="0.4">
      <c r="C23" s="8">
        <f t="shared" si="0"/>
        <v>119</v>
      </c>
      <c r="D23" s="1" t="s">
        <v>82</v>
      </c>
      <c r="E23" s="1" t="s">
        <v>30</v>
      </c>
      <c r="F23" s="1" t="s">
        <v>81</v>
      </c>
      <c r="G23" s="12">
        <v>60</v>
      </c>
      <c r="H23" s="8">
        <v>2</v>
      </c>
      <c r="I23" s="1" t="s">
        <v>45</v>
      </c>
      <c r="J23" s="13" t="s">
        <v>46</v>
      </c>
      <c r="K23" s="14" t="s">
        <v>23</v>
      </c>
    </row>
    <row r="24" spans="3:11" x14ac:dyDescent="0.4">
      <c r="C24" s="8">
        <f t="shared" si="0"/>
        <v>120</v>
      </c>
      <c r="D24" s="1" t="s">
        <v>83</v>
      </c>
      <c r="E24" s="1" t="s">
        <v>68</v>
      </c>
      <c r="F24" s="1" t="s">
        <v>57</v>
      </c>
      <c r="G24" s="12">
        <v>60</v>
      </c>
      <c r="H24" s="8">
        <v>4</v>
      </c>
      <c r="I24" s="1" t="s">
        <v>43</v>
      </c>
      <c r="J24" s="13" t="s">
        <v>44</v>
      </c>
      <c r="K24" s="14" t="s">
        <v>23</v>
      </c>
    </row>
  </sheetData>
  <hyperlinks>
    <hyperlink ref="J5" r:id="rId1" xr:uid="{48A109B5-CBD7-4999-8C8B-220165167E0A}"/>
    <hyperlink ref="J6" r:id="rId2" xr:uid="{B323F447-AFA8-4F69-A8AA-30847097AF67}"/>
    <hyperlink ref="J7" r:id="rId3" xr:uid="{3B123D43-0136-4050-86E9-D6D623705B52}"/>
    <hyperlink ref="J8" r:id="rId4" xr:uid="{AB6069EB-A68A-4604-9B5F-AC07D28C4E0B}"/>
    <hyperlink ref="J9" r:id="rId5" xr:uid="{FE2E3ACC-EF29-4F0C-B4AF-579FCD75293D}"/>
    <hyperlink ref="J10" r:id="rId6" xr:uid="{EC00E651-B0B9-4A11-84E0-C628D7A76BB6}"/>
    <hyperlink ref="J11" r:id="rId7" xr:uid="{32FF6BDD-B400-40D4-8FA1-36B24CD5EA1C}"/>
    <hyperlink ref="J12" r:id="rId8" xr:uid="{50B84F7D-4709-4AF7-978D-A9C7F8DBDDD9}"/>
    <hyperlink ref="J13" r:id="rId9" xr:uid="{C38032ED-FDB3-4F8F-9978-161712AAE505}"/>
    <hyperlink ref="J14" r:id="rId10" xr:uid="{5CE7FAB1-65D5-4FCE-AC9D-F0E260C453AF}"/>
    <hyperlink ref="J15" r:id="rId11" xr:uid="{67ACE25D-3CC9-4267-912B-57787548397A}"/>
    <hyperlink ref="J16" r:id="rId12" xr:uid="{CF2786C4-E808-4927-901D-3CB81AFE25D2}"/>
    <hyperlink ref="J17" r:id="rId13" xr:uid="{8F617D8A-6CEF-43E0-9541-68A2D25C935F}"/>
    <hyperlink ref="J18" r:id="rId14" xr:uid="{BE0AECB7-46D5-4F9C-A818-0AFA8C3344B6}"/>
    <hyperlink ref="J19" r:id="rId15" xr:uid="{1DF15687-8F07-43B4-B30D-AB014EC39C50}"/>
    <hyperlink ref="J20" r:id="rId16" xr:uid="{4BC90F21-F3E3-4567-BB5C-C70117C3EDA7}"/>
    <hyperlink ref="J22" r:id="rId17" xr:uid="{42E7565A-FEC8-409F-AAF2-5461060E4B01}"/>
    <hyperlink ref="J23" r:id="rId18" xr:uid="{1DD72F2D-3024-4B95-9A8E-7F0FE63591A6}"/>
    <hyperlink ref="J24" r:id="rId19" xr:uid="{533BD51B-2798-4AD8-8D5C-6E0A9EF7E047}"/>
  </hyperlinks>
  <pageMargins left="0.7" right="0.7" top="0.75" bottom="0.75" header="0.3" footer="0.3"/>
  <drawing r:id="rId20"/>
  <tableParts count="1">
    <tablePart r:id="rId2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E9470-5A48-4EE7-AC03-1A29E83F40B5}">
  <dimension ref="A2:H23"/>
  <sheetViews>
    <sheetView zoomScale="70" zoomScaleNormal="70" workbookViewId="0">
      <selection sqref="A1:A1048576"/>
    </sheetView>
  </sheetViews>
  <sheetFormatPr defaultColWidth="12.1796875" defaultRowHeight="16" x14ac:dyDescent="0.4"/>
  <cols>
    <col min="1" max="1" width="21.7265625" style="18" customWidth="1"/>
    <col min="2" max="2" width="4.90625" style="1" customWidth="1"/>
    <col min="3" max="3" width="27" style="1" bestFit="1" customWidth="1"/>
    <col min="4" max="4" width="42.7265625" style="1" bestFit="1" customWidth="1"/>
    <col min="5" max="5" width="8.81640625" style="1" bestFit="1" customWidth="1"/>
    <col min="6" max="6" width="10.36328125" style="1" bestFit="1" customWidth="1"/>
    <col min="7" max="7" width="14.90625" style="1" bestFit="1" customWidth="1"/>
    <col min="8" max="8" width="26.453125" style="1" bestFit="1" customWidth="1"/>
    <col min="9" max="16384" width="12.1796875" style="1"/>
  </cols>
  <sheetData>
    <row r="2" spans="3:8" ht="21" x14ac:dyDescent="0.5">
      <c r="C2" s="2" t="s">
        <v>47</v>
      </c>
      <c r="D2" s="3"/>
      <c r="E2" s="3"/>
      <c r="F2" s="3"/>
      <c r="G2" s="3"/>
      <c r="H2" s="3"/>
    </row>
    <row r="4" spans="3:8" x14ac:dyDescent="0.4">
      <c r="C4" s="1" t="s">
        <v>48</v>
      </c>
      <c r="D4" s="15">
        <f>SUM(F7:F10)</f>
        <v>89.917254600439179</v>
      </c>
    </row>
    <row r="6" spans="3:8" x14ac:dyDescent="0.4">
      <c r="C6" s="16" t="s">
        <v>5</v>
      </c>
      <c r="D6" s="16" t="s">
        <v>6</v>
      </c>
      <c r="E6" s="16" t="s">
        <v>49</v>
      </c>
      <c r="F6" s="16" t="s">
        <v>50</v>
      </c>
      <c r="G6" s="16" t="s">
        <v>51</v>
      </c>
      <c r="H6" s="16" t="s">
        <v>52</v>
      </c>
    </row>
    <row r="7" spans="3:8" x14ac:dyDescent="0.4">
      <c r="C7" s="8" cm="1">
        <f t="array" ref="C7:D10">_xlfn._xlws.FILTER(Table2[[Product ID]:[Product]],Table2[Reorder]="Yes")</f>
        <v>101</v>
      </c>
      <c r="D7" s="8" t="str">
        <v>Laut Bercerita</v>
      </c>
      <c r="E7" s="8">
        <f>_xlfn.XLOOKUP(C7,Table1[ID],Table1[Reorder],"")</f>
        <v>2</v>
      </c>
      <c r="F7" s="10">
        <f>IFERROR(E7*_xlfn.XLOOKUP(C7,Table2[Product ID],Table2[Cost per 
Unit]),"")</f>
        <v>13.071526219692572</v>
      </c>
      <c r="G7" s="1" t="str" cm="1">
        <f t="array" ref="G7:H7">_xlfn.XLOOKUP(C7,Table1[ID],Table1[[Contact Name]:[Email Address]],"")</f>
        <v>Josh Smith</v>
      </c>
      <c r="H7" s="1" t="str">
        <v>josh.smith@gmail.com</v>
      </c>
    </row>
    <row r="8" spans="3:8" x14ac:dyDescent="0.4">
      <c r="C8" s="8">
        <v>103</v>
      </c>
      <c r="D8" s="8" t="str">
        <v>Ayat Ayat Cinta</v>
      </c>
      <c r="E8" s="8">
        <f>_xlfn.XLOOKUP(C8,Table1[ID],Table1[Reorder],"")</f>
        <v>4</v>
      </c>
      <c r="F8" s="10">
        <f>IFERROR(E8*_xlfn.XLOOKUP(C8,Table2[Product ID],Table2[Cost per 
Unit]),"")</f>
        <v>38.646021258512086</v>
      </c>
      <c r="G8" s="1" t="str" cm="1">
        <f t="array" ref="G8:H8">_xlfn.XLOOKUP(C8,Table1[ID],Table1[[Contact Name]:[Email Address]],"")</f>
        <v>Mikel Artena</v>
      </c>
      <c r="H8" s="1" t="str">
        <v>mikel.artena@gmail.com</v>
      </c>
    </row>
    <row r="9" spans="3:8" x14ac:dyDescent="0.4">
      <c r="C9" s="8">
        <v>110</v>
      </c>
      <c r="D9" s="8" t="str">
        <v>Ikigai</v>
      </c>
      <c r="E9" s="8">
        <f>_xlfn.XLOOKUP(C9,Table1[ID],Table1[Reorder],"")</f>
        <v>4</v>
      </c>
      <c r="F9" s="10">
        <f>IFERROR(E9*_xlfn.XLOOKUP(C9,Table2[Product ID],Table2[Cost per 
Unit]),"")</f>
        <v>6.2708205620990185</v>
      </c>
      <c r="G9" s="1" t="str" cm="1">
        <f t="array" ref="G9:H9">_xlfn.XLOOKUP(C9,Table1[ID],Table1[[Contact Name]:[Email Address]],"")</f>
        <v>Mikel Artena</v>
      </c>
      <c r="H9" s="1" t="str">
        <v>mikel.artena@gmail.com</v>
      </c>
    </row>
    <row r="10" spans="3:8" x14ac:dyDescent="0.4">
      <c r="C10" s="8">
        <v>112</v>
      </c>
      <c r="D10" s="8" t="str">
        <v>Marvel Black Panther</v>
      </c>
      <c r="E10" s="8">
        <f>_xlfn.XLOOKUP(C10,Table1[ID],Table1[Reorder],"")</f>
        <v>4</v>
      </c>
      <c r="F10" s="10">
        <f>IFERROR(E10*_xlfn.XLOOKUP(C10,Table2[Product ID],Table2[Cost per 
Unit]),"")</f>
        <v>31.928886560135496</v>
      </c>
      <c r="G10" s="1" t="str" cm="1">
        <f t="array" ref="G10:H10">_xlfn.XLOOKUP(C10,Table1[ID],Table1[[Contact Name]:[Email Address]],"")</f>
        <v>Miriam Adelson</v>
      </c>
      <c r="H10" s="1" t="str">
        <v>miriam.adelson@gmail.com</v>
      </c>
    </row>
    <row r="11" spans="3:8" x14ac:dyDescent="0.4">
      <c r="E11" s="8" t="str">
        <f>_xlfn.XLOOKUP(C11,Table1[ID],Table1[Reorder],"")</f>
        <v/>
      </c>
      <c r="F11" s="10" t="str">
        <f>IFERROR(E11*_xlfn.XLOOKUP(C11,Table2[Product ID],Table2[Cost per 
Unit]),"")</f>
        <v/>
      </c>
      <c r="G11" s="1" t="str" cm="1">
        <f t="array" ref="G11">_xlfn.XLOOKUP(C11,Table1[ID],Table1[[Contact Name]:[Email Address]],"")</f>
        <v/>
      </c>
    </row>
    <row r="12" spans="3:8" x14ac:dyDescent="0.4">
      <c r="E12" s="8" t="str">
        <f>_xlfn.XLOOKUP(C12,Table1[ID],Table1[Reorder],"")</f>
        <v/>
      </c>
      <c r="F12" s="10" t="str">
        <f>IFERROR(E12*_xlfn.XLOOKUP(C12,Table2[Product ID],Table2[Cost per 
Unit]),"")</f>
        <v/>
      </c>
      <c r="G12" s="1" t="str" cm="1">
        <f t="array" ref="G12">_xlfn.XLOOKUP(C12,Table1[ID],Table1[[Contact Name]:[Email Address]],"")</f>
        <v/>
      </c>
    </row>
    <row r="13" spans="3:8" x14ac:dyDescent="0.4">
      <c r="E13" s="8" t="str">
        <f>_xlfn.XLOOKUP(C13,Table1[ID],Table1[Reorder],"")</f>
        <v/>
      </c>
      <c r="F13" s="10" t="str">
        <f>IFERROR(E13*_xlfn.XLOOKUP(C13,Table2[Product ID],Table2[Cost per 
Unit]),"")</f>
        <v/>
      </c>
      <c r="G13" s="1" t="str" cm="1">
        <f t="array" ref="G13">_xlfn.XLOOKUP(C13,Table1[ID],Table1[[Contact Name]:[Email Address]],"")</f>
        <v/>
      </c>
    </row>
    <row r="14" spans="3:8" x14ac:dyDescent="0.4">
      <c r="E14" s="8" t="str">
        <f>_xlfn.XLOOKUP(C14,Table1[ID],Table1[Reorder],"")</f>
        <v/>
      </c>
      <c r="F14" s="10" t="str">
        <f>IFERROR(E14*_xlfn.XLOOKUP(C14,Table2[Product ID],Table2[Cost per 
Unit]),"")</f>
        <v/>
      </c>
      <c r="G14" s="1" t="str" cm="1">
        <f t="array" ref="G14">_xlfn.XLOOKUP(C14,Table1[ID],Table1[[Contact Name]:[Email Address]],"")</f>
        <v/>
      </c>
    </row>
    <row r="15" spans="3:8" x14ac:dyDescent="0.4">
      <c r="E15" s="8" t="str">
        <f>_xlfn.XLOOKUP(C15,Table1[ID],Table1[Reorder],"")</f>
        <v/>
      </c>
      <c r="F15" s="10" t="str">
        <f>IFERROR(E15*_xlfn.XLOOKUP(C15,Table2[Product ID],Table2[Cost per 
Unit]),"")</f>
        <v/>
      </c>
      <c r="G15" s="1" t="str" cm="1">
        <f t="array" ref="G15">_xlfn.XLOOKUP(C15,Table1[ID],Table1[[Contact Name]:[Email Address]],"")</f>
        <v/>
      </c>
    </row>
    <row r="16" spans="3:8" x14ac:dyDescent="0.4">
      <c r="E16" s="8" t="str">
        <f>_xlfn.XLOOKUP(C16,Table1[ID],Table1[Reorder],"")</f>
        <v/>
      </c>
      <c r="F16" s="10" t="str">
        <f>IFERROR(E16*_xlfn.XLOOKUP(C16,Table2[Product ID],Table2[Cost per 
Unit]),"")</f>
        <v/>
      </c>
      <c r="G16" s="1" t="str" cm="1">
        <f t="array" ref="G16">_xlfn.XLOOKUP(C16,Table1[ID],Table1[[Contact Name]:[Email Address]],"")</f>
        <v/>
      </c>
    </row>
    <row r="17" spans="5:7" x14ac:dyDescent="0.4">
      <c r="E17" s="8" t="str">
        <f>_xlfn.XLOOKUP(C17,Table1[ID],Table1[Reorder],"")</f>
        <v/>
      </c>
      <c r="F17" s="10" t="str">
        <f>IFERROR(E17*_xlfn.XLOOKUP(C17,Table2[Product ID],Table2[Cost per 
Unit]),"")</f>
        <v/>
      </c>
      <c r="G17" s="1" t="str" cm="1">
        <f t="array" ref="G17">_xlfn.XLOOKUP(C17,Table1[ID],Table1[[Contact Name]:[Email Address]],"")</f>
        <v/>
      </c>
    </row>
    <row r="18" spans="5:7" x14ac:dyDescent="0.4">
      <c r="E18" s="8" t="str">
        <f>_xlfn.XLOOKUP(C18,Table1[ID],Table1[Reorder],"")</f>
        <v/>
      </c>
      <c r="F18" s="10" t="str">
        <f>IFERROR(E18*_xlfn.XLOOKUP(C18,Table2[Product ID],Table2[Cost per 
Unit]),"")</f>
        <v/>
      </c>
      <c r="G18" s="1" t="str" cm="1">
        <f t="array" ref="G18">_xlfn.XLOOKUP(C18,Table1[ID],Table1[[Contact Name]:[Email Address]],"")</f>
        <v/>
      </c>
    </row>
    <row r="19" spans="5:7" x14ac:dyDescent="0.4">
      <c r="E19" s="8" t="str">
        <f>_xlfn.XLOOKUP(C19,Table1[ID],Table1[Reorder],"")</f>
        <v/>
      </c>
      <c r="F19" s="10" t="str">
        <f>IFERROR(E19*_xlfn.XLOOKUP(C19,Table2[Product ID],Table2[Cost per 
Unit]),"")</f>
        <v/>
      </c>
      <c r="G19" s="1" t="str" cm="1">
        <f t="array" ref="G19">_xlfn.XLOOKUP(C19,Table1[ID],Table1[[Contact Name]:[Email Address]],"")</f>
        <v/>
      </c>
    </row>
    <row r="20" spans="5:7" x14ac:dyDescent="0.4">
      <c r="E20" s="8" t="str">
        <f>_xlfn.XLOOKUP(C20,Table1[ID],Table1[Reorder],"")</f>
        <v/>
      </c>
      <c r="F20" s="10" t="str">
        <f>IFERROR(E20*_xlfn.XLOOKUP(C20,Table2[Product ID],Table2[Cost per 
Unit]),"")</f>
        <v/>
      </c>
      <c r="G20" s="1" t="str" cm="1">
        <f t="array" ref="G20">_xlfn.XLOOKUP(C20,Table1[ID],Table1[[Contact Name]:[Email Address]],"")</f>
        <v/>
      </c>
    </row>
    <row r="21" spans="5:7" x14ac:dyDescent="0.4">
      <c r="E21" s="8" t="str">
        <f>_xlfn.XLOOKUP(C21,Table1[ID],Table1[Reorder],"")</f>
        <v/>
      </c>
      <c r="F21" s="10" t="str">
        <f>IFERROR(E21*_xlfn.XLOOKUP(C21,Table2[Product ID],Table2[Cost per 
Unit]),"")</f>
        <v/>
      </c>
      <c r="G21" s="1" t="str" cm="1">
        <f t="array" ref="G21">_xlfn.XLOOKUP(C21,Table1[ID],Table1[[Contact Name]:[Email Address]],"")</f>
        <v/>
      </c>
    </row>
    <row r="22" spans="5:7" x14ac:dyDescent="0.4">
      <c r="G22" s="1" t="str" cm="1">
        <f t="array" ref="G22">_xlfn.XLOOKUP(C22,Table1[ID],Table1[[Contact Name]:[Email Address]],"")</f>
        <v/>
      </c>
    </row>
    <row r="23" spans="5:7" x14ac:dyDescent="0.4">
      <c r="G23" s="1" t="str" cm="1">
        <f t="array" ref="G23">_xlfn.XLOOKUP(C23,Table1[ID],Table1[[Contact Name]:[Email Address]],"")</f>
        <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Inventory</vt:lpstr>
      <vt:lpstr>Vendor Info</vt:lpstr>
      <vt:lpstr>Order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 hartina SRI HARTINA</dc:creator>
  <cp:lastModifiedBy>sri hartina SRI HARTINA</cp:lastModifiedBy>
  <dcterms:created xsi:type="dcterms:W3CDTF">2025-07-08T15:03:17Z</dcterms:created>
  <dcterms:modified xsi:type="dcterms:W3CDTF">2025-07-09T16:06:57Z</dcterms:modified>
</cp:coreProperties>
</file>