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evorincerti/Box/Projects/active/ahla/data/outcomes/commenters/"/>
    </mc:Choice>
  </mc:AlternateContent>
  <xr:revisionPtr revIDLastSave="0" documentId="13_ncr:1_{8E420025-9359-C848-8A32-CED24938D31D}" xr6:coauthVersionLast="47" xr6:coauthVersionMax="47" xr10:uidLastSave="{00000000-0000-0000-0000-000000000000}"/>
  <bookViews>
    <workbookView xWindow="0" yWindow="460" windowWidth="28800" windowHeight="17540" activeTab="1" xr2:uid="{9FF72183-701C-8F41-9E7B-230131F8E1C6}"/>
  </bookViews>
  <sheets>
    <sheet name="Sheet1" sheetId="1" r:id="rId1"/>
    <sheet name="bar" sheetId="4" r:id="rId2"/>
    <sheet name="With pilot" sheetId="2" r:id="rId3"/>
    <sheet name="With chang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4" l="1"/>
  <c r="A5" i="4"/>
  <c r="K10" i="1"/>
  <c r="I10" i="1"/>
  <c r="F10" i="1"/>
  <c r="G10" i="1"/>
  <c r="H10" i="1"/>
  <c r="E10" i="1"/>
  <c r="K9" i="1"/>
  <c r="K8" i="1"/>
  <c r="K7" i="1"/>
  <c r="K6" i="1"/>
  <c r="G9" i="1"/>
  <c r="J9" i="1"/>
  <c r="D10" i="1"/>
  <c r="J10" i="1" s="1"/>
  <c r="J2" i="1"/>
  <c r="J3" i="1"/>
  <c r="J4" i="1"/>
  <c r="J5" i="1"/>
  <c r="J8" i="1"/>
  <c r="H8" i="1"/>
  <c r="H7" i="1"/>
  <c r="H6" i="1"/>
  <c r="H5" i="1"/>
  <c r="K5" i="1" s="1"/>
  <c r="H4" i="1"/>
  <c r="H3" i="1"/>
  <c r="H2" i="1"/>
  <c r="H9" i="3"/>
  <c r="G9" i="3"/>
  <c r="F9" i="3"/>
  <c r="J8" i="3"/>
  <c r="I8" i="3"/>
  <c r="J7" i="3"/>
  <c r="D7" i="3"/>
  <c r="I7" i="3" s="1"/>
  <c r="J6" i="3"/>
  <c r="D6" i="3"/>
  <c r="I6" i="3" s="1"/>
  <c r="J5" i="3"/>
  <c r="I5" i="3"/>
  <c r="J4" i="3"/>
  <c r="I4" i="3"/>
  <c r="J3" i="3"/>
  <c r="I3" i="3"/>
  <c r="J2" i="3"/>
  <c r="I2" i="3"/>
  <c r="K3" i="1"/>
  <c r="K4" i="1"/>
  <c r="H11" i="2"/>
  <c r="G11" i="2"/>
  <c r="J11" i="2" s="1"/>
  <c r="F11" i="2"/>
  <c r="I10" i="2"/>
  <c r="I9" i="2"/>
  <c r="D9" i="2"/>
  <c r="D8" i="2"/>
  <c r="I8" i="2" s="1"/>
  <c r="J7" i="2"/>
  <c r="I7" i="2"/>
  <c r="J6" i="2"/>
  <c r="I6" i="2"/>
  <c r="J5" i="2"/>
  <c r="I5" i="2"/>
  <c r="J4" i="2"/>
  <c r="I4" i="2"/>
  <c r="J3" i="2"/>
  <c r="I3" i="2"/>
  <c r="J2" i="2"/>
  <c r="I2" i="2"/>
  <c r="D6" i="1"/>
  <c r="J6" i="1" s="1"/>
  <c r="D7" i="1"/>
  <c r="J7" i="1" s="1"/>
  <c r="K2" i="1" l="1"/>
  <c r="D9" i="3"/>
  <c r="I9" i="3" s="1"/>
  <c r="E9" i="3"/>
  <c r="J9" i="3" s="1"/>
  <c r="D11" i="2"/>
  <c r="I11" i="2" s="1"/>
  <c r="E11" i="2"/>
</calcChain>
</file>

<file path=xl/sharedStrings.xml><?xml version="1.0" encoding="utf-8"?>
<sst xmlns="http://schemas.openxmlformats.org/spreadsheetml/2006/main" count="96" uniqueCount="43">
  <si>
    <t>Total</t>
  </si>
  <si>
    <t>Meeting</t>
  </si>
  <si>
    <t>Long Beach 9/14</t>
  </si>
  <si>
    <t>Long Beach 9/07</t>
  </si>
  <si>
    <t>Date</t>
  </si>
  <si>
    <t>City</t>
  </si>
  <si>
    <t>Anti-housing comments</t>
  </si>
  <si>
    <t>Comment increase (%)</t>
  </si>
  <si>
    <t>Pro-housing comment increase (%)</t>
  </si>
  <si>
    <t>Beverly Hills</t>
  </si>
  <si>
    <t>Beverly Hills 10/12</t>
  </si>
  <si>
    <t>Whittier 10/12</t>
  </si>
  <si>
    <t>Sierra Madre</t>
  </si>
  <si>
    <t>Sierra Madre 11/09</t>
  </si>
  <si>
    <t>Santa Monica</t>
  </si>
  <si>
    <t>Santa Monica 10/12</t>
  </si>
  <si>
    <t>Rancho Palos Verdes</t>
  </si>
  <si>
    <t>Rancho Palos Verdes 10/19</t>
  </si>
  <si>
    <t>Manhattan Beach</t>
  </si>
  <si>
    <t>Manhattan Beach 11/02</t>
  </si>
  <si>
    <t>Norwalk</t>
  </si>
  <si>
    <t>Long Beach†</t>
  </si>
  <si>
    <t>Whittier‡</t>
  </si>
  <si>
    <t>Norwalk 11/02</t>
  </si>
  <si>
    <t>Treatment pro-housing comments</t>
  </si>
  <si>
    <t>Pro-housing comments (without treatment)</t>
  </si>
  <si>
    <t>Pro-housing comments (with treatment)</t>
  </si>
  <si>
    <t>-</t>
  </si>
  <si>
    <t>Comments (with treatment)</t>
  </si>
  <si>
    <t>Total comments (incl. treatment induced)</t>
  </si>
  <si>
    <t>Pro-housing comments (incl. treatment-induced)</t>
  </si>
  <si>
    <t>Pro-housing comments (not incl. treatment induced)</t>
  </si>
  <si>
    <t>Pro-housing comments (incl treatment-induced)</t>
  </si>
  <si>
    <t>Anti-housing comments (incl. treatment-induced)</t>
  </si>
  <si>
    <t>Treatment anti-housing comments</t>
  </si>
  <si>
    <t>Culver City 12/10</t>
  </si>
  <si>
    <t>comments</t>
  </si>
  <si>
    <t>comment_type</t>
  </si>
  <si>
    <t>comment_type2</t>
  </si>
  <si>
    <t>Treated</t>
  </si>
  <si>
    <t>Not treated</t>
  </si>
  <si>
    <t>Pro-housing comments</t>
  </si>
  <si>
    <t>Total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</si>
</sst>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1" fontId="0" fillId="0" borderId="0" xfId="0" applyNumberFormat="1"/>
    <xf numFmtId="1" fontId="1" fillId="0" borderId="0" xfId="0" applyNumberFormat="1" applyFont="1"/>
    <xf numFmtId="1" fontId="0" fillId="0" borderId="0" xfId="0" applyNumberFormat="1" applyAlignment="1">
      <alignment horizontal="right"/>
    </xf>
    <xf numFmtId="1" fontId="1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/>
    </xf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5DE9A-4435-8C4E-B1B6-0F0149D7E2AA}">
  <dimension ref="A1:K10"/>
  <sheetViews>
    <sheetView topLeftCell="G1" zoomScale="120" zoomScaleNormal="120" workbookViewId="0">
      <selection activeCell="H6" sqref="H6"/>
    </sheetView>
  </sheetViews>
  <sheetFormatPr baseColWidth="10" defaultRowHeight="16" x14ac:dyDescent="0.2"/>
  <cols>
    <col min="1" max="1" width="18.33203125" bestFit="1" customWidth="1"/>
    <col min="2" max="2" width="8.83203125" bestFit="1" customWidth="1"/>
    <col min="3" max="3" width="23.83203125" bestFit="1" customWidth="1"/>
    <col min="4" max="4" width="36" bestFit="1" customWidth="1"/>
    <col min="5" max="5" width="29.6640625" bestFit="1" customWidth="1"/>
    <col min="6" max="6" width="30.1640625" bestFit="1" customWidth="1"/>
    <col min="7" max="7" width="41.6640625" bestFit="1" customWidth="1"/>
    <col min="8" max="8" width="44.6640625" bestFit="1" customWidth="1"/>
    <col min="9" max="9" width="22.33203125" customWidth="1"/>
    <col min="10" max="10" width="20" bestFit="1" customWidth="1"/>
    <col min="11" max="11" width="30.33203125" bestFit="1" customWidth="1"/>
  </cols>
  <sheetData>
    <row r="1" spans="1:11" x14ac:dyDescent="0.2">
      <c r="A1" t="s">
        <v>5</v>
      </c>
      <c r="B1" t="s">
        <v>4</v>
      </c>
      <c r="C1" t="s">
        <v>1</v>
      </c>
      <c r="D1" t="s">
        <v>29</v>
      </c>
      <c r="E1" t="s">
        <v>24</v>
      </c>
      <c r="F1" t="s">
        <v>34</v>
      </c>
      <c r="G1" t="s">
        <v>31</v>
      </c>
      <c r="H1" t="s">
        <v>30</v>
      </c>
      <c r="I1" t="s">
        <v>33</v>
      </c>
      <c r="J1" t="s">
        <v>7</v>
      </c>
      <c r="K1" t="s">
        <v>8</v>
      </c>
    </row>
    <row r="2" spans="1:11" x14ac:dyDescent="0.2">
      <c r="A2" t="s">
        <v>9</v>
      </c>
      <c r="B2" s="1">
        <v>44481</v>
      </c>
      <c r="C2" s="1" t="s">
        <v>10</v>
      </c>
      <c r="D2">
        <v>19</v>
      </c>
      <c r="E2">
        <v>2</v>
      </c>
      <c r="F2">
        <v>1</v>
      </c>
      <c r="G2">
        <v>4</v>
      </c>
      <c r="H2">
        <f t="shared" ref="H2:H8" si="0">G2+E2</f>
        <v>6</v>
      </c>
      <c r="I2">
        <v>5</v>
      </c>
      <c r="J2" s="8">
        <f t="shared" ref="J2:J9" si="1">IFERROR((D2-(D2-(E2+F2)))/(D2-(E2+F2))*100, "")</f>
        <v>18.75</v>
      </c>
      <c r="K2" s="5">
        <f t="shared" ref="K2:K9" si="2">IFERROR((H2-G2)/G2*100, "")</f>
        <v>50</v>
      </c>
    </row>
    <row r="3" spans="1:11" x14ac:dyDescent="0.2">
      <c r="A3" t="s">
        <v>14</v>
      </c>
      <c r="B3" s="1">
        <v>44481</v>
      </c>
      <c r="C3" s="1" t="s">
        <v>15</v>
      </c>
      <c r="D3">
        <v>67</v>
      </c>
      <c r="E3">
        <v>23</v>
      </c>
      <c r="F3">
        <v>0</v>
      </c>
      <c r="G3">
        <v>15</v>
      </c>
      <c r="H3">
        <f t="shared" si="0"/>
        <v>38</v>
      </c>
      <c r="I3">
        <v>11</v>
      </c>
      <c r="J3" s="8">
        <f t="shared" si="1"/>
        <v>52.272727272727273</v>
      </c>
      <c r="K3" s="5">
        <f t="shared" si="2"/>
        <v>153.33333333333334</v>
      </c>
    </row>
    <row r="4" spans="1:11" x14ac:dyDescent="0.2">
      <c r="A4" t="s">
        <v>22</v>
      </c>
      <c r="B4" s="1">
        <v>44481</v>
      </c>
      <c r="C4" s="1" t="s">
        <v>11</v>
      </c>
      <c r="D4">
        <v>4</v>
      </c>
      <c r="E4">
        <v>4</v>
      </c>
      <c r="F4">
        <v>0</v>
      </c>
      <c r="G4">
        <v>0</v>
      </c>
      <c r="H4">
        <f t="shared" si="0"/>
        <v>4</v>
      </c>
      <c r="I4">
        <v>0</v>
      </c>
      <c r="J4" s="8" t="str">
        <f t="shared" si="1"/>
        <v/>
      </c>
      <c r="K4" s="5" t="str">
        <f t="shared" si="2"/>
        <v/>
      </c>
    </row>
    <row r="5" spans="1:11" x14ac:dyDescent="0.2">
      <c r="A5" t="s">
        <v>16</v>
      </c>
      <c r="B5" s="1">
        <v>44488</v>
      </c>
      <c r="C5" s="1" t="s">
        <v>17</v>
      </c>
      <c r="D5">
        <v>121</v>
      </c>
      <c r="E5">
        <v>1</v>
      </c>
      <c r="F5">
        <v>1</v>
      </c>
      <c r="G5">
        <v>2</v>
      </c>
      <c r="H5">
        <f t="shared" si="0"/>
        <v>3</v>
      </c>
      <c r="I5">
        <v>54</v>
      </c>
      <c r="J5" s="8">
        <f t="shared" si="1"/>
        <v>1.680672268907563</v>
      </c>
      <c r="K5" s="5">
        <f t="shared" si="2"/>
        <v>50</v>
      </c>
    </row>
    <row r="6" spans="1:11" x14ac:dyDescent="0.2">
      <c r="A6" t="s">
        <v>18</v>
      </c>
      <c r="B6" s="1">
        <v>44502</v>
      </c>
      <c r="C6" t="s">
        <v>19</v>
      </c>
      <c r="D6">
        <f>8+1+2+1+30+106+1+23+1+29+23</f>
        <v>225</v>
      </c>
      <c r="E6">
        <v>0</v>
      </c>
      <c r="F6">
        <v>0</v>
      </c>
      <c r="G6">
        <v>0</v>
      </c>
      <c r="H6">
        <f t="shared" si="0"/>
        <v>0</v>
      </c>
      <c r="I6">
        <v>0</v>
      </c>
      <c r="J6" s="8">
        <f t="shared" si="1"/>
        <v>0</v>
      </c>
      <c r="K6" s="5" t="str">
        <f t="shared" si="2"/>
        <v/>
      </c>
    </row>
    <row r="7" spans="1:11" x14ac:dyDescent="0.2">
      <c r="A7" t="s">
        <v>20</v>
      </c>
      <c r="B7" s="1">
        <v>44502</v>
      </c>
      <c r="C7" s="1" t="s">
        <v>23</v>
      </c>
      <c r="D7">
        <f>1+3+3</f>
        <v>7</v>
      </c>
      <c r="E7">
        <v>3</v>
      </c>
      <c r="F7">
        <v>0</v>
      </c>
      <c r="G7">
        <v>0</v>
      </c>
      <c r="H7">
        <f t="shared" si="0"/>
        <v>3</v>
      </c>
      <c r="I7">
        <v>0</v>
      </c>
      <c r="J7" s="8">
        <f t="shared" si="1"/>
        <v>75</v>
      </c>
      <c r="K7" s="5" t="str">
        <f t="shared" si="2"/>
        <v/>
      </c>
    </row>
    <row r="8" spans="1:11" x14ac:dyDescent="0.2">
      <c r="A8" t="s">
        <v>12</v>
      </c>
      <c r="B8" s="1">
        <v>44509</v>
      </c>
      <c r="C8" s="1" t="s">
        <v>13</v>
      </c>
      <c r="D8">
        <v>20</v>
      </c>
      <c r="E8">
        <v>0</v>
      </c>
      <c r="F8">
        <v>0</v>
      </c>
      <c r="G8">
        <v>0</v>
      </c>
      <c r="H8">
        <f t="shared" si="0"/>
        <v>0</v>
      </c>
      <c r="I8">
        <v>8</v>
      </c>
      <c r="J8" s="8">
        <f t="shared" si="1"/>
        <v>0</v>
      </c>
      <c r="K8" s="5" t="str">
        <f t="shared" si="2"/>
        <v/>
      </c>
    </row>
    <row r="9" spans="1:11" x14ac:dyDescent="0.2">
      <c r="B9" s="1">
        <v>44540</v>
      </c>
      <c r="C9" s="1" t="s">
        <v>35</v>
      </c>
      <c r="D9">
        <v>71</v>
      </c>
      <c r="E9">
        <v>6</v>
      </c>
      <c r="F9">
        <v>0</v>
      </c>
      <c r="G9">
        <f>31-E9</f>
        <v>25</v>
      </c>
      <c r="H9">
        <v>31</v>
      </c>
      <c r="I9">
        <v>23</v>
      </c>
      <c r="J9" s="8">
        <f t="shared" si="1"/>
        <v>9.2307692307692317</v>
      </c>
      <c r="K9" s="5">
        <f t="shared" si="2"/>
        <v>24</v>
      </c>
    </row>
    <row r="10" spans="1:11" x14ac:dyDescent="0.2">
      <c r="A10" s="2" t="s">
        <v>0</v>
      </c>
      <c r="B10" s="2"/>
      <c r="C10" s="2" t="s">
        <v>0</v>
      </c>
      <c r="D10" s="2">
        <f>SUM(D2:D9)</f>
        <v>534</v>
      </c>
      <c r="E10" s="2">
        <f>SUM(E2:E9)</f>
        <v>39</v>
      </c>
      <c r="F10" s="2">
        <f>SUM(F2:F9)</f>
        <v>2</v>
      </c>
      <c r="G10" s="2">
        <f>H10-E10</f>
        <v>46</v>
      </c>
      <c r="H10" s="2">
        <f>SUM(H2:H9)</f>
        <v>85</v>
      </c>
      <c r="I10" s="2">
        <f>SUM(I2:I9)</f>
        <v>101</v>
      </c>
      <c r="J10" s="4">
        <f>IFERROR((D10-(D10-(E10+F10)))/(D10-(E10+F10))*100, "")</f>
        <v>8.3164300202839758</v>
      </c>
      <c r="K10" s="6">
        <f>IFERROR((H10-G10)/G10*100, "")</f>
        <v>84.782608695652172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BBBBC-FC28-B34B-90F0-9797BCEDC659}">
  <dimension ref="A1:C5"/>
  <sheetViews>
    <sheetView tabSelected="1" workbookViewId="0"/>
  </sheetViews>
  <sheetFormatPr baseColWidth="10" defaultRowHeight="16" x14ac:dyDescent="0.2"/>
  <cols>
    <col min="2" max="2" width="20.1640625" bestFit="1" customWidth="1"/>
    <col min="3" max="3" width="14.5" bestFit="1" customWidth="1"/>
  </cols>
  <sheetData>
    <row r="1" spans="1:3" x14ac:dyDescent="0.2">
      <c r="A1" t="s">
        <v>36</v>
      </c>
      <c r="B1" t="s">
        <v>37</v>
      </c>
      <c r="C1" t="s">
        <v>38</v>
      </c>
    </row>
    <row r="2" spans="1:3" x14ac:dyDescent="0.2">
      <c r="A2">
        <f>504-A4</f>
        <v>458</v>
      </c>
      <c r="B2" t="s">
        <v>42</v>
      </c>
      <c r="C2" t="s">
        <v>40</v>
      </c>
    </row>
    <row r="3" spans="1:3" x14ac:dyDescent="0.2">
      <c r="A3">
        <v>46</v>
      </c>
      <c r="B3" t="s">
        <v>41</v>
      </c>
      <c r="C3" t="s">
        <v>40</v>
      </c>
    </row>
    <row r="4" spans="1:3" x14ac:dyDescent="0.2">
      <c r="A4">
        <v>46</v>
      </c>
      <c r="B4" t="s">
        <v>42</v>
      </c>
      <c r="C4" t="s">
        <v>39</v>
      </c>
    </row>
    <row r="5" spans="1:3" x14ac:dyDescent="0.2">
      <c r="A5">
        <f>85-46</f>
        <v>39</v>
      </c>
      <c r="B5" t="s">
        <v>41</v>
      </c>
      <c r="C5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0146B-2935-EE4A-927C-302AA04B87F3}">
  <dimension ref="A1:J11"/>
  <sheetViews>
    <sheetView workbookViewId="0">
      <selection sqref="A1:J11"/>
    </sheetView>
  </sheetViews>
  <sheetFormatPr baseColWidth="10" defaultRowHeight="16" x14ac:dyDescent="0.2"/>
  <sheetData>
    <row r="1" spans="1:10" x14ac:dyDescent="0.2">
      <c r="A1" t="s">
        <v>5</v>
      </c>
      <c r="B1" t="s">
        <v>4</v>
      </c>
      <c r="C1" t="s">
        <v>1</v>
      </c>
      <c r="D1" t="s">
        <v>28</v>
      </c>
      <c r="E1" t="s">
        <v>25</v>
      </c>
      <c r="F1" t="s">
        <v>24</v>
      </c>
      <c r="G1" t="s">
        <v>26</v>
      </c>
      <c r="H1" t="s">
        <v>6</v>
      </c>
      <c r="I1" t="s">
        <v>7</v>
      </c>
      <c r="J1" t="s">
        <v>8</v>
      </c>
    </row>
    <row r="2" spans="1:10" x14ac:dyDescent="0.2">
      <c r="A2" t="s">
        <v>21</v>
      </c>
      <c r="B2" s="1">
        <v>44446</v>
      </c>
      <c r="C2" s="1" t="s">
        <v>3</v>
      </c>
      <c r="D2">
        <v>30</v>
      </c>
      <c r="E2">
        <v>0</v>
      </c>
      <c r="F2">
        <v>4</v>
      </c>
      <c r="G2">
        <v>4</v>
      </c>
      <c r="H2">
        <v>4</v>
      </c>
      <c r="I2" s="3">
        <f t="shared" ref="I2:I11" si="0">IFERROR((D2-(D2-F2))/(D2-F2)*100, "-")</f>
        <v>15.384615384615385</v>
      </c>
      <c r="J2" s="5" t="str">
        <f t="shared" ref="J2:J7" si="1">IFERROR((G2-E2)/E2*100, "-")</f>
        <v>-</v>
      </c>
    </row>
    <row r="3" spans="1:10" x14ac:dyDescent="0.2">
      <c r="A3" t="s">
        <v>21</v>
      </c>
      <c r="B3" s="1">
        <v>44453</v>
      </c>
      <c r="C3" s="1" t="s">
        <v>2</v>
      </c>
      <c r="D3">
        <v>51</v>
      </c>
      <c r="E3">
        <v>4</v>
      </c>
      <c r="F3">
        <v>4</v>
      </c>
      <c r="G3">
        <v>8</v>
      </c>
      <c r="H3">
        <v>7</v>
      </c>
      <c r="I3" s="3">
        <f t="shared" si="0"/>
        <v>8.5106382978723403</v>
      </c>
      <c r="J3" s="5">
        <f t="shared" si="1"/>
        <v>100</v>
      </c>
    </row>
    <row r="4" spans="1:10" x14ac:dyDescent="0.2">
      <c r="A4" t="s">
        <v>9</v>
      </c>
      <c r="B4" s="1">
        <v>44481</v>
      </c>
      <c r="C4" s="1" t="s">
        <v>10</v>
      </c>
      <c r="D4">
        <v>19</v>
      </c>
      <c r="E4">
        <v>2</v>
      </c>
      <c r="F4">
        <v>3</v>
      </c>
      <c r="G4">
        <v>5</v>
      </c>
      <c r="H4">
        <v>5</v>
      </c>
      <c r="I4" s="3">
        <f t="shared" si="0"/>
        <v>18.75</v>
      </c>
      <c r="J4" s="5">
        <f t="shared" si="1"/>
        <v>150</v>
      </c>
    </row>
    <row r="5" spans="1:10" x14ac:dyDescent="0.2">
      <c r="A5" t="s">
        <v>14</v>
      </c>
      <c r="B5" s="1">
        <v>44481</v>
      </c>
      <c r="C5" s="1" t="s">
        <v>15</v>
      </c>
      <c r="D5">
        <v>67</v>
      </c>
      <c r="E5">
        <v>15</v>
      </c>
      <c r="F5">
        <v>24</v>
      </c>
      <c r="G5">
        <v>39</v>
      </c>
      <c r="H5">
        <v>11</v>
      </c>
      <c r="I5" s="3">
        <f t="shared" si="0"/>
        <v>55.813953488372093</v>
      </c>
      <c r="J5" s="5">
        <f t="shared" si="1"/>
        <v>160</v>
      </c>
    </row>
    <row r="6" spans="1:10" x14ac:dyDescent="0.2">
      <c r="A6" t="s">
        <v>22</v>
      </c>
      <c r="B6" s="1">
        <v>44481</v>
      </c>
      <c r="C6" s="1" t="s">
        <v>11</v>
      </c>
      <c r="D6">
        <v>4</v>
      </c>
      <c r="E6">
        <v>0</v>
      </c>
      <c r="F6">
        <v>4</v>
      </c>
      <c r="G6">
        <v>4</v>
      </c>
      <c r="H6">
        <v>0</v>
      </c>
      <c r="I6" s="3" t="str">
        <f t="shared" si="0"/>
        <v>-</v>
      </c>
      <c r="J6" s="5" t="str">
        <f t="shared" si="1"/>
        <v>-</v>
      </c>
    </row>
    <row r="7" spans="1:10" x14ac:dyDescent="0.2">
      <c r="A7" t="s">
        <v>16</v>
      </c>
      <c r="B7" s="1">
        <v>44488</v>
      </c>
      <c r="C7" s="1" t="s">
        <v>17</v>
      </c>
      <c r="D7">
        <v>121</v>
      </c>
      <c r="E7">
        <v>2</v>
      </c>
      <c r="F7">
        <v>1</v>
      </c>
      <c r="G7">
        <v>3</v>
      </c>
      <c r="H7">
        <v>54</v>
      </c>
      <c r="I7" s="3">
        <f t="shared" si="0"/>
        <v>0.83333333333333337</v>
      </c>
      <c r="J7" s="5">
        <f t="shared" si="1"/>
        <v>50</v>
      </c>
    </row>
    <row r="8" spans="1:10" x14ac:dyDescent="0.2">
      <c r="A8" t="s">
        <v>18</v>
      </c>
      <c r="B8" s="1">
        <v>44502</v>
      </c>
      <c r="C8" t="s">
        <v>19</v>
      </c>
      <c r="D8">
        <f>8+1+2+1+30+106+1+23+1+29+23</f>
        <v>225</v>
      </c>
      <c r="E8">
        <v>0</v>
      </c>
      <c r="F8">
        <v>0</v>
      </c>
      <c r="G8">
        <v>0</v>
      </c>
      <c r="H8">
        <v>0</v>
      </c>
      <c r="I8" s="3">
        <f t="shared" si="0"/>
        <v>0</v>
      </c>
      <c r="J8" s="5">
        <v>0</v>
      </c>
    </row>
    <row r="9" spans="1:10" x14ac:dyDescent="0.2">
      <c r="A9" t="s">
        <v>20</v>
      </c>
      <c r="B9" s="1">
        <v>44502</v>
      </c>
      <c r="C9" s="1" t="s">
        <v>23</v>
      </c>
      <c r="D9">
        <f>1+3+3</f>
        <v>7</v>
      </c>
      <c r="E9">
        <v>0</v>
      </c>
      <c r="F9">
        <v>3</v>
      </c>
      <c r="G9">
        <v>3</v>
      </c>
      <c r="H9">
        <v>0</v>
      </c>
      <c r="I9" s="3">
        <f t="shared" si="0"/>
        <v>75</v>
      </c>
      <c r="J9" s="7" t="s">
        <v>27</v>
      </c>
    </row>
    <row r="10" spans="1:10" x14ac:dyDescent="0.2">
      <c r="A10" t="s">
        <v>12</v>
      </c>
      <c r="B10" s="1">
        <v>44509</v>
      </c>
      <c r="C10" s="1" t="s">
        <v>13</v>
      </c>
      <c r="D10">
        <v>7</v>
      </c>
      <c r="E10">
        <v>0</v>
      </c>
      <c r="F10">
        <v>0</v>
      </c>
      <c r="G10">
        <v>0</v>
      </c>
      <c r="H10">
        <v>7</v>
      </c>
      <c r="I10" s="3">
        <f t="shared" si="0"/>
        <v>0</v>
      </c>
      <c r="J10" s="7">
        <v>0</v>
      </c>
    </row>
    <row r="11" spans="1:10" x14ac:dyDescent="0.2">
      <c r="A11" s="2" t="s">
        <v>0</v>
      </c>
      <c r="B11" s="2"/>
      <c r="C11" s="2" t="s">
        <v>0</v>
      </c>
      <c r="D11" s="2">
        <f>SUM(D3:D10)</f>
        <v>501</v>
      </c>
      <c r="E11" s="2">
        <f>G11-F11</f>
        <v>23</v>
      </c>
      <c r="F11" s="2">
        <f>SUM(F2:F10)</f>
        <v>43</v>
      </c>
      <c r="G11" s="2">
        <f>SUM(G2:G10)</f>
        <v>66</v>
      </c>
      <c r="H11" s="2">
        <f>SUM(H2:H10)</f>
        <v>88</v>
      </c>
      <c r="I11" s="4">
        <f t="shared" si="0"/>
        <v>9.3886462882096069</v>
      </c>
      <c r="J11" s="6">
        <f>IFERROR((G11-(G11-F11))/(G11-F11)*100, "-")</f>
        <v>186.95652173913044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7697B-0856-0D44-A247-982134460100}">
  <dimension ref="A1:J10"/>
  <sheetViews>
    <sheetView zoomScale="120" zoomScaleNormal="120" workbookViewId="0"/>
  </sheetViews>
  <sheetFormatPr baseColWidth="10" defaultRowHeight="16" x14ac:dyDescent="0.2"/>
  <cols>
    <col min="1" max="1" width="18.33203125" bestFit="1" customWidth="1"/>
    <col min="2" max="2" width="8.83203125" bestFit="1" customWidth="1"/>
    <col min="3" max="3" width="23.83203125" bestFit="1" customWidth="1"/>
    <col min="4" max="4" width="36" bestFit="1" customWidth="1"/>
    <col min="5" max="5" width="41.6640625" bestFit="1" customWidth="1"/>
    <col min="6" max="6" width="29.6640625" bestFit="1" customWidth="1"/>
    <col min="7" max="7" width="44.6640625" bestFit="1" customWidth="1"/>
    <col min="8" max="8" width="22.33203125" customWidth="1"/>
    <col min="9" max="9" width="20" bestFit="1" customWidth="1"/>
    <col min="10" max="10" width="30.33203125" bestFit="1" customWidth="1"/>
  </cols>
  <sheetData>
    <row r="1" spans="1:10" x14ac:dyDescent="0.2">
      <c r="A1" t="s">
        <v>5</v>
      </c>
      <c r="B1" t="s">
        <v>4</v>
      </c>
      <c r="C1" t="s">
        <v>1</v>
      </c>
      <c r="D1" t="s">
        <v>29</v>
      </c>
      <c r="E1" t="s">
        <v>31</v>
      </c>
      <c r="F1" t="s">
        <v>24</v>
      </c>
      <c r="G1" t="s">
        <v>32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 s="1">
        <v>44481</v>
      </c>
      <c r="C2" s="1" t="s">
        <v>10</v>
      </c>
      <c r="D2">
        <v>19</v>
      </c>
      <c r="E2">
        <v>2</v>
      </c>
      <c r="F2">
        <v>3</v>
      </c>
      <c r="G2">
        <v>5</v>
      </c>
      <c r="H2">
        <v>5</v>
      </c>
      <c r="I2" s="3">
        <f t="shared" ref="I2:I8" si="0">IFERROR((D2-(D2-F2))/(D2-F2)*100, "")</f>
        <v>18.75</v>
      </c>
      <c r="J2" s="5">
        <f t="shared" ref="J2:J9" si="1">IFERROR((G2-E2)/E2*100, "")</f>
        <v>150</v>
      </c>
    </row>
    <row r="3" spans="1:10" x14ac:dyDescent="0.2">
      <c r="A3" t="s">
        <v>14</v>
      </c>
      <c r="B3" s="1">
        <v>44481</v>
      </c>
      <c r="C3" s="1" t="s">
        <v>15</v>
      </c>
      <c r="D3">
        <v>67</v>
      </c>
      <c r="E3">
        <v>15</v>
      </c>
      <c r="F3">
        <v>24</v>
      </c>
      <c r="G3">
        <v>39</v>
      </c>
      <c r="H3">
        <v>11</v>
      </c>
      <c r="I3" s="3">
        <f t="shared" si="0"/>
        <v>55.813953488372093</v>
      </c>
      <c r="J3" s="5">
        <f t="shared" si="1"/>
        <v>160</v>
      </c>
    </row>
    <row r="4" spans="1:10" x14ac:dyDescent="0.2">
      <c r="A4" t="s">
        <v>22</v>
      </c>
      <c r="B4" s="1">
        <v>44481</v>
      </c>
      <c r="C4" s="1" t="s">
        <v>11</v>
      </c>
      <c r="D4">
        <v>4</v>
      </c>
      <c r="E4">
        <v>0</v>
      </c>
      <c r="F4">
        <v>4</v>
      </c>
      <c r="G4">
        <v>4</v>
      </c>
      <c r="H4">
        <v>0</v>
      </c>
      <c r="I4" s="3" t="str">
        <f t="shared" si="0"/>
        <v/>
      </c>
      <c r="J4" s="5" t="str">
        <f t="shared" si="1"/>
        <v/>
      </c>
    </row>
    <row r="5" spans="1:10" x14ac:dyDescent="0.2">
      <c r="A5" t="s">
        <v>16</v>
      </c>
      <c r="B5" s="1">
        <v>44488</v>
      </c>
      <c r="C5" s="1" t="s">
        <v>17</v>
      </c>
      <c r="D5">
        <v>121</v>
      </c>
      <c r="E5">
        <v>2</v>
      </c>
      <c r="F5">
        <v>1</v>
      </c>
      <c r="G5">
        <v>3</v>
      </c>
      <c r="H5">
        <v>54</v>
      </c>
      <c r="I5" s="3">
        <f t="shared" si="0"/>
        <v>0.83333333333333337</v>
      </c>
      <c r="J5" s="5">
        <f t="shared" si="1"/>
        <v>50</v>
      </c>
    </row>
    <row r="6" spans="1:10" x14ac:dyDescent="0.2">
      <c r="A6" t="s">
        <v>18</v>
      </c>
      <c r="B6" s="1">
        <v>44502</v>
      </c>
      <c r="C6" t="s">
        <v>19</v>
      </c>
      <c r="D6">
        <f>8+1+2+1+30+106+1+23+1+29+23</f>
        <v>225</v>
      </c>
      <c r="E6">
        <v>0</v>
      </c>
      <c r="F6">
        <v>0</v>
      </c>
      <c r="G6">
        <v>0</v>
      </c>
      <c r="H6">
        <v>0</v>
      </c>
      <c r="I6" s="3">
        <f t="shared" si="0"/>
        <v>0</v>
      </c>
      <c r="J6" s="5" t="str">
        <f t="shared" si="1"/>
        <v/>
      </c>
    </row>
    <row r="7" spans="1:10" x14ac:dyDescent="0.2">
      <c r="A7" t="s">
        <v>20</v>
      </c>
      <c r="B7" s="1">
        <v>44502</v>
      </c>
      <c r="C7" s="1" t="s">
        <v>23</v>
      </c>
      <c r="D7">
        <f>1+3+3</f>
        <v>7</v>
      </c>
      <c r="E7">
        <v>0</v>
      </c>
      <c r="F7">
        <v>3</v>
      </c>
      <c r="G7">
        <v>3</v>
      </c>
      <c r="H7">
        <v>0</v>
      </c>
      <c r="I7" s="3">
        <f t="shared" si="0"/>
        <v>75</v>
      </c>
      <c r="J7" s="5" t="str">
        <f t="shared" si="1"/>
        <v/>
      </c>
    </row>
    <row r="8" spans="1:10" x14ac:dyDescent="0.2">
      <c r="A8" t="s">
        <v>12</v>
      </c>
      <c r="B8" s="1">
        <v>44509</v>
      </c>
      <c r="C8" s="1" t="s">
        <v>13</v>
      </c>
      <c r="D8">
        <v>7</v>
      </c>
      <c r="E8">
        <v>0</v>
      </c>
      <c r="F8">
        <v>0</v>
      </c>
      <c r="G8">
        <v>0</v>
      </c>
      <c r="H8">
        <v>7</v>
      </c>
      <c r="I8" s="3">
        <f t="shared" si="0"/>
        <v>0</v>
      </c>
      <c r="J8" s="5" t="str">
        <f t="shared" si="1"/>
        <v/>
      </c>
    </row>
    <row r="9" spans="1:10" x14ac:dyDescent="0.2">
      <c r="A9" s="2" t="s">
        <v>0</v>
      </c>
      <c r="B9" s="2"/>
      <c r="C9" s="2" t="s">
        <v>0</v>
      </c>
      <c r="D9" s="2">
        <f>SUM(D2:D8)</f>
        <v>450</v>
      </c>
      <c r="E9" s="2">
        <f>G9-F9</f>
        <v>19</v>
      </c>
      <c r="F9" s="2">
        <f>SUM(F2:F8)</f>
        <v>35</v>
      </c>
      <c r="G9" s="2">
        <f>SUM(G2:G8)</f>
        <v>54</v>
      </c>
      <c r="H9" s="2">
        <f>SUM(H2:H8)</f>
        <v>77</v>
      </c>
      <c r="I9" s="4">
        <f>IFERROR((D9-(D9-F9))/(D9-F9)*100, "-")</f>
        <v>8.4337349397590362</v>
      </c>
      <c r="J9" s="6">
        <f t="shared" si="1"/>
        <v>184.21052631578948</v>
      </c>
    </row>
    <row r="10" spans="1:10" x14ac:dyDescent="0.2">
      <c r="J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bar</vt:lpstr>
      <vt:lpstr>With pilot</vt:lpstr>
      <vt:lpstr>With 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Incerti</dc:creator>
  <cp:lastModifiedBy>Trevor Incerti</cp:lastModifiedBy>
  <dcterms:created xsi:type="dcterms:W3CDTF">2021-09-27T19:39:52Z</dcterms:created>
  <dcterms:modified xsi:type="dcterms:W3CDTF">2022-06-21T22:10:50Z</dcterms:modified>
</cp:coreProperties>
</file>