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unfccc-aggregate-up" sheetId="2" r:id="rId5"/>
    <sheet state="visible" name="edgar-aggregate-up" sheetId="3" r:id="rId6"/>
    <sheet state="visible" name="cait-aggregate-up" sheetId="4" r:id="rId7"/>
    <sheet state="visible" name="pik-tp-aggregate-up" sheetId="5" r:id="rId8"/>
    <sheet state="visible" name="faostat-aggregate-up" sheetId="6" r:id="rId9"/>
    <sheet state="visible" name="carbon-monitor-aggregate-up" sheetId="7" r:id="rId10"/>
    <sheet state="visible" name="gcp-aggregate-up" sheetId="8" r:id="rId11"/>
  </sheets>
  <definedNames/>
  <calcPr/>
</workbook>
</file>

<file path=xl/sharedStrings.xml><?xml version="1.0" encoding="utf-8"?>
<sst xmlns="http://schemas.openxmlformats.org/spreadsheetml/2006/main" count="30" uniqueCount="24">
  <si>
    <r>
      <rPr>
        <rFont val="Arial"/>
        <b/>
        <color theme="1"/>
      </rPr>
      <t>aggregate-up</t>
    </r>
    <r>
      <rPr>
        <rFont val="Arial"/>
        <color theme="1"/>
      </rPr>
      <t xml:space="preserve"> tabs contain sector mappings intended to be used in the </t>
    </r>
    <r>
      <rPr>
        <rFont val="Arial"/>
        <b/>
        <color rgb="FF000000"/>
      </rPr>
      <t>a</t>
    </r>
    <r>
      <rPr>
        <rFont val="Arial"/>
        <b/>
        <color theme="1"/>
      </rPr>
      <t>ggregate-up tools</t>
    </r>
    <r>
      <rPr>
        <rFont val="Arial"/>
        <color theme="1"/>
      </rPr>
      <t xml:space="preserve">. Code for automatically turning those sheets into a dictionary object for use in that repo can be found </t>
    </r>
    <r>
      <rPr>
        <rFont val="Arial"/>
        <color rgb="FF000000"/>
      </rPr>
      <t>here</t>
    </r>
    <r>
      <rPr>
        <rFont val="Arial"/>
        <color theme="1"/>
      </rPr>
      <t>. These comparisons may be used to generate country or global totals with sector (Energy Industries and Fugitive Emissions, Manufacturing and Industrial Processes, Buildings, Transport, Agriculture, Waste, Forestry and Land Use Change) and subsector breakdowns.</t>
    </r>
  </si>
  <si>
    <t>Tab</t>
  </si>
  <si>
    <t>What it is</t>
  </si>
  <si>
    <t>Latest year available</t>
  </si>
  <si>
    <t>Notes</t>
  </si>
  <si>
    <t>External Link</t>
  </si>
  <si>
    <t>unfccc-aggregate-up</t>
  </si>
  <si>
    <t>Additive sectors and subsectors for generating global and country totals to be compared with equivalent (or near equivalent) climate trace sectors</t>
  </si>
  <si>
    <t>2021 for Annex 1 countries; varies for non-annex 1 countries</t>
  </si>
  <si>
    <t>edgar-aggregate-up</t>
  </si>
  <si>
    <t>cait-aggregate-up</t>
  </si>
  <si>
    <t>https://www.climatewatchdata.org/ghg-emissions;
https://wri-sites.s3.us-east-1.amazonaws.com/climatewatch.org/www.climatewatch.org/climate-watch/wri_metadata/CW_GHG_Method_Note.pdf</t>
  </si>
  <si>
    <t>pik-tp-aggregate-up</t>
  </si>
  <si>
    <t>- Manufacturing is not a perfect 1:1 comparison -- they report fuel combustion under 1.A and we report those emissions under 2
- Energy Industries, Fugitive Emissions, Buildings, and Transport are all aggregated together</t>
  </si>
  <si>
    <t>https://zenodo.org/record/7727475#.ZRSIN-zMI-Q; https://www.pik-potsdam.de/paris-reality-check/primap-hist/PRIMAP-hist_v2.3.1_data-description.pdf</t>
  </si>
  <si>
    <t>faostat-aggregate-up</t>
  </si>
  <si>
    <t>We are comparing their agriculture and forestry subsectors only. Note that manure left on pasture and manure applied to soils are divided between Manure Management (CH4) and Other Agricultural Soils (N2O)</t>
  </si>
  <si>
    <t>https://www.fao.org/faostat/en/#data/GT</t>
  </si>
  <si>
    <t>gcp-aggregate-up</t>
  </si>
  <si>
    <t>Note: Compare CO2 (fuel combustion only, do not add in fugitive methane! Comparison is not a perfect 1:1</t>
  </si>
  <si>
    <t>https://www.icos-cp.eu/science-and-impact/global-carbon-budget/2022</t>
  </si>
  <si>
    <t>carbon-monitor-aggregate-up</t>
  </si>
  <si>
    <t>Note: Carbon Monitor publishes CO2 only and no agriculture, land use, waste, etc</t>
  </si>
  <si>
    <t>https://carbonmonitor.org/</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</si>
</sst>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font>
    <font>
      <b/>
      <color theme="1"/>
      <name val="Arial"/>
    </font>
    <font>
      <u/>
      <color rgb="FF1155CC"/>
      <name val="Arial"/>
    </font>
    <font>
      <sz val="9.0"/>
      <color rgb="FF000000"/>
      <name val="&quot;Google Sans Mono&quot;"/>
    </font>
    <font>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shrinkToFit="0" vertical="bottom" wrapText="1"/>
    </xf>
    <xf borderId="0" fillId="0" fontId="1" numFmtId="0" xfId="0" applyAlignment="1" applyFont="1">
      <alignment vertical="bottom"/>
    </xf>
    <xf borderId="0" fillId="0" fontId="2" numFmtId="0" xfId="0" applyAlignment="1" applyFont="1">
      <alignment vertical="bottom"/>
    </xf>
    <xf borderId="0" fillId="0" fontId="1" numFmtId="0" xfId="0" applyAlignment="1" applyFont="1">
      <alignment readingOrder="0" shrinkToFit="0" vertical="bottom" wrapText="1"/>
    </xf>
    <xf borderId="0" fillId="0" fontId="1" numFmtId="0" xfId="0" applyAlignment="1" applyFont="1">
      <alignment shrinkToFit="0" vertical="bottom" wrapText="1"/>
    </xf>
    <xf borderId="0" fillId="0" fontId="1" numFmtId="0" xfId="0" applyAlignment="1" applyFont="1">
      <alignment horizontal="right" shrinkToFit="0" vertical="bottom" wrapText="1"/>
    </xf>
    <xf borderId="0" fillId="0" fontId="3" numFmtId="0" xfId="0" applyAlignment="1" applyFont="1">
      <alignment shrinkToFit="0" vertical="bottom" wrapText="1"/>
    </xf>
    <xf borderId="0" fillId="2" fontId="4" numFmtId="0" xfId="0" applyFill="1" applyFont="1"/>
    <xf borderId="0" fillId="0" fontId="5" numFmtId="0" xfId="0" applyFont="1"/>
    <xf borderId="0" fillId="0" fontId="5"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ri-sites.s3.us-east-1.amazonaws.com/climatewatch.org/www.climatewatch.org/climate-watch/wri_metadata/CW_GHG_Method_Note.pdf" TargetMode="External"/><Relationship Id="rId2" Type="http://schemas.openxmlformats.org/officeDocument/2006/relationships/hyperlink" Target="https://www.fao.org/faostat/en/" TargetMode="External"/><Relationship Id="rId3" Type="http://schemas.openxmlformats.org/officeDocument/2006/relationships/hyperlink" Target="https://www.icos-cp.eu/science-and-impact/global-carbon-budget/2022" TargetMode="External"/><Relationship Id="rId4" Type="http://schemas.openxmlformats.org/officeDocument/2006/relationships/hyperlink" Target="https://carbonmonitor.org/"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5" width="31.63"/>
  </cols>
  <sheetData>
    <row r="1">
      <c r="A1" s="1" t="s">
        <v>0</v>
      </c>
    </row>
    <row r="2">
      <c r="A2" s="2"/>
      <c r="B2" s="2"/>
      <c r="C2" s="2"/>
      <c r="D2" s="2"/>
      <c r="E2" s="2"/>
    </row>
    <row r="3">
      <c r="A3" s="3" t="s">
        <v>1</v>
      </c>
      <c r="B3" s="3" t="s">
        <v>2</v>
      </c>
      <c r="C3" s="3" t="s">
        <v>3</v>
      </c>
      <c r="D3" s="3" t="s">
        <v>4</v>
      </c>
      <c r="E3" s="3" t="s">
        <v>5</v>
      </c>
    </row>
    <row r="4">
      <c r="A4" s="4" t="s">
        <v>6</v>
      </c>
      <c r="B4" s="5" t="s">
        <v>7</v>
      </c>
      <c r="C4" s="5" t="s">
        <v>8</v>
      </c>
      <c r="D4" s="2"/>
      <c r="E4" s="2"/>
    </row>
    <row r="5">
      <c r="A5" s="4" t="s">
        <v>9</v>
      </c>
      <c r="B5" s="5" t="s">
        <v>7</v>
      </c>
      <c r="C5" s="6">
        <v>2021.0</v>
      </c>
      <c r="D5" s="2"/>
      <c r="E5" s="2"/>
    </row>
    <row r="6">
      <c r="A6" s="4" t="s">
        <v>10</v>
      </c>
      <c r="B6" s="5" t="s">
        <v>7</v>
      </c>
      <c r="C6" s="6">
        <v>2020.0</v>
      </c>
      <c r="D6" s="2"/>
      <c r="E6" s="7" t="s">
        <v>11</v>
      </c>
    </row>
    <row r="7">
      <c r="A7" s="4" t="s">
        <v>12</v>
      </c>
      <c r="B7" s="5" t="s">
        <v>7</v>
      </c>
      <c r="C7" s="6">
        <v>2021.0</v>
      </c>
      <c r="D7" s="5" t="s">
        <v>13</v>
      </c>
      <c r="E7" s="5" t="s">
        <v>14</v>
      </c>
    </row>
    <row r="8">
      <c r="A8" s="4" t="s">
        <v>15</v>
      </c>
      <c r="B8" s="5" t="s">
        <v>7</v>
      </c>
      <c r="C8" s="6">
        <v>2020.0</v>
      </c>
      <c r="D8" s="5" t="s">
        <v>16</v>
      </c>
      <c r="E8" s="7" t="s">
        <v>17</v>
      </c>
    </row>
    <row r="9">
      <c r="A9" s="4" t="s">
        <v>18</v>
      </c>
      <c r="B9" s="5" t="s">
        <v>7</v>
      </c>
      <c r="C9" s="6">
        <v>2022.0</v>
      </c>
      <c r="D9" s="5" t="s">
        <v>19</v>
      </c>
      <c r="E9" s="7" t="s">
        <v>20</v>
      </c>
    </row>
    <row r="10">
      <c r="A10" s="4" t="s">
        <v>21</v>
      </c>
      <c r="B10" s="5" t="s">
        <v>7</v>
      </c>
      <c r="C10" s="6">
        <v>2022.0</v>
      </c>
      <c r="D10" s="5" t="s">
        <v>22</v>
      </c>
      <c r="E10" s="7" t="s">
        <v>23</v>
      </c>
    </row>
  </sheetData>
  <mergeCells count="1">
    <mergeCell ref="A1:E1"/>
  </mergeCells>
  <hyperlinks>
    <hyperlink r:id="rId1" ref="E6"/>
    <hyperlink r:id="rId2" location="data/GT" ref="E8"/>
    <hyperlink r:id="rId3" ref="E9"/>
    <hyperlink r:id="rId4" ref="E10"/>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38"/>
    <col customWidth="1" min="2" max="2" width="39.25"/>
    <col customWidth="1" min="3" max="3" width="33.5"/>
    <col customWidth="1" min="4" max="4" width="40.88"/>
    <col customWidth="1" min="5" max="5" width="23.38"/>
  </cols>
  <sheetData>
    <row r="1">
      <c r="A1" s="8" t="str">
        <f>IFERROR(__xludf.DUMMYFUNCTION("IMPORTRANGE(""https://docs.google.com/spreadsheets/d/1wLnB8hxKU-7PlYgtI8izkxNTGaHjQtEa8aS_amsvYvI/edit?gid=1161993050#gid=1161993050"", ""unfccc-analysis-util!A1:J200"")"),"Comparison Sector")</f>
        <v>Comparison Sector</v>
      </c>
      <c r="B1" s="9" t="str">
        <f>IFERROR(__xludf.DUMMYFUNCTION("""COMPUTED_VALUE"""),"Comparison Subsector")</f>
        <v>Comparison Subsector</v>
      </c>
      <c r="C1" s="9" t="str">
        <f>IFERROR(__xludf.DUMMYFUNCTION("""COMPUTED_VALUE"""),"Climate TRACE Sectors")</f>
        <v>Climate TRACE Sectors</v>
      </c>
      <c r="D1" s="10" t="str">
        <f>IFERROR(__xludf.DUMMYFUNCTION("""COMPUTED_VALUE"""),"UNFCCC Sectors (annex 1)")</f>
        <v>UNFCCC Sectors (annex 1)</v>
      </c>
      <c r="E1" s="9" t="str">
        <f>IFERROR(__xludf.DUMMYFUNCTION("""COMPUTED_VALUE"""),"UNFCCC Sectors (non annex 1)")</f>
        <v>UNFCCC Sectors (non annex 1)</v>
      </c>
      <c r="F1" s="9"/>
      <c r="G1" s="9"/>
      <c r="H1" s="9"/>
      <c r="I1" s="9"/>
      <c r="J1" s="9"/>
    </row>
    <row r="2">
      <c r="A2" s="9" t="str">
        <f>IFERROR(__xludf.DUMMYFUNCTION("""COMPUTED_VALUE"""),"Energy Industries and Fugitive Emissions")</f>
        <v>Energy Industries and Fugitive Emissions</v>
      </c>
      <c r="B2" s="9"/>
      <c r="C2" s="9" t="str">
        <f>IFERROR(__xludf.DUMMYFUNCTION("""COMPUTED_VALUE"""),"electricity-generation, other-energy-use, coal-mining, solid-fuel-transformation, oil-and-gas-production-and-transport, oil-and-gas-refining, other-fossil-fuel-operations")</f>
        <v>electricity-generation, other-energy-use, coal-mining, solid-fuel-transformation, oil-and-gas-production-and-transport, oil-and-gas-refining, other-fossil-fuel-operations</v>
      </c>
      <c r="D2" s="10" t="str">
        <f>IFERROR(__xludf.DUMMYFUNCTION("""COMPUTED_VALUE"""),"1.A.1  Energy Industries, 1.B  Fugitive Emissions from Fuels")</f>
        <v>1.A.1  Energy Industries, 1.B  Fugitive Emissions from Fuels</v>
      </c>
      <c r="E2" s="9" t="str">
        <f>IFERROR(__xludf.DUMMYFUNCTION("""COMPUTED_VALUE"""),"1.A.1  Energy Industries, 1.B  Fugitive Emissions from Fuels")</f>
        <v>1.A.1  Energy Industries, 1.B  Fugitive Emissions from Fuels</v>
      </c>
      <c r="F2" s="9"/>
      <c r="G2" s="9"/>
      <c r="H2" s="9"/>
      <c r="I2" s="9"/>
      <c r="J2" s="9"/>
    </row>
    <row r="3">
      <c r="A3" s="9" t="str">
        <f>IFERROR(__xludf.DUMMYFUNCTION("""COMPUTED_VALUE"""),"Energy Industries and Fugitive Emissions")</f>
        <v>Energy Industries and Fugitive Emissions</v>
      </c>
      <c r="B3" s="9" t="str">
        <f>IFERROR(__xludf.DUMMYFUNCTION("""COMPUTED_VALUE"""),"Electricity Generation")</f>
        <v>Electricity Generation</v>
      </c>
      <c r="C3" s="9" t="str">
        <f>IFERROR(__xludf.DUMMYFUNCTION("""COMPUTED_VALUE"""),"electricity-generation")</f>
        <v>electricity-generation</v>
      </c>
      <c r="D3" s="10" t="str">
        <f>IFERROR(__xludf.DUMMYFUNCTION("""COMPUTED_VALUE"""),"1.A.1.a.i  Electricity Generation, 1.A.1.a.ii  Combined Heat and Power Generation")</f>
        <v>1.A.1.a.i  Electricity Generation, 1.A.1.a.ii  Combined Heat and Power Generation</v>
      </c>
      <c r="E3" s="9"/>
      <c r="F3" s="9"/>
      <c r="G3" s="9"/>
      <c r="H3" s="9"/>
      <c r="I3" s="9"/>
      <c r="J3" s="9"/>
    </row>
    <row r="4">
      <c r="A4" s="9" t="str">
        <f>IFERROR(__xludf.DUMMYFUNCTION("""COMPUTED_VALUE"""),"Energy Industries and Fugitive Emissions")</f>
        <v>Energy Industries and Fugitive Emissions</v>
      </c>
      <c r="B4" s="9" t="str">
        <f>IFERROR(__xludf.DUMMYFUNCTION("""COMPUTED_VALUE"""),"Other Energy Use")</f>
        <v>Other Energy Use</v>
      </c>
      <c r="C4" s="9" t="str">
        <f>IFERROR(__xludf.DUMMYFUNCTION("""COMPUTED_VALUE"""),"other-energy-use")</f>
        <v>other-energy-use</v>
      </c>
      <c r="D4" s="10" t="str">
        <f>IFERROR(__xludf.DUMMYFUNCTION("""COMPUTED_VALUE"""),"1.A.1.a.iii  Heat Plants, 1.A.1.a.iv  Other")</f>
        <v>1.A.1.a.iii  Heat Plants, 1.A.1.a.iv  Other</v>
      </c>
      <c r="E4" s="9"/>
      <c r="F4" s="9"/>
      <c r="G4" s="9"/>
      <c r="H4" s="9"/>
      <c r="I4" s="9"/>
      <c r="J4" s="9"/>
    </row>
    <row r="5">
      <c r="A5" s="9" t="str">
        <f>IFERROR(__xludf.DUMMYFUNCTION("""COMPUTED_VALUE"""),"Energy Industries and Fugitive Emissions")</f>
        <v>Energy Industries and Fugitive Emissions</v>
      </c>
      <c r="B5" s="9" t="str">
        <f>IFERROR(__xludf.DUMMYFUNCTION("""COMPUTED_VALUE"""),"Coal Mining")</f>
        <v>Coal Mining</v>
      </c>
      <c r="C5" s="9" t="str">
        <f>IFERROR(__xludf.DUMMYFUNCTION("""COMPUTED_VALUE"""),"coal-mining")</f>
        <v>coal-mining</v>
      </c>
      <c r="D5" s="10" t="str">
        <f>IFERROR(__xludf.DUMMYFUNCTION("""COMPUTED_VALUE"""),"1.B.1.a  Coal Mining and Handling")</f>
        <v>1.B.1.a  Coal Mining and Handling</v>
      </c>
      <c r="E5" s="9"/>
      <c r="F5" s="9"/>
      <c r="G5" s="9"/>
      <c r="H5" s="9"/>
      <c r="I5" s="9"/>
      <c r="J5" s="9"/>
    </row>
    <row r="6">
      <c r="A6" s="9" t="str">
        <f>IFERROR(__xludf.DUMMYFUNCTION("""COMPUTED_VALUE"""),"Energy Industries and Fugitive Emissions")</f>
        <v>Energy Industries and Fugitive Emissions</v>
      </c>
      <c r="B6" s="9" t="str">
        <f>IFERROR(__xludf.DUMMYFUNCTION("""COMPUTED_VALUE"""),"Solid Fuel Transformation")</f>
        <v>Solid Fuel Transformation</v>
      </c>
      <c r="C6" s="9" t="str">
        <f>IFERROR(__xludf.DUMMYFUNCTION("""COMPUTED_VALUE"""),"solid-fuel-transformation")</f>
        <v>solid-fuel-transformation</v>
      </c>
      <c r="D6" s="10" t="str">
        <f>IFERROR(__xludf.DUMMYFUNCTION("""COMPUTED_VALUE"""),"1.B.1.b  Solid Fuel Transformation, 1.B.1.c  Other")</f>
        <v>1.B.1.b  Solid Fuel Transformation, 1.B.1.c  Other</v>
      </c>
      <c r="E6" s="9"/>
      <c r="F6" s="9"/>
      <c r="G6" s="9"/>
      <c r="H6" s="9"/>
      <c r="I6" s="9"/>
      <c r="J6" s="9"/>
    </row>
    <row r="7">
      <c r="A7" s="9" t="str">
        <f>IFERROR(__xludf.DUMMYFUNCTION("""COMPUTED_VALUE"""),"Energy Industries and Fugitive Emissions")</f>
        <v>Energy Industries and Fugitive Emissions</v>
      </c>
      <c r="B7" s="9" t="str">
        <f>IFERROR(__xludf.DUMMYFUNCTION("""COMPUTED_VALUE"""),"Oil and Gas Production and Transport")</f>
        <v>Oil and Gas Production and Transport</v>
      </c>
      <c r="C7" s="9" t="str">
        <f>IFERROR(__xludf.DUMMYFUNCTION("""COMPUTED_VALUE"""),"oil-and-gas-production-and-transport")</f>
        <v>oil-and-gas-production-and-transport</v>
      </c>
      <c r="D7" s="10" t="str">
        <f>IFERROR(__xludf.DUMMYFUNCTION("""COMPUTED_VALUE"""),"1.B.2.a.i  Exploration, 1.B.2.a.iii  Transport, 1.B.2.a.ii  Production, 1.B.2.c  Venting and Flaring, 1.B.2.b.i  Exploration, 1.B.2.b.ii  Production, 1.B.2.b.iii  Processing, 1.B.2.b.iv  Transmission and Storage, 1.A.1.c.ii  Oil and Gas Extraction")</f>
        <v>1.B.2.a.i  Exploration, 1.B.2.a.iii  Transport, 1.B.2.a.ii  Production, 1.B.2.c  Venting and Flaring, 1.B.2.b.i  Exploration, 1.B.2.b.ii  Production, 1.B.2.b.iii  Processing, 1.B.2.b.iv  Transmission and Storage, 1.A.1.c.ii  Oil and Gas Extraction</v>
      </c>
      <c r="E7" s="9"/>
      <c r="F7" s="9"/>
      <c r="G7" s="9"/>
      <c r="H7" s="9"/>
      <c r="I7" s="9"/>
      <c r="J7" s="9"/>
    </row>
    <row r="8">
      <c r="A8" s="9" t="str">
        <f>IFERROR(__xludf.DUMMYFUNCTION("""COMPUTED_VALUE"""),"Energy Industries and Fugitive Emissions")</f>
        <v>Energy Industries and Fugitive Emissions</v>
      </c>
      <c r="B8" s="9" t="str">
        <f>IFERROR(__xludf.DUMMYFUNCTION("""COMPUTED_VALUE"""),"Oil and Gas Refining")</f>
        <v>Oil and Gas Refining</v>
      </c>
      <c r="C8" s="9" t="str">
        <f>IFERROR(__xludf.DUMMYFUNCTION("""COMPUTED_VALUE"""),"oil-and-gas-refining")</f>
        <v>oil-and-gas-refining</v>
      </c>
      <c r="D8" s="10" t="str">
        <f>IFERROR(__xludf.DUMMYFUNCTION("""COMPUTED_VALUE"""),"1.A.1.b  Petroleum Refining, 1.B.2.a.iv  Refining / Storage")</f>
        <v>1.A.1.b  Petroleum Refining, 1.B.2.a.iv  Refining / Storage</v>
      </c>
      <c r="E8" s="9"/>
      <c r="F8" s="9"/>
      <c r="G8" s="9"/>
      <c r="H8" s="9"/>
      <c r="I8" s="9"/>
      <c r="J8" s="9"/>
    </row>
    <row r="9">
      <c r="A9" s="9" t="str">
        <f>IFERROR(__xludf.DUMMYFUNCTION("""COMPUTED_VALUE"""),"Energy Industries and Fugitive Emissions")</f>
        <v>Energy Industries and Fugitive Emissions</v>
      </c>
      <c r="B9" s="9" t="str">
        <f>IFERROR(__xludf.DUMMYFUNCTION("""COMPUTED_VALUE"""),"Other Fossil Fuel Operations")</f>
        <v>Other Fossil Fuel Operations</v>
      </c>
      <c r="C9" s="9" t="str">
        <f>IFERROR(__xludf.DUMMYFUNCTION("""COMPUTED_VALUE"""),"other-fossil-fuel-operations")</f>
        <v>other-fossil-fuel-operations</v>
      </c>
      <c r="D9" s="10" t="str">
        <f>IFERROR(__xludf.DUMMYFUNCTION("""COMPUTED_VALUE"""),"1.B.2.b.vi  Other, 1.B.2.a.vi  Other, 1.B.2.d  Other, 1.B.2.a.v  Distribution of Oil Products, 1.B.2.b.v  Distribution, 1.A.1.c.i  Manufacture of Solid Fuels, 1.A.1.c.iii  Other Energy Industries, 1.A.1.c.iv  Other")</f>
        <v>1.B.2.b.vi  Other, 1.B.2.a.vi  Other, 1.B.2.d  Other, 1.B.2.a.v  Distribution of Oil Products, 1.B.2.b.v  Distribution, 1.A.1.c.i  Manufacture of Solid Fuels, 1.A.1.c.iii  Other Energy Industries, 1.A.1.c.iv  Other</v>
      </c>
      <c r="E9" s="9"/>
      <c r="F9" s="9"/>
      <c r="G9" s="9"/>
      <c r="H9" s="9"/>
      <c r="I9" s="9"/>
      <c r="J9" s="9"/>
    </row>
    <row r="10">
      <c r="A10" s="9" t="str">
        <f>IFERROR(__xludf.DUMMYFUNCTION("""COMPUTED_VALUE"""),"Transport")</f>
        <v>Transport</v>
      </c>
      <c r="B10" s="9"/>
      <c r="C10" s="9" t="str">
        <f>IFERROR(__xludf.DUMMYFUNCTION("""COMPUTED_VALUE"""),"domestic-aviation, international-aviation, road-transportation, international-shipping, domestic-shipping, railways, other-transport")</f>
        <v>domestic-aviation, international-aviation, road-transportation, international-shipping, domestic-shipping, railways, other-transport</v>
      </c>
      <c r="D10" s="10" t="str">
        <f>IFERROR(__xludf.DUMMYFUNCTION("""COMPUTED_VALUE"""),"1.A.3  Transport, International Bunkers")</f>
        <v>1.A.3  Transport, International Bunkers</v>
      </c>
      <c r="E10" s="9" t="str">
        <f>IFERROR(__xludf.DUMMYFUNCTION("""COMPUTED_VALUE"""),"1.A.3  Transport, International Bunkers, Marine, Aviation")</f>
        <v>1.A.3  Transport, International Bunkers, Marine, Aviation</v>
      </c>
      <c r="F10" s="9"/>
      <c r="G10" s="9"/>
      <c r="H10" s="9"/>
      <c r="I10" s="9"/>
      <c r="J10" s="9"/>
    </row>
    <row r="11">
      <c r="A11" s="9" t="str">
        <f>IFERROR(__xludf.DUMMYFUNCTION("""COMPUTED_VALUE"""),"Transport")</f>
        <v>Transport</v>
      </c>
      <c r="B11" s="9" t="str">
        <f>IFERROR(__xludf.DUMMYFUNCTION("""COMPUTED_VALUE"""),"Domestic Aviation")</f>
        <v>Domestic Aviation</v>
      </c>
      <c r="C11" s="9" t="str">
        <f>IFERROR(__xludf.DUMMYFUNCTION("""COMPUTED_VALUE"""),"domestic-aviation")</f>
        <v>domestic-aviation</v>
      </c>
      <c r="D11" s="10" t="str">
        <f>IFERROR(__xludf.DUMMYFUNCTION("""COMPUTED_VALUE"""),"1.A.3.a  Domestic Aviation")</f>
        <v>1.A.3.a  Domestic Aviation</v>
      </c>
      <c r="E11" s="9"/>
      <c r="F11" s="9"/>
      <c r="G11" s="9"/>
      <c r="H11" s="9"/>
      <c r="I11" s="9"/>
      <c r="J11" s="9"/>
    </row>
    <row r="12">
      <c r="A12" s="9" t="str">
        <f>IFERROR(__xludf.DUMMYFUNCTION("""COMPUTED_VALUE"""),"Transport")</f>
        <v>Transport</v>
      </c>
      <c r="B12" s="9" t="str">
        <f>IFERROR(__xludf.DUMMYFUNCTION("""COMPUTED_VALUE"""),"International Aviation")</f>
        <v>International Aviation</v>
      </c>
      <c r="C12" s="9" t="str">
        <f>IFERROR(__xludf.DUMMYFUNCTION("""COMPUTED_VALUE"""),"international-aviation")</f>
        <v>international-aviation</v>
      </c>
      <c r="D12" s="10" t="str">
        <f>IFERROR(__xludf.DUMMYFUNCTION("""COMPUTED_VALUE"""),"International Aviation")</f>
        <v>International Aviation</v>
      </c>
      <c r="E12" s="9"/>
      <c r="F12" s="9"/>
      <c r="G12" s="9"/>
      <c r="H12" s="9"/>
      <c r="I12" s="9"/>
      <c r="J12" s="9"/>
    </row>
    <row r="13">
      <c r="A13" s="9" t="str">
        <f>IFERROR(__xludf.DUMMYFUNCTION("""COMPUTED_VALUE"""),"Transport")</f>
        <v>Transport</v>
      </c>
      <c r="B13" s="9" t="str">
        <f>IFERROR(__xludf.DUMMYFUNCTION("""COMPUTED_VALUE"""),"Road Transportation")</f>
        <v>Road Transportation</v>
      </c>
      <c r="C13" s="9" t="str">
        <f>IFERROR(__xludf.DUMMYFUNCTION("""COMPUTED_VALUE"""),"road-transportation")</f>
        <v>road-transportation</v>
      </c>
      <c r="D13" s="10" t="str">
        <f>IFERROR(__xludf.DUMMYFUNCTION("""COMPUTED_VALUE"""),"1.A.3.b  Road Transportation")</f>
        <v>1.A.3.b  Road Transportation</v>
      </c>
      <c r="E13" s="9"/>
      <c r="F13" s="9"/>
      <c r="G13" s="9"/>
      <c r="H13" s="9"/>
      <c r="I13" s="9"/>
      <c r="J13" s="9"/>
    </row>
    <row r="14">
      <c r="A14" s="9" t="str">
        <f>IFERROR(__xludf.DUMMYFUNCTION("""COMPUTED_VALUE"""),"Transport")</f>
        <v>Transport</v>
      </c>
      <c r="B14" s="9" t="str">
        <f>IFERROR(__xludf.DUMMYFUNCTION("""COMPUTED_VALUE"""),"International Shipping")</f>
        <v>International Shipping</v>
      </c>
      <c r="C14" s="9" t="str">
        <f>IFERROR(__xludf.DUMMYFUNCTION("""COMPUTED_VALUE"""),"international-shipping")</f>
        <v>international-shipping</v>
      </c>
      <c r="D14" s="10" t="str">
        <f>IFERROR(__xludf.DUMMYFUNCTION("""COMPUTED_VALUE"""),"International Navigation")</f>
        <v>International Navigation</v>
      </c>
      <c r="E14" s="9"/>
      <c r="F14" s="9"/>
      <c r="G14" s="9"/>
      <c r="H14" s="9"/>
      <c r="I14" s="9"/>
      <c r="J14" s="9"/>
    </row>
    <row r="15">
      <c r="A15" s="9" t="str">
        <f>IFERROR(__xludf.DUMMYFUNCTION("""COMPUTED_VALUE"""),"Transport")</f>
        <v>Transport</v>
      </c>
      <c r="B15" s="9" t="str">
        <f>IFERROR(__xludf.DUMMYFUNCTION("""COMPUTED_VALUE"""),"Domestic Shipping")</f>
        <v>Domestic Shipping</v>
      </c>
      <c r="C15" s="9" t="str">
        <f>IFERROR(__xludf.DUMMYFUNCTION("""COMPUTED_VALUE"""),"domestic-shipping")</f>
        <v>domestic-shipping</v>
      </c>
      <c r="D15" s="10" t="str">
        <f>IFERROR(__xludf.DUMMYFUNCTION("""COMPUTED_VALUE"""),"1.A.3.d  Domestic Navigation")</f>
        <v>1.A.3.d  Domestic Navigation</v>
      </c>
      <c r="E15" s="9"/>
      <c r="F15" s="9"/>
      <c r="G15" s="9"/>
      <c r="H15" s="9"/>
      <c r="I15" s="9"/>
      <c r="J15" s="9"/>
    </row>
    <row r="16">
      <c r="A16" s="9" t="str">
        <f>IFERROR(__xludf.DUMMYFUNCTION("""COMPUTED_VALUE"""),"Transport")</f>
        <v>Transport</v>
      </c>
      <c r="B16" s="9" t="str">
        <f>IFERROR(__xludf.DUMMYFUNCTION("""COMPUTED_VALUE"""),"Railways")</f>
        <v>Railways</v>
      </c>
      <c r="C16" s="9" t="str">
        <f>IFERROR(__xludf.DUMMYFUNCTION("""COMPUTED_VALUE"""),"railways")</f>
        <v>railways</v>
      </c>
      <c r="D16" s="10" t="str">
        <f>IFERROR(__xludf.DUMMYFUNCTION("""COMPUTED_VALUE"""),"1.A.3.c. Railways")</f>
        <v>1.A.3.c. Railways</v>
      </c>
      <c r="E16" s="9"/>
      <c r="F16" s="9"/>
      <c r="G16" s="9"/>
      <c r="H16" s="9"/>
      <c r="I16" s="9"/>
      <c r="J16" s="9"/>
    </row>
    <row r="17">
      <c r="A17" s="9" t="str">
        <f>IFERROR(__xludf.DUMMYFUNCTION("""COMPUTED_VALUE"""),"Transport")</f>
        <v>Transport</v>
      </c>
      <c r="B17" s="9" t="str">
        <f>IFERROR(__xludf.DUMMYFUNCTION("""COMPUTED_VALUE"""),"Other Transport")</f>
        <v>Other Transport</v>
      </c>
      <c r="C17" s="9" t="str">
        <f>IFERROR(__xludf.DUMMYFUNCTION("""COMPUTED_VALUE"""),"other-transport")</f>
        <v>other-transport</v>
      </c>
      <c r="D17" s="10" t="str">
        <f>IFERROR(__xludf.DUMMYFUNCTION("""COMPUTED_VALUE"""),"1.A.3.e  Other Transportation")</f>
        <v>1.A.3.e  Other Transportation</v>
      </c>
      <c r="E17" s="9"/>
      <c r="F17" s="9"/>
      <c r="G17" s="9"/>
      <c r="H17" s="9"/>
      <c r="I17" s="9"/>
      <c r="J17" s="9"/>
    </row>
    <row r="18">
      <c r="A18" s="9" t="str">
        <f>IFERROR(__xludf.DUMMYFUNCTION("""COMPUTED_VALUE"""),"Buildings")</f>
        <v>Buildings</v>
      </c>
      <c r="B18" s="9"/>
      <c r="C18" s="9" t="str">
        <f>IFERROR(__xludf.DUMMYFUNCTION("""COMPUTED_VALUE"""),"residential-and-commercial-onsite-fuel-usage, other-onsite-fuel-usage")</f>
        <v>residential-and-commercial-onsite-fuel-usage, other-onsite-fuel-usage</v>
      </c>
      <c r="D18" s="10" t="str">
        <f>IFERROR(__xludf.DUMMYFUNCTION("""COMPUTED_VALUE"""),"1.A.4  Other Sectors, 1.A.5  Other (Not specified elsewhere)")</f>
        <v>1.A.4  Other Sectors, 1.A.5  Other (Not specified elsewhere)</v>
      </c>
      <c r="E18" s="9" t="str">
        <f>IFERROR(__xludf.DUMMYFUNCTION("""COMPUTED_VALUE"""),"1.A.4  Other Sectors, 1.A.5  Other (Not elsewhere specified)")</f>
        <v>1.A.4  Other Sectors, 1.A.5  Other (Not elsewhere specified)</v>
      </c>
      <c r="F18" s="9"/>
      <c r="G18" s="9"/>
      <c r="H18" s="9"/>
      <c r="I18" s="9"/>
      <c r="J18" s="9"/>
    </row>
    <row r="19">
      <c r="A19" s="9" t="str">
        <f>IFERROR(__xludf.DUMMYFUNCTION("""COMPUTED_VALUE"""),"Buildings")</f>
        <v>Buildings</v>
      </c>
      <c r="B19" s="9" t="str">
        <f>IFERROR(__xludf.DUMMYFUNCTION("""COMPUTED_VALUE"""),"Residential and Commercial Onsite Fuel Usage")</f>
        <v>Residential and Commercial Onsite Fuel Usage</v>
      </c>
      <c r="C19" s="9" t="str">
        <f>IFERROR(__xludf.DUMMYFUNCTION("""COMPUTED_VALUE"""),"residential-and-commercial-onsite-fuel-usage")</f>
        <v>residential-and-commercial-onsite-fuel-usage</v>
      </c>
      <c r="D19" s="10" t="str">
        <f>IFERROR(__xludf.DUMMYFUNCTION("""COMPUTED_VALUE"""),"1.A.4  Other Sectors ")</f>
        <v>1.A.4  Other Sectors </v>
      </c>
      <c r="E19" s="9"/>
      <c r="F19" s="9"/>
      <c r="G19" s="9"/>
      <c r="H19" s="9"/>
      <c r="I19" s="9"/>
      <c r="J19" s="9"/>
    </row>
    <row r="20">
      <c r="A20" s="9" t="str">
        <f>IFERROR(__xludf.DUMMYFUNCTION("""COMPUTED_VALUE"""),"Buildings")</f>
        <v>Buildings</v>
      </c>
      <c r="B20" s="9" t="str">
        <f>IFERROR(__xludf.DUMMYFUNCTION("""COMPUTED_VALUE"""),"Other Onsite Fuel Usage")</f>
        <v>Other Onsite Fuel Usage</v>
      </c>
      <c r="C20" s="9" t="str">
        <f>IFERROR(__xludf.DUMMYFUNCTION("""COMPUTED_VALUE"""),"other-onsite-fuel-usage")</f>
        <v>other-onsite-fuel-usage</v>
      </c>
      <c r="D20" s="10" t="str">
        <f>IFERROR(__xludf.DUMMYFUNCTION("""COMPUTED_VALUE"""),"1.A.5  Other (Not specified elsewhere)")</f>
        <v>1.A.5  Other (Not specified elsewhere)</v>
      </c>
      <c r="E20" s="9"/>
      <c r="F20" s="9"/>
      <c r="G20" s="9"/>
      <c r="H20" s="9"/>
      <c r="I20" s="9"/>
      <c r="J20" s="9"/>
    </row>
    <row r="21">
      <c r="A21" s="9" t="str">
        <f>IFERROR(__xludf.DUMMYFUNCTION("""COMPUTED_VALUE"""),"Manufacturing and Industrial Processes")</f>
        <v>Manufacturing and Industrial Processes</v>
      </c>
      <c r="B21" s="9"/>
      <c r="C21" s="9" t="str">
        <f>IFERROR(__xludf.DUMMYFUNCTION("""COMPUTED_VALUE"""),"petrochemicals, cement, chemicals, steel, aluminum, pulp-and-paper")</f>
        <v>petrochemicals, cement, chemicals, steel, aluminum, pulp-and-paper</v>
      </c>
      <c r="D21" s="10" t="str">
        <f>IFERROR(__xludf.DUMMYFUNCTION("""COMPUTED_VALUE"""),"1.A.2  Manufacturing Industries and Construction, 2.  Industrial Processes and Product Use")</f>
        <v>1.A.2  Manufacturing Industries and Construction, 2.  Industrial Processes and Product Use</v>
      </c>
      <c r="E21" s="9" t="str">
        <f>IFERROR(__xludf.DUMMYFUNCTION("""COMPUTED_VALUE"""),"1.A.2  Manufacturing Industries and Construction, 2.  Industrial Processes")</f>
        <v>1.A.2  Manufacturing Industries and Construction, 2.  Industrial Processes</v>
      </c>
      <c r="F21" s="9"/>
      <c r="G21" s="9"/>
      <c r="H21" s="9"/>
      <c r="I21" s="9"/>
      <c r="J21" s="9"/>
    </row>
    <row r="22">
      <c r="A22" s="9" t="str">
        <f>IFERROR(__xludf.DUMMYFUNCTION("""COMPUTED_VALUE"""),"Manufacturing and Industrial Processes")</f>
        <v>Manufacturing and Industrial Processes</v>
      </c>
      <c r="B22" s="9" t="str">
        <f>IFERROR(__xludf.DUMMYFUNCTION("""COMPUTED_VALUE"""),"Petrochemicals")</f>
        <v>Petrochemicals</v>
      </c>
      <c r="C22" s="9" t="str">
        <f>IFERROR(__xludf.DUMMYFUNCTION("""COMPUTED_VALUE"""),"petrochemicals")</f>
        <v>petrochemicals</v>
      </c>
      <c r="D22" s="10" t="str">
        <f>IFERROR(__xludf.DUMMYFUNCTION("""COMPUTED_VALUE"""),"2.B.8.b  Ethylene")</f>
        <v>2.B.8.b  Ethylene</v>
      </c>
      <c r="E22" s="9"/>
      <c r="F22" s="9"/>
      <c r="G22" s="9"/>
      <c r="H22" s="9"/>
      <c r="I22" s="9"/>
      <c r="J22" s="9"/>
    </row>
    <row r="23">
      <c r="A23" s="9" t="str">
        <f>IFERROR(__xludf.DUMMYFUNCTION("""COMPUTED_VALUE"""),"Manufacturing and Industrial Processes")</f>
        <v>Manufacturing and Industrial Processes</v>
      </c>
      <c r="B23" s="9" t="str">
        <f>IFERROR(__xludf.DUMMYFUNCTION("""COMPUTED_VALUE"""),"Cement")</f>
        <v>Cement</v>
      </c>
      <c r="C23" s="9" t="str">
        <f>IFERROR(__xludf.DUMMYFUNCTION("""COMPUTED_VALUE"""),"cement")</f>
        <v>cement</v>
      </c>
      <c r="D23" s="10" t="str">
        <f>IFERROR(__xludf.DUMMYFUNCTION("""COMPUTED_VALUE"""),"1.A.2.f  Non-metallic Minerals, 2.A.1  Cement Production")</f>
        <v>1.A.2.f  Non-metallic Minerals, 2.A.1  Cement Production</v>
      </c>
      <c r="E23" s="9"/>
      <c r="F23" s="9"/>
      <c r="G23" s="9"/>
      <c r="H23" s="9"/>
      <c r="I23" s="9"/>
      <c r="J23" s="9"/>
    </row>
    <row r="24">
      <c r="A24" s="9" t="str">
        <f>IFERROR(__xludf.DUMMYFUNCTION("""COMPUTED_VALUE"""),"Manufacturing and Industrial Processes")</f>
        <v>Manufacturing and Industrial Processes</v>
      </c>
      <c r="B24" s="9" t="str">
        <f>IFERROR(__xludf.DUMMYFUNCTION("""COMPUTED_VALUE"""),"Chemicals")</f>
        <v>Chemicals</v>
      </c>
      <c r="C24" s="9" t="str">
        <f>IFERROR(__xludf.DUMMYFUNCTION("""COMPUTED_VALUE"""),"chemicals")</f>
        <v>chemicals</v>
      </c>
      <c r="D24" s="10" t="str">
        <f>IFERROR(__xludf.DUMMYFUNCTION("""COMPUTED_VALUE"""),"2.B.1  Ammonia Production, 2.B.8.a  Methanol, 2.B.7  Soda Ash Production, 1.A.2.c  Chemicals")</f>
        <v>2.B.1  Ammonia Production, 2.B.8.a  Methanol, 2.B.7  Soda Ash Production, 1.A.2.c  Chemicals</v>
      </c>
      <c r="E24" s="9"/>
      <c r="F24" s="9"/>
      <c r="G24" s="9"/>
      <c r="H24" s="9"/>
      <c r="I24" s="9"/>
      <c r="J24" s="9"/>
    </row>
    <row r="25">
      <c r="A25" s="9" t="str">
        <f>IFERROR(__xludf.DUMMYFUNCTION("""COMPUTED_VALUE"""),"Manufacturing and Industrial Processes")</f>
        <v>Manufacturing and Industrial Processes</v>
      </c>
      <c r="B25" s="9" t="str">
        <f>IFERROR(__xludf.DUMMYFUNCTION("""COMPUTED_VALUE"""),"Steel")</f>
        <v>Steel</v>
      </c>
      <c r="C25" s="9" t="str">
        <f>IFERROR(__xludf.DUMMYFUNCTION("""COMPUTED_VALUE"""),"steel")</f>
        <v>steel</v>
      </c>
      <c r="D25" s="10" t="str">
        <f>IFERROR(__xludf.DUMMYFUNCTION("""COMPUTED_VALUE"""),"1.A.2.a  Iron and Steel, 2.C.1  Iron and Steel Production")</f>
        <v>1.A.2.a  Iron and Steel, 2.C.1  Iron and Steel Production</v>
      </c>
      <c r="E25" s="9"/>
      <c r="F25" s="9"/>
      <c r="G25" s="9"/>
      <c r="H25" s="9"/>
      <c r="I25" s="9"/>
      <c r="J25" s="9"/>
    </row>
    <row r="26">
      <c r="A26" s="9" t="str">
        <f>IFERROR(__xludf.DUMMYFUNCTION("""COMPUTED_VALUE"""),"Manufacturing and Industrial Processes")</f>
        <v>Manufacturing and Industrial Processes</v>
      </c>
      <c r="B26" s="9" t="str">
        <f>IFERROR(__xludf.DUMMYFUNCTION("""COMPUTED_VALUE"""),"Aluminum")</f>
        <v>Aluminum</v>
      </c>
      <c r="C26" s="9" t="str">
        <f>IFERROR(__xludf.DUMMYFUNCTION("""COMPUTED_VALUE"""),"aluminum")</f>
        <v>aluminum</v>
      </c>
      <c r="D26" s="10" t="str">
        <f>IFERROR(__xludf.DUMMYFUNCTION("""COMPUTED_VALUE"""),"1.A.2.b  Non-Ferrous Metals, 2.C.3  Aluminum Production")</f>
        <v>1.A.2.b  Non-Ferrous Metals, 2.C.3  Aluminum Production</v>
      </c>
      <c r="E26" s="9"/>
      <c r="F26" s="9"/>
      <c r="G26" s="9"/>
      <c r="H26" s="9"/>
      <c r="I26" s="9"/>
      <c r="J26" s="9"/>
    </row>
    <row r="27">
      <c r="A27" s="9" t="str">
        <f>IFERROR(__xludf.DUMMYFUNCTION("""COMPUTED_VALUE"""),"Manufacturing and Industrial Processes")</f>
        <v>Manufacturing and Industrial Processes</v>
      </c>
      <c r="B27" s="9" t="str">
        <f>IFERROR(__xludf.DUMMYFUNCTION("""COMPUTED_VALUE"""),"Pulp and Paper")</f>
        <v>Pulp and Paper</v>
      </c>
      <c r="C27" s="9" t="str">
        <f>IFERROR(__xludf.DUMMYFUNCTION("""COMPUTED_VALUE"""),"pulp-and-paper")</f>
        <v>pulp-and-paper</v>
      </c>
      <c r="D27" s="10" t="str">
        <f>IFERROR(__xludf.DUMMYFUNCTION("""COMPUTED_VALUE"""),"1.A.2.d  Pulp, Paper and Print, 2.H.1  Pulp and Paper")</f>
        <v>1.A.2.d  Pulp, Paper and Print, 2.H.1  Pulp and Paper</v>
      </c>
      <c r="E27" s="9"/>
      <c r="F27" s="9"/>
      <c r="G27" s="9"/>
      <c r="H27" s="9"/>
      <c r="I27" s="9"/>
      <c r="J27" s="9"/>
    </row>
    <row r="28">
      <c r="A28" s="9" t="str">
        <f>IFERROR(__xludf.DUMMYFUNCTION("""COMPUTED_VALUE"""),"Manufacturing and Industrial Processes")</f>
        <v>Manufacturing and Industrial Processes</v>
      </c>
      <c r="B28" s="9" t="str">
        <f>IFERROR(__xludf.DUMMYFUNCTION("""COMPUTED_VALUE"""),"Other Manufacturing")</f>
        <v>Other Manufacturing</v>
      </c>
      <c r="C28" s="9" t="str">
        <f>IFERROR(__xludf.DUMMYFUNCTION("""COMPUTED_VALUE"""),"other-manufacturing")</f>
        <v>other-manufacturing</v>
      </c>
      <c r="D28" s="10" t="str">
        <f>IFERROR(__xludf.DUMMYFUNCTION("""COMPUTED_VALUE"""),"1.A.2.e  Food Processing, Beverages and Tobacco, 1.A.2.g.i  Manufacturing of Machinery, 1.A.2.g.ii  Manufacturing of Transport Equipment, 1.A.2.g.iv  Wood and Wood Products, 1.A.2.g.v  Construction, 1.A.2.g.vi  Textile and Leather, 1.A.2.g.vii  Off-road V"&amp;"ehicles and Other Machinery, 1.A.2.g.viii  Other, 2.A.2  Lime Production, 2.A.3  Glass Production, 2.A.4  Other Process Uses of Carbonates,  2.B.10  Other, 2.B.2  Nitric Acid Production, 2.B.3  Adipic Acid Production,  2.B.4  Caprolactam, Glyoxal and Glyo"&amp;"xylic Acid Production, 2.B.5  Carbide Production, 2.B.6  Titanium Dioxide Production, 2.B.8.b  Ethylene, 2.B.8.c  Ethylene Dichloride and Vinyl Chloride Monomer, 2.B.8.d  Ethylene Oxide, 2.B.8.e  Acrylonitrile, 2.B.8.f  Carbon Black, 2.B.8.g  Other, 2.C.2"&amp;"  Ferroalloys Production, 2.C.4  Magnesium Production, 2.C.5  Lead Production, 2.C.6  Zinc Production, 2.C.7  Other, 2.D  Non-energy Products from Fuels and Solvent Use, 2.E  Electronics Industry, 2.G  Other Product Manufacture and Use, 2.H.2  Food and Be"&amp;"verages Industry, 2.H.3  Other")</f>
        <v>1.A.2.e  Food Processing, Beverages and Tobacco, 1.A.2.g.i  Manufacturing of Machinery, 1.A.2.g.ii  Manufacturing of Transport Equipment, 1.A.2.g.iv  Wood and Wood Products, 1.A.2.g.v  Construction, 1.A.2.g.vi  Textile and Leather, 1.A.2.g.vii  Off-road Vehicles and Other Machinery, 1.A.2.g.viii  Other, 2.A.2  Lime Production, 2.A.3  Glass Production, 2.A.4  Other Process Uses of Carbonates,  2.B.10  Other, 2.B.2  Nitric Acid Production, 2.B.3  Adipic Acid Production,  2.B.4  Caprolactam, Glyoxal and Glyoxylic Acid Production, 2.B.5  Carbide Production, 2.B.6  Titanium Dioxide Production, 2.B.8.b  Ethylene, 2.B.8.c  Ethylene Dichloride and Vinyl Chloride Monomer, 2.B.8.d  Ethylene Oxide, 2.B.8.e  Acrylonitrile, 2.B.8.f  Carbon Black, 2.B.8.g  Other, 2.C.2  Ferroalloys Production, 2.C.4  Magnesium Production, 2.C.5  Lead Production, 2.C.6  Zinc Production, 2.C.7  Other, 2.D  Non-energy Products from Fuels and Solvent Use, 2.E  Electronics Industry, 2.G  Other Product Manufacture and Use, 2.H.2  Food and Beverages Industry, 2.H.3  Other</v>
      </c>
      <c r="E28" s="9"/>
      <c r="F28" s="9"/>
      <c r="G28" s="9"/>
      <c r="H28" s="9"/>
      <c r="I28" s="9"/>
      <c r="J28" s="9"/>
    </row>
    <row r="29">
      <c r="A29" s="9" t="str">
        <f>IFERROR(__xludf.DUMMYFUNCTION("""COMPUTED_VALUE"""),"Manufacturing and Industrial Processes")</f>
        <v>Manufacturing and Industrial Processes</v>
      </c>
      <c r="B29" s="9" t="str">
        <f>IFERROR(__xludf.DUMMYFUNCTION("""COMPUTED_VALUE"""),"Mining and Quarrying")</f>
        <v>Mining and Quarrying</v>
      </c>
      <c r="C29" s="9" t="str">
        <f>IFERROR(__xludf.DUMMYFUNCTION("""COMPUTED_VALUE"""),"bauxite-mining, iron-mining, copper-mining, sand-quarrying, rock-quarrying")</f>
        <v>bauxite-mining, iron-mining, copper-mining, sand-quarrying, rock-quarrying</v>
      </c>
      <c r="D29" s="10" t="str">
        <f>IFERROR(__xludf.DUMMYFUNCTION("""COMPUTED_VALUE"""),"1.A.2.g.iii  Mining (Excluding Fuels) and Quarrying")</f>
        <v>1.A.2.g.iii  Mining (Excluding Fuels) and Quarrying</v>
      </c>
      <c r="E29" s="9"/>
      <c r="F29" s="9"/>
      <c r="G29" s="9"/>
      <c r="H29" s="9"/>
      <c r="I29" s="9"/>
      <c r="J29" s="9"/>
    </row>
    <row r="30">
      <c r="A30" s="9" t="str">
        <f>IFERROR(__xludf.DUMMYFUNCTION("""COMPUTED_VALUE"""),"Manufacturing and Industrial Processes")</f>
        <v>Manufacturing and Industrial Processes</v>
      </c>
      <c r="B30" s="9" t="str">
        <f>IFERROR(__xludf.DUMMYFUNCTION("""COMPUTED_VALUE"""),"Fluorinated Gases")</f>
        <v>Fluorinated Gases</v>
      </c>
      <c r="C30" s="9" t="str">
        <f>IFERROR(__xludf.DUMMYFUNCTION("""COMPUTED_VALUE"""),"fluorinated-gases")</f>
        <v>fluorinated-gases</v>
      </c>
      <c r="D30" s="10" t="str">
        <f>IFERROR(__xludf.DUMMYFUNCTION("""COMPUTED_VALUE"""),"2.B.9 Fluorochemical Production, 2.F  Product Uses as Substitutes for ODS")</f>
        <v>2.B.9 Fluorochemical Production, 2.F  Product Uses as Substitutes for ODS</v>
      </c>
      <c r="E30" s="9"/>
      <c r="F30" s="9"/>
      <c r="G30" s="9"/>
      <c r="H30" s="9"/>
      <c r="I30" s="9"/>
      <c r="J30" s="9"/>
    </row>
    <row r="31">
      <c r="A31" s="9" t="str">
        <f>IFERROR(__xludf.DUMMYFUNCTION("""COMPUTED_VALUE"""),"Agriculture")</f>
        <v>Agriculture</v>
      </c>
      <c r="B31" s="9"/>
      <c r="C31" s="9" t="str">
        <f>IFERROR(__xludf.DUMMYFUNCTION("""COMPUTED_VALUE"""),"enteric-fermentation-cattle-feedlot, enteric--fermentation-cattle-pasture, manure-management-cattle-feedlot, manure-left-on-pasture-cattle, enteric-fermentation-other, manure-management-other, rice-cultivation, synthetic-fertilizer-application, other-agri"&amp;"cultural-soil-emissions, cropland-fires, other-agriculture")</f>
        <v>enteric-fermentation-cattle-feedlot, enteric--fermentation-cattle-pasture, manure-management-cattle-feedlot, manure-left-on-pasture-cattle, enteric-fermentation-other, manure-management-other, rice-cultivation, synthetic-fertilizer-application, other-agricultural-soil-emissions, cropland-fires, other-agriculture</v>
      </c>
      <c r="D31" s="10" t="str">
        <f>IFERROR(__xludf.DUMMYFUNCTION("""COMPUTED_VALUE"""),"3.  Agriculture")</f>
        <v>3.  Agriculture</v>
      </c>
      <c r="E31" s="9" t="str">
        <f>IFERROR(__xludf.DUMMYFUNCTION("""COMPUTED_VALUE"""),"4.  Agriculture, 3.  Agriculture")</f>
        <v>4.  Agriculture, 3.  Agriculture</v>
      </c>
      <c r="F31" s="9"/>
      <c r="G31" s="9"/>
      <c r="H31" s="9"/>
      <c r="I31" s="9"/>
      <c r="J31" s="9"/>
    </row>
    <row r="32">
      <c r="A32" s="9" t="str">
        <f>IFERROR(__xludf.DUMMYFUNCTION("""COMPUTED_VALUE"""),"Agriculture")</f>
        <v>Agriculture</v>
      </c>
      <c r="B32" s="9" t="str">
        <f>IFERROR(__xludf.DUMMYFUNCTION("""COMPUTED_VALUE"""),"Enteric Fermentation (Cattle)")</f>
        <v>Enteric Fermentation (Cattle)</v>
      </c>
      <c r="C32" s="9" t="str">
        <f>IFERROR(__xludf.DUMMYFUNCTION("""COMPUTED_VALUE"""),"enteric-fermentation-cattle-feedlot, enteric--fermentation-cattle-pasture")</f>
        <v>enteric-fermentation-cattle-feedlot, enteric--fermentation-cattle-pasture</v>
      </c>
      <c r="D32" s="10" t="str">
        <f>IFERROR(__xludf.DUMMYFUNCTION("""COMPUTED_VALUE"""),"3.A.1  Cattle")</f>
        <v>3.A.1  Cattle</v>
      </c>
      <c r="E32" s="9"/>
      <c r="F32" s="9"/>
      <c r="G32" s="9"/>
      <c r="H32" s="9"/>
      <c r="I32" s="9"/>
      <c r="J32" s="9"/>
    </row>
    <row r="33">
      <c r="A33" s="9" t="str">
        <f>IFERROR(__xludf.DUMMYFUNCTION("""COMPUTED_VALUE"""),"Agriculture")</f>
        <v>Agriculture</v>
      </c>
      <c r="B33" s="9" t="str">
        <f>IFERROR(__xludf.DUMMYFUNCTION("""COMPUTED_VALUE"""),"Manure Management (Cattle)")</f>
        <v>Manure Management (Cattle)</v>
      </c>
      <c r="C33" s="9" t="str">
        <f>IFERROR(__xludf.DUMMYFUNCTION("""COMPUTED_VALUE"""),"manure-management-cattle-feedlot, manure-left-on-pasture-cattle")</f>
        <v>manure-management-cattle-feedlot, manure-left-on-pasture-cattle</v>
      </c>
      <c r="D33" s="10" t="str">
        <f>IFERROR(__xludf.DUMMYFUNCTION("""COMPUTED_VALUE"""),"3.B.1  Cattle")</f>
        <v>3.B.1  Cattle</v>
      </c>
      <c r="E33" s="9"/>
      <c r="F33" s="9"/>
      <c r="G33" s="9"/>
      <c r="H33" s="9"/>
      <c r="I33" s="9"/>
      <c r="J33" s="9"/>
    </row>
    <row r="34">
      <c r="A34" s="9" t="str">
        <f>IFERROR(__xludf.DUMMYFUNCTION("""COMPUTED_VALUE"""),"Agriculture")</f>
        <v>Agriculture</v>
      </c>
      <c r="B34" s="9" t="str">
        <f>IFERROR(__xludf.DUMMYFUNCTION("""COMPUTED_VALUE"""),"Enteric Fermentation (Other)")</f>
        <v>Enteric Fermentation (Other)</v>
      </c>
      <c r="C34" s="9" t="str">
        <f>IFERROR(__xludf.DUMMYFUNCTION("""COMPUTED_VALUE"""),"enteric-fermentation-other")</f>
        <v>enteric-fermentation-other</v>
      </c>
      <c r="D34" s="10" t="str">
        <f>IFERROR(__xludf.DUMMYFUNCTION("""COMPUTED_VALUE"""),"3.A.2  Sheep, 3.A.3  Swine, 3.A.4  Other")</f>
        <v>3.A.2  Sheep, 3.A.3  Swine, 3.A.4  Other</v>
      </c>
      <c r="E34" s="9"/>
      <c r="F34" s="9"/>
      <c r="G34" s="9"/>
      <c r="H34" s="9"/>
      <c r="I34" s="9"/>
      <c r="J34" s="9"/>
    </row>
    <row r="35">
      <c r="A35" s="9" t="str">
        <f>IFERROR(__xludf.DUMMYFUNCTION("""COMPUTED_VALUE"""),"Agriculture")</f>
        <v>Agriculture</v>
      </c>
      <c r="B35" s="9" t="str">
        <f>IFERROR(__xludf.DUMMYFUNCTION("""COMPUTED_VALUE"""),"Manure Management (Other)")</f>
        <v>Manure Management (Other)</v>
      </c>
      <c r="C35" s="9" t="str">
        <f>IFERROR(__xludf.DUMMYFUNCTION("""COMPUTED_VALUE"""),"manure-management-other")</f>
        <v>manure-management-other</v>
      </c>
      <c r="D35" s="10" t="str">
        <f>IFERROR(__xludf.DUMMYFUNCTION("""COMPUTED_VALUE"""),"3.B.2  Sheep, 3.B.3  Swine, 3.B.4  Other")</f>
        <v>3.B.2  Sheep, 3.B.3  Swine, 3.B.4  Other</v>
      </c>
      <c r="E35" s="9"/>
      <c r="F35" s="9"/>
      <c r="G35" s="9"/>
      <c r="H35" s="9"/>
      <c r="I35" s="9"/>
      <c r="J35" s="9"/>
    </row>
    <row r="36">
      <c r="A36" s="9" t="str">
        <f>IFERROR(__xludf.DUMMYFUNCTION("""COMPUTED_VALUE"""),"Agriculture")</f>
        <v>Agriculture</v>
      </c>
      <c r="B36" s="9" t="str">
        <f>IFERROR(__xludf.DUMMYFUNCTION("""COMPUTED_VALUE"""),"Rice Cultivation")</f>
        <v>Rice Cultivation</v>
      </c>
      <c r="C36" s="9" t="str">
        <f>IFERROR(__xludf.DUMMYFUNCTION("""COMPUTED_VALUE"""),"rice-cultivation")</f>
        <v>rice-cultivation</v>
      </c>
      <c r="D36" s="10" t="str">
        <f>IFERROR(__xludf.DUMMYFUNCTION("""COMPUTED_VALUE"""),"3.C  Rice Cultivation")</f>
        <v>3.C  Rice Cultivation</v>
      </c>
      <c r="E36" s="9"/>
      <c r="F36" s="9"/>
      <c r="G36" s="9"/>
      <c r="H36" s="9"/>
      <c r="I36" s="9"/>
      <c r="J36" s="9"/>
    </row>
    <row r="37">
      <c r="A37" s="9" t="str">
        <f>IFERROR(__xludf.DUMMYFUNCTION("""COMPUTED_VALUE"""),"Agriculture")</f>
        <v>Agriculture</v>
      </c>
      <c r="B37" s="9" t="str">
        <f>IFERROR(__xludf.DUMMYFUNCTION("""COMPUTED_VALUE"""),"Synthetic Fertilizer Application")</f>
        <v>Synthetic Fertilizer Application</v>
      </c>
      <c r="C37" s="9" t="str">
        <f>IFERROR(__xludf.DUMMYFUNCTION("""COMPUTED_VALUE"""),"synthetic-fertilizer-application")</f>
        <v>synthetic-fertilizer-application</v>
      </c>
      <c r="D37" s="10" t="str">
        <f>IFERROR(__xludf.DUMMYFUNCTION("""COMPUTED_VALUE"""),"3.D.1.a  Inorganic N Fertilizers")</f>
        <v>3.D.1.a  Inorganic N Fertilizers</v>
      </c>
      <c r="E37" s="9"/>
      <c r="F37" s="9"/>
      <c r="G37" s="9"/>
      <c r="H37" s="9"/>
      <c r="I37" s="9"/>
      <c r="J37" s="9"/>
    </row>
    <row r="38">
      <c r="A38" s="9" t="str">
        <f>IFERROR(__xludf.DUMMYFUNCTION("""COMPUTED_VALUE"""),"Agriculture")</f>
        <v>Agriculture</v>
      </c>
      <c r="B38" s="9" t="str">
        <f>IFERROR(__xludf.DUMMYFUNCTION("""COMPUTED_VALUE"""),"Other Agricultural Soil Emissions")</f>
        <v>Other Agricultural Soil Emissions</v>
      </c>
      <c r="C38" s="9" t="str">
        <f>IFERROR(__xludf.DUMMYFUNCTION("""COMPUTED_VALUE"""),"other-agricultural-soil-emissions")</f>
        <v>other-agricultural-soil-emissions</v>
      </c>
      <c r="D38" s="10" t="str">
        <f>IFERROR(__xludf.DUMMYFUNCTION("""COMPUTED_VALUE"""),"3.D.1.b  Organic N Fertilizers, 3.D.1.c  Urine and Dung Deposited by Grazing Animals, 3.D.1.d  Crop Residues, 3.D.1.e  Mineralization/Immobilization Associated with Loss/Gain of Soil Organic Matter, 3.D.1.f  Cultivation of Organic Soils, 3.D.1.g  Other, 3"&amp;".D.2  Indirect N₂O Emissions From Managed Soils, 3.G  Liming, 3.H  Urea Application, 3.I  Other Carbon-containing Fertilizers, 3.J  Other")</f>
        <v>3.D.1.b  Organic N Fertilizers, 3.D.1.c  Urine and Dung Deposited by Grazing Animals, 3.D.1.d  Crop Residues, 3.D.1.e  Mineralization/Immobilization Associated with Loss/Gain of Soil Organic Matter, 3.D.1.f  Cultivation of Organic Soils, 3.D.1.g  Other, 3.D.2  Indirect N₂O Emissions From Managed Soils, 3.G  Liming, 3.H  Urea Application, 3.I  Other Carbon-containing Fertilizers, 3.J  Other</v>
      </c>
      <c r="E38" s="9"/>
      <c r="F38" s="9"/>
      <c r="G38" s="9"/>
      <c r="H38" s="9"/>
      <c r="I38" s="9"/>
      <c r="J38" s="9"/>
    </row>
    <row r="39">
      <c r="A39" s="9" t="str">
        <f>IFERROR(__xludf.DUMMYFUNCTION("""COMPUTED_VALUE"""),"Agriculture")</f>
        <v>Agriculture</v>
      </c>
      <c r="B39" s="9" t="str">
        <f>IFERROR(__xludf.DUMMYFUNCTION("""COMPUTED_VALUE"""),"Cropland Fires")</f>
        <v>Cropland Fires</v>
      </c>
      <c r="C39" s="9" t="str">
        <f>IFERROR(__xludf.DUMMYFUNCTION("""COMPUTED_VALUE"""),"cropland-fires")</f>
        <v>cropland-fires</v>
      </c>
      <c r="D39" s="10" t="str">
        <f>IFERROR(__xludf.DUMMYFUNCTION("""COMPUTED_VALUE"""),"3.F  Field Burning of Agricultural Residues")</f>
        <v>3.F  Field Burning of Agricultural Residues</v>
      </c>
      <c r="E39" s="9"/>
      <c r="F39" s="9"/>
      <c r="G39" s="9"/>
      <c r="H39" s="9"/>
      <c r="I39" s="9"/>
      <c r="J39" s="9"/>
    </row>
    <row r="40">
      <c r="A40" s="9" t="str">
        <f>IFERROR(__xludf.DUMMYFUNCTION("""COMPUTED_VALUE"""),"Agriculture")</f>
        <v>Agriculture</v>
      </c>
      <c r="B40" s="9" t="str">
        <f>IFERROR(__xludf.DUMMYFUNCTION("""COMPUTED_VALUE"""),"Other Agriculture")</f>
        <v>Other Agriculture</v>
      </c>
      <c r="C40" s="9" t="str">
        <f>IFERROR(__xludf.DUMMYFUNCTION("""COMPUTED_VALUE"""),"other-agriculture")</f>
        <v>other-agriculture</v>
      </c>
      <c r="D40" s="10" t="str">
        <f>IFERROR(__xludf.DUMMYFUNCTION("""COMPUTED_VALUE"""),"3.G. Liming, 3.H Urea Application, 3.I Other Carbon-containing Fertilizers, 3.J Other")</f>
        <v>3.G. Liming, 3.H Urea Application, 3.I Other Carbon-containing Fertilizers, 3.J Other</v>
      </c>
      <c r="E40" s="9"/>
      <c r="F40" s="9"/>
      <c r="G40" s="9"/>
      <c r="H40" s="9"/>
      <c r="I40" s="9"/>
      <c r="J40" s="9"/>
    </row>
    <row r="41">
      <c r="A41" s="9" t="str">
        <f>IFERROR(__xludf.DUMMYFUNCTION("""COMPUTED_VALUE"""),"Waste")</f>
        <v>Waste</v>
      </c>
      <c r="B41" s="9"/>
      <c r="C41" s="9" t="str">
        <f>IFERROR(__xludf.DUMMYFUNCTION("""COMPUTED_VALUE"""),"solid-waste-disposal, biological-treatment-of-solid-waste-and-biogenic, incineration-and-open-burning-of-waste, wastewater-treatment-and-discharge")</f>
        <v>solid-waste-disposal, biological-treatment-of-solid-waste-and-biogenic, incineration-and-open-burning-of-waste, wastewater-treatment-and-discharge</v>
      </c>
      <c r="D41" s="10" t="str">
        <f>IFERROR(__xludf.DUMMYFUNCTION("""COMPUTED_VALUE"""),"5.  Waste")</f>
        <v>5.  Waste</v>
      </c>
      <c r="E41" s="9" t="str">
        <f>IFERROR(__xludf.DUMMYFUNCTION("""COMPUTED_VALUE"""),"6.  Waste, 5.  Waste")</f>
        <v>6.  Waste, 5.  Waste</v>
      </c>
      <c r="F41" s="9"/>
      <c r="G41" s="9"/>
      <c r="H41" s="9"/>
      <c r="I41" s="9"/>
      <c r="J41" s="9"/>
    </row>
    <row r="42">
      <c r="A42" s="9" t="str">
        <f>IFERROR(__xludf.DUMMYFUNCTION("""COMPUTED_VALUE"""),"Waste")</f>
        <v>Waste</v>
      </c>
      <c r="B42" s="9" t="str">
        <f>IFERROR(__xludf.DUMMYFUNCTION("""COMPUTED_VALUE"""),"Solid Waste Disposal")</f>
        <v>Solid Waste Disposal</v>
      </c>
      <c r="C42" s="9" t="str">
        <f>IFERROR(__xludf.DUMMYFUNCTION("""COMPUTED_VALUE"""),"solid-waste-disposal")</f>
        <v>solid-waste-disposal</v>
      </c>
      <c r="D42" s="10" t="str">
        <f>IFERROR(__xludf.DUMMYFUNCTION("""COMPUTED_VALUE"""),"5.A  Solid Waste Disposal")</f>
        <v>5.A  Solid Waste Disposal</v>
      </c>
      <c r="E42" s="9"/>
      <c r="F42" s="9"/>
      <c r="G42" s="9"/>
      <c r="H42" s="9"/>
      <c r="I42" s="9"/>
      <c r="J42" s="9"/>
    </row>
    <row r="43">
      <c r="A43" s="9" t="str">
        <f>IFERROR(__xludf.DUMMYFUNCTION("""COMPUTED_VALUE"""),"Waste")</f>
        <v>Waste</v>
      </c>
      <c r="B43" s="9" t="str">
        <f>IFERROR(__xludf.DUMMYFUNCTION("""COMPUTED_VALUE"""),"Biological Treatment of Solid Waste")</f>
        <v>Biological Treatment of Solid Waste</v>
      </c>
      <c r="C43" s="9" t="str">
        <f>IFERROR(__xludf.DUMMYFUNCTION("""COMPUTED_VALUE"""),"biological-treatment-of-solid-waste-and-biogenic")</f>
        <v>biological-treatment-of-solid-waste-and-biogenic</v>
      </c>
      <c r="D43" s="10" t="str">
        <f>IFERROR(__xludf.DUMMYFUNCTION("""COMPUTED_VALUE"""),"5.B  Biological Treatment of Solid Waste")</f>
        <v>5.B  Biological Treatment of Solid Waste</v>
      </c>
      <c r="E43" s="9"/>
      <c r="F43" s="9"/>
      <c r="G43" s="9"/>
      <c r="H43" s="9"/>
      <c r="I43" s="9"/>
      <c r="J43" s="9"/>
    </row>
    <row r="44">
      <c r="A44" s="9" t="str">
        <f>IFERROR(__xludf.DUMMYFUNCTION("""COMPUTED_VALUE"""),"Waste")</f>
        <v>Waste</v>
      </c>
      <c r="B44" s="9" t="str">
        <f>IFERROR(__xludf.DUMMYFUNCTION("""COMPUTED_VALUE"""),"Incineration and Open Burning of Waste")</f>
        <v>Incineration and Open Burning of Waste</v>
      </c>
      <c r="C44" s="9" t="str">
        <f>IFERROR(__xludf.DUMMYFUNCTION("""COMPUTED_VALUE"""),"incineration-and-open-burning-of-waste")</f>
        <v>incineration-and-open-burning-of-waste</v>
      </c>
      <c r="D44" s="10" t="str">
        <f>IFERROR(__xludf.DUMMYFUNCTION("""COMPUTED_VALUE"""),"5.C  Incineration and Open Burning of Waste")</f>
        <v>5.C  Incineration and Open Burning of Waste</v>
      </c>
      <c r="E44" s="9"/>
      <c r="F44" s="9"/>
      <c r="G44" s="9"/>
      <c r="H44" s="9"/>
      <c r="I44" s="9"/>
      <c r="J44" s="9"/>
    </row>
    <row r="45">
      <c r="A45" s="9" t="str">
        <f>IFERROR(__xludf.DUMMYFUNCTION("""COMPUTED_VALUE"""),"Waste")</f>
        <v>Waste</v>
      </c>
      <c r="B45" s="9" t="str">
        <f>IFERROR(__xludf.DUMMYFUNCTION("""COMPUTED_VALUE"""),"Wastewater Treatment and Discharge")</f>
        <v>Wastewater Treatment and Discharge</v>
      </c>
      <c r="C45" s="9" t="str">
        <f>IFERROR(__xludf.DUMMYFUNCTION("""COMPUTED_VALUE"""),"wastewater-treatment-and-discharge")</f>
        <v>wastewater-treatment-and-discharge</v>
      </c>
      <c r="D45" s="10" t="str">
        <f>IFERROR(__xludf.DUMMYFUNCTION("""COMPUTED_VALUE"""),"5.D  Wastewater Treatment and Discharge")</f>
        <v>5.D  Wastewater Treatment and Discharge</v>
      </c>
      <c r="E45" s="9"/>
      <c r="F45" s="9"/>
      <c r="G45" s="9"/>
      <c r="H45" s="9"/>
      <c r="I45" s="9"/>
      <c r="J45" s="9"/>
    </row>
    <row r="46">
      <c r="A46" s="9" t="str">
        <f>IFERROR(__xludf.DUMMYFUNCTION("""COMPUTED_VALUE"""),"Waste")</f>
        <v>Waste</v>
      </c>
      <c r="B46" s="9" t="str">
        <f>IFERROR(__xludf.DUMMYFUNCTION("""COMPUTED_VALUE"""),"Other Waste")</f>
        <v>Other Waste</v>
      </c>
      <c r="C46" s="9"/>
      <c r="D46" s="10" t="str">
        <f>IFERROR(__xludf.DUMMYFUNCTION("""COMPUTED_VALUE"""),"5.E  Other")</f>
        <v>5.E  Other</v>
      </c>
      <c r="E46" s="9"/>
      <c r="F46" s="9"/>
      <c r="G46" s="9"/>
      <c r="H46" s="9"/>
      <c r="I46" s="9"/>
      <c r="J46" s="9"/>
    </row>
    <row r="47">
      <c r="A47" s="9" t="str">
        <f>IFERROR(__xludf.DUMMYFUNCTION("""COMPUTED_VALUE"""),"Forestry and Land Use Change")</f>
        <v>Forestry and Land Use Change</v>
      </c>
      <c r="B47" s="9"/>
      <c r="C47" s="9" t="str">
        <f>IFERROR(__xludf.DUMMYFUNCTION("""COMPUTED_VALUE"""),"net-forest-land, net-shrubgrass, net-wetland, water-reservoirs")</f>
        <v>net-forest-land, net-shrubgrass, net-wetland, water-reservoirs</v>
      </c>
      <c r="D47" s="10" t="str">
        <f>IFERROR(__xludf.DUMMYFUNCTION("""COMPUTED_VALUE"""),"4.  Land Use, Land-Use Change and Forestry")</f>
        <v>4.  Land Use, Land-Use Change and Forestry</v>
      </c>
      <c r="E47" s="9" t="str">
        <f>IFERROR(__xludf.DUMMYFUNCTION("""COMPUTED_VALUE"""),"5.  Land-Use Change and Forestry")</f>
        <v>5.  Land-Use Change and Forestry</v>
      </c>
      <c r="F47" s="9"/>
      <c r="G47" s="9"/>
      <c r="H47" s="9"/>
      <c r="I47" s="9"/>
      <c r="J47" s="9"/>
    </row>
    <row r="48">
      <c r="A48" s="9" t="str">
        <f>IFERROR(__xludf.DUMMYFUNCTION("""COMPUTED_VALUE"""),"Forestry and Land Use Change")</f>
        <v>Forestry and Land Use Change</v>
      </c>
      <c r="B48" s="9" t="str">
        <f>IFERROR(__xludf.DUMMYFUNCTION("""COMPUTED_VALUE"""),"Net Forest Land")</f>
        <v>Net Forest Land</v>
      </c>
      <c r="C48" s="9" t="str">
        <f>IFERROR(__xludf.DUMMYFUNCTION("""COMPUTED_VALUE"""),"net-forest-land")</f>
        <v>net-forest-land</v>
      </c>
      <c r="D48" s="10" t="str">
        <f>IFERROR(__xludf.DUMMYFUNCTION("""COMPUTED_VALUE"""),"4.A  Forest Land")</f>
        <v>4.A  Forest Land</v>
      </c>
      <c r="E48" s="9"/>
      <c r="F48" s="9"/>
      <c r="G48" s="9"/>
      <c r="H48" s="9"/>
      <c r="I48" s="9"/>
      <c r="J48" s="9"/>
    </row>
    <row r="49">
      <c r="A49" s="9" t="str">
        <f>IFERROR(__xludf.DUMMYFUNCTION("""COMPUTED_VALUE"""),"Forestry and Land Use Change")</f>
        <v>Forestry and Land Use Change</v>
      </c>
      <c r="B49" s="9" t="str">
        <f>IFERROR(__xludf.DUMMYFUNCTION("""COMPUTED_VALUE"""),"Net Shrubgrasss")</f>
        <v>Net Shrubgrasss</v>
      </c>
      <c r="C49" s="9" t="str">
        <f>IFERROR(__xludf.DUMMYFUNCTION("""COMPUTED_VALUE"""),"net-shrubgrass")</f>
        <v>net-shrubgrass</v>
      </c>
      <c r="D49" s="10" t="str">
        <f>IFERROR(__xludf.DUMMYFUNCTION("""COMPUTED_VALUE"""),"4.C  Grassland")</f>
        <v>4.C  Grassland</v>
      </c>
      <c r="E49" s="9"/>
      <c r="F49" s="9"/>
      <c r="G49" s="9"/>
      <c r="H49" s="9"/>
      <c r="I49" s="9"/>
      <c r="J49" s="9"/>
    </row>
    <row r="50">
      <c r="A50" s="9" t="str">
        <f>IFERROR(__xludf.DUMMYFUNCTION("""COMPUTED_VALUE"""),"Forestry and Land Use Change")</f>
        <v>Forestry and Land Use Change</v>
      </c>
      <c r="B50" s="9" t="str">
        <f>IFERROR(__xludf.DUMMYFUNCTION("""COMPUTED_VALUE"""),"Net Wetland")</f>
        <v>Net Wetland</v>
      </c>
      <c r="C50" s="9" t="str">
        <f>IFERROR(__xludf.DUMMYFUNCTION("""COMPUTED_VALUE"""),"net-wetland")</f>
        <v>net-wetland</v>
      </c>
      <c r="D50" s="10" t="str">
        <f>IFERROR(__xludf.DUMMYFUNCTION("""COMPUTED_VALUE"""),"4.D.1.a Peat Extraction Remaining Peat Extraction, 4.D.1.c Other Wetlands Remaining Other Wetlands, 4.D.2. Land Converted to Wetlands")</f>
        <v>4.D.1.a Peat Extraction Remaining Peat Extraction, 4.D.1.c Other Wetlands Remaining Other Wetlands, 4.D.2. Land Converted to Wetlands</v>
      </c>
      <c r="E50" s="9"/>
      <c r="F50" s="9"/>
      <c r="G50" s="9"/>
      <c r="H50" s="9"/>
      <c r="I50" s="9"/>
      <c r="J50" s="9"/>
    </row>
    <row r="51">
      <c r="A51" s="9" t="str">
        <f>IFERROR(__xludf.DUMMYFUNCTION("""COMPUTED_VALUE"""),"Forestry and Land Use Change")</f>
        <v>Forestry and Land Use Change</v>
      </c>
      <c r="B51" s="9" t="str">
        <f>IFERROR(__xludf.DUMMYFUNCTION("""COMPUTED_VALUE"""),"Water Reservoirs")</f>
        <v>Water Reservoirs</v>
      </c>
      <c r="C51" s="9" t="str">
        <f>IFERROR(__xludf.DUMMYFUNCTION("""COMPUTED_VALUE"""),"water-reservoirs")</f>
        <v>water-reservoirs</v>
      </c>
      <c r="D51" s="10" t="str">
        <f>IFERROR(__xludf.DUMMYFUNCTION("""COMPUTED_VALUE"""),"4.D.1.b  Flooded Land Remaining Flooded Land")</f>
        <v>4.D.1.b  Flooded Land Remaining Flooded Land</v>
      </c>
      <c r="E51" s="9"/>
      <c r="F51" s="9"/>
      <c r="G51" s="9"/>
      <c r="H51" s="9"/>
      <c r="I51" s="9"/>
      <c r="J51" s="9"/>
    </row>
    <row r="52">
      <c r="A52" s="9"/>
      <c r="B52" s="9"/>
      <c r="C52" s="9"/>
      <c r="D52" s="10"/>
      <c r="E52" s="9"/>
      <c r="F52" s="9"/>
      <c r="G52" s="9"/>
      <c r="H52" s="9"/>
      <c r="I52" s="9"/>
      <c r="J52" s="9"/>
    </row>
    <row r="53">
      <c r="A53" s="9"/>
      <c r="B53" s="9"/>
      <c r="C53" s="9"/>
      <c r="D53" s="10"/>
      <c r="E53" s="9"/>
      <c r="F53" s="9"/>
      <c r="G53" s="9"/>
      <c r="H53" s="9"/>
      <c r="I53" s="9"/>
      <c r="J53" s="9"/>
    </row>
    <row r="54">
      <c r="A54" s="9"/>
      <c r="B54" s="9"/>
      <c r="C54" s="9"/>
      <c r="D54" s="10"/>
      <c r="E54" s="9"/>
      <c r="F54" s="9"/>
      <c r="G54" s="9"/>
      <c r="H54" s="9"/>
      <c r="I54" s="9"/>
      <c r="J54" s="9"/>
    </row>
    <row r="55">
      <c r="A55" s="9"/>
      <c r="B55" s="9"/>
      <c r="C55" s="9"/>
      <c r="D55" s="10"/>
      <c r="E55" s="9"/>
      <c r="F55" s="9"/>
      <c r="G55" s="9"/>
      <c r="H55" s="9"/>
      <c r="I55" s="9"/>
      <c r="J55" s="9"/>
    </row>
    <row r="56">
      <c r="A56" s="9"/>
      <c r="B56" s="9"/>
      <c r="C56" s="9"/>
      <c r="D56" s="10"/>
      <c r="E56" s="9"/>
      <c r="F56" s="9"/>
      <c r="G56" s="9"/>
      <c r="H56" s="9"/>
      <c r="I56" s="9"/>
      <c r="J56" s="9"/>
    </row>
    <row r="57">
      <c r="A57" s="9"/>
      <c r="B57" s="9"/>
      <c r="C57" s="9"/>
      <c r="D57" s="10"/>
      <c r="E57" s="9"/>
      <c r="F57" s="9"/>
      <c r="G57" s="9"/>
      <c r="H57" s="9"/>
      <c r="I57" s="9"/>
      <c r="J57" s="9"/>
    </row>
    <row r="58">
      <c r="A58" s="9"/>
      <c r="B58" s="9"/>
      <c r="C58" s="9"/>
      <c r="D58" s="10"/>
      <c r="E58" s="9"/>
      <c r="F58" s="9"/>
      <c r="G58" s="9"/>
      <c r="H58" s="9"/>
      <c r="I58" s="9"/>
      <c r="J58" s="9"/>
    </row>
    <row r="59">
      <c r="A59" s="9"/>
      <c r="B59" s="9"/>
      <c r="C59" s="9"/>
      <c r="D59" s="10"/>
      <c r="E59" s="9"/>
      <c r="F59" s="9"/>
      <c r="G59" s="9"/>
      <c r="H59" s="9"/>
      <c r="I59" s="9"/>
      <c r="J59" s="9"/>
    </row>
    <row r="60">
      <c r="A60" s="9"/>
      <c r="B60" s="9"/>
      <c r="C60" s="9"/>
      <c r="D60" s="10"/>
      <c r="E60" s="9"/>
      <c r="F60" s="9"/>
      <c r="G60" s="9"/>
      <c r="H60" s="9"/>
      <c r="I60" s="9"/>
      <c r="J60" s="9"/>
    </row>
    <row r="61">
      <c r="A61" s="9"/>
      <c r="B61" s="9"/>
      <c r="C61" s="9"/>
      <c r="D61" s="10"/>
      <c r="E61" s="9"/>
      <c r="F61" s="9"/>
      <c r="G61" s="9"/>
      <c r="H61" s="9"/>
      <c r="I61" s="9"/>
      <c r="J61" s="9"/>
    </row>
    <row r="62">
      <c r="A62" s="9"/>
      <c r="B62" s="9"/>
      <c r="C62" s="9"/>
      <c r="D62" s="10"/>
      <c r="E62" s="9"/>
      <c r="F62" s="9"/>
      <c r="G62" s="9"/>
      <c r="H62" s="9"/>
      <c r="I62" s="9"/>
      <c r="J62" s="9"/>
    </row>
    <row r="63">
      <c r="A63" s="9"/>
      <c r="B63" s="9"/>
      <c r="C63" s="9"/>
      <c r="D63" s="10"/>
      <c r="E63" s="9"/>
      <c r="F63" s="9"/>
      <c r="G63" s="9"/>
      <c r="H63" s="9"/>
      <c r="I63" s="9"/>
      <c r="J63" s="9"/>
    </row>
    <row r="64">
      <c r="A64" s="9"/>
      <c r="B64" s="9"/>
      <c r="C64" s="9"/>
      <c r="D64" s="10"/>
      <c r="E64" s="9"/>
      <c r="F64" s="9"/>
      <c r="G64" s="9"/>
      <c r="H64" s="9"/>
      <c r="I64" s="9"/>
      <c r="J64" s="9"/>
    </row>
    <row r="65">
      <c r="A65" s="9"/>
      <c r="B65" s="9"/>
      <c r="C65" s="9"/>
      <c r="D65" s="10"/>
      <c r="E65" s="9"/>
      <c r="F65" s="9"/>
      <c r="G65" s="9"/>
      <c r="H65" s="9"/>
      <c r="I65" s="9"/>
      <c r="J65" s="9"/>
    </row>
    <row r="66">
      <c r="A66" s="9"/>
      <c r="B66" s="9"/>
      <c r="C66" s="9"/>
      <c r="D66" s="10"/>
      <c r="E66" s="9"/>
      <c r="F66" s="9"/>
      <c r="G66" s="9"/>
      <c r="H66" s="9"/>
      <c r="I66" s="9"/>
      <c r="J66" s="9"/>
    </row>
    <row r="67">
      <c r="A67" s="9"/>
      <c r="B67" s="9"/>
      <c r="C67" s="9"/>
      <c r="D67" s="10"/>
      <c r="E67" s="9"/>
      <c r="F67" s="9"/>
      <c r="G67" s="9"/>
      <c r="H67" s="9"/>
      <c r="I67" s="9"/>
      <c r="J67" s="9"/>
    </row>
    <row r="68">
      <c r="A68" s="9"/>
      <c r="B68" s="9"/>
      <c r="C68" s="9"/>
      <c r="D68" s="10"/>
      <c r="E68" s="9"/>
      <c r="F68" s="9"/>
      <c r="G68" s="9"/>
      <c r="H68" s="9"/>
      <c r="I68" s="9"/>
      <c r="J68" s="9"/>
    </row>
    <row r="69">
      <c r="A69" s="9"/>
      <c r="B69" s="9"/>
      <c r="C69" s="9"/>
      <c r="D69" s="10"/>
      <c r="E69" s="9"/>
      <c r="F69" s="9"/>
      <c r="G69" s="9"/>
      <c r="H69" s="9"/>
      <c r="I69" s="9"/>
      <c r="J69" s="9"/>
    </row>
    <row r="70">
      <c r="A70" s="9"/>
      <c r="B70" s="9"/>
      <c r="C70" s="9"/>
      <c r="D70" s="10"/>
      <c r="E70" s="9"/>
      <c r="F70" s="9"/>
      <c r="G70" s="9"/>
      <c r="H70" s="9"/>
      <c r="I70" s="9"/>
      <c r="J70" s="9"/>
    </row>
    <row r="71">
      <c r="A71" s="9"/>
      <c r="B71" s="9"/>
      <c r="C71" s="9"/>
      <c r="D71" s="10"/>
      <c r="E71" s="9"/>
      <c r="F71" s="9"/>
      <c r="G71" s="9"/>
      <c r="H71" s="9"/>
      <c r="I71" s="9"/>
      <c r="J71" s="9"/>
    </row>
    <row r="72">
      <c r="A72" s="9"/>
      <c r="B72" s="9"/>
      <c r="C72" s="9"/>
      <c r="D72" s="10"/>
      <c r="E72" s="9"/>
      <c r="F72" s="9"/>
      <c r="G72" s="9"/>
      <c r="H72" s="9"/>
      <c r="I72" s="9"/>
      <c r="J72" s="9"/>
    </row>
    <row r="73">
      <c r="A73" s="9"/>
      <c r="B73" s="9"/>
      <c r="C73" s="9"/>
      <c r="D73" s="10"/>
      <c r="E73" s="9"/>
      <c r="F73" s="9"/>
      <c r="G73" s="9"/>
      <c r="H73" s="9"/>
      <c r="I73" s="9"/>
      <c r="J73" s="9"/>
    </row>
    <row r="74">
      <c r="A74" s="9"/>
      <c r="B74" s="9"/>
      <c r="C74" s="9"/>
      <c r="D74" s="10"/>
      <c r="E74" s="9"/>
      <c r="F74" s="9"/>
      <c r="G74" s="9"/>
      <c r="H74" s="9"/>
      <c r="I74" s="9"/>
      <c r="J74" s="9"/>
    </row>
    <row r="75">
      <c r="A75" s="9"/>
      <c r="B75" s="9"/>
      <c r="C75" s="9"/>
      <c r="D75" s="10"/>
      <c r="E75" s="9"/>
      <c r="F75" s="9"/>
      <c r="G75" s="9"/>
      <c r="H75" s="9"/>
      <c r="I75" s="9"/>
      <c r="J75" s="9"/>
    </row>
    <row r="76">
      <c r="A76" s="9"/>
      <c r="B76" s="9"/>
      <c r="C76" s="9"/>
      <c r="D76" s="10"/>
      <c r="E76" s="9"/>
      <c r="F76" s="9"/>
      <c r="G76" s="9"/>
      <c r="H76" s="9"/>
      <c r="I76" s="9"/>
      <c r="J76" s="9"/>
    </row>
    <row r="77">
      <c r="A77" s="9"/>
      <c r="B77" s="9"/>
      <c r="C77" s="9"/>
      <c r="D77" s="10"/>
      <c r="E77" s="9"/>
      <c r="F77" s="9"/>
      <c r="G77" s="9"/>
      <c r="H77" s="9"/>
      <c r="I77" s="9"/>
      <c r="J77" s="9"/>
    </row>
    <row r="78">
      <c r="A78" s="9"/>
      <c r="B78" s="9"/>
      <c r="C78" s="9"/>
      <c r="D78" s="10"/>
      <c r="E78" s="9"/>
      <c r="F78" s="9"/>
      <c r="G78" s="9"/>
      <c r="H78" s="9"/>
      <c r="I78" s="9"/>
      <c r="J78" s="9"/>
    </row>
    <row r="79">
      <c r="A79" s="9"/>
      <c r="B79" s="9"/>
      <c r="C79" s="9"/>
      <c r="D79" s="10"/>
      <c r="E79" s="9"/>
      <c r="F79" s="9"/>
      <c r="G79" s="9"/>
      <c r="H79" s="9"/>
      <c r="I79" s="9"/>
      <c r="J79" s="9"/>
    </row>
    <row r="80">
      <c r="A80" s="9"/>
      <c r="B80" s="9"/>
      <c r="C80" s="9"/>
      <c r="D80" s="10"/>
      <c r="E80" s="9"/>
      <c r="F80" s="9"/>
      <c r="G80" s="9"/>
      <c r="H80" s="9"/>
      <c r="I80" s="9"/>
      <c r="J80" s="9"/>
    </row>
    <row r="81">
      <c r="A81" s="9"/>
      <c r="B81" s="9"/>
      <c r="C81" s="9"/>
      <c r="D81" s="10"/>
      <c r="E81" s="9"/>
      <c r="F81" s="9"/>
      <c r="G81" s="9"/>
      <c r="H81" s="9"/>
      <c r="I81" s="9"/>
      <c r="J81" s="9"/>
    </row>
    <row r="82">
      <c r="A82" s="9"/>
      <c r="B82" s="9"/>
      <c r="C82" s="9"/>
      <c r="D82" s="10"/>
      <c r="E82" s="9"/>
      <c r="F82" s="9"/>
      <c r="G82" s="9"/>
      <c r="H82" s="9"/>
      <c r="I82" s="9"/>
      <c r="J82" s="9"/>
    </row>
    <row r="83">
      <c r="A83" s="9"/>
      <c r="B83" s="9"/>
      <c r="C83" s="9"/>
      <c r="D83" s="10"/>
      <c r="E83" s="9"/>
      <c r="F83" s="9"/>
      <c r="G83" s="9"/>
      <c r="H83" s="9"/>
      <c r="I83" s="9"/>
      <c r="J83" s="9"/>
    </row>
    <row r="84">
      <c r="A84" s="9"/>
      <c r="B84" s="9"/>
      <c r="C84" s="9"/>
      <c r="D84" s="10"/>
      <c r="E84" s="9"/>
      <c r="F84" s="9"/>
      <c r="G84" s="9"/>
      <c r="H84" s="9"/>
      <c r="I84" s="9"/>
      <c r="J84" s="9"/>
    </row>
    <row r="85">
      <c r="A85" s="9"/>
      <c r="B85" s="9"/>
      <c r="C85" s="9"/>
      <c r="D85" s="10"/>
      <c r="E85" s="9"/>
      <c r="F85" s="9"/>
      <c r="G85" s="9"/>
      <c r="H85" s="9"/>
      <c r="I85" s="9"/>
      <c r="J85" s="9"/>
    </row>
    <row r="86">
      <c r="A86" s="9"/>
      <c r="B86" s="9"/>
      <c r="C86" s="9"/>
      <c r="D86" s="10"/>
      <c r="E86" s="9"/>
      <c r="F86" s="9"/>
      <c r="G86" s="9"/>
      <c r="H86" s="9"/>
      <c r="I86" s="9"/>
      <c r="J86" s="9"/>
    </row>
    <row r="87">
      <c r="A87" s="9"/>
      <c r="B87" s="9"/>
      <c r="C87" s="9"/>
      <c r="D87" s="10"/>
      <c r="E87" s="9"/>
      <c r="F87" s="9"/>
      <c r="G87" s="9"/>
      <c r="H87" s="9"/>
      <c r="I87" s="9"/>
      <c r="J87" s="9"/>
    </row>
    <row r="88">
      <c r="A88" s="9"/>
      <c r="B88" s="9"/>
      <c r="C88" s="9"/>
      <c r="D88" s="10"/>
      <c r="E88" s="9"/>
      <c r="F88" s="9"/>
      <c r="G88" s="9"/>
      <c r="H88" s="9"/>
      <c r="I88" s="9"/>
      <c r="J88" s="9"/>
    </row>
    <row r="89">
      <c r="A89" s="9"/>
      <c r="B89" s="9"/>
      <c r="C89" s="9"/>
      <c r="D89" s="10"/>
      <c r="E89" s="9"/>
      <c r="F89" s="9"/>
      <c r="G89" s="9"/>
      <c r="H89" s="9"/>
      <c r="I89" s="9"/>
      <c r="J89" s="9"/>
    </row>
    <row r="90">
      <c r="A90" s="9"/>
      <c r="B90" s="9"/>
      <c r="C90" s="9"/>
      <c r="D90" s="10"/>
      <c r="E90" s="9"/>
      <c r="F90" s="9"/>
      <c r="G90" s="9"/>
      <c r="H90" s="9"/>
      <c r="I90" s="9"/>
      <c r="J90" s="9"/>
    </row>
    <row r="91">
      <c r="A91" s="9"/>
      <c r="B91" s="9"/>
      <c r="C91" s="9"/>
      <c r="D91" s="10"/>
      <c r="E91" s="9"/>
      <c r="F91" s="9"/>
      <c r="G91" s="9"/>
      <c r="H91" s="9"/>
      <c r="I91" s="9"/>
      <c r="J91" s="9"/>
    </row>
    <row r="92">
      <c r="A92" s="9"/>
      <c r="B92" s="9"/>
      <c r="C92" s="9"/>
      <c r="D92" s="10"/>
      <c r="E92" s="9"/>
      <c r="F92" s="9"/>
      <c r="G92" s="9"/>
      <c r="H92" s="9"/>
      <c r="I92" s="9"/>
      <c r="J92" s="9"/>
    </row>
    <row r="93">
      <c r="A93" s="9"/>
      <c r="B93" s="9"/>
      <c r="C93" s="9"/>
      <c r="D93" s="10"/>
      <c r="E93" s="9"/>
      <c r="F93" s="9"/>
      <c r="G93" s="9"/>
      <c r="H93" s="9"/>
      <c r="I93" s="9"/>
      <c r="J93" s="9"/>
    </row>
    <row r="94">
      <c r="A94" s="9"/>
      <c r="B94" s="9"/>
      <c r="C94" s="9"/>
      <c r="D94" s="10"/>
      <c r="E94" s="9"/>
      <c r="F94" s="9"/>
      <c r="G94" s="9"/>
      <c r="H94" s="9"/>
      <c r="I94" s="9"/>
      <c r="J94" s="9"/>
    </row>
    <row r="95">
      <c r="A95" s="9"/>
      <c r="B95" s="9"/>
      <c r="C95" s="9"/>
      <c r="D95" s="10"/>
      <c r="E95" s="9"/>
      <c r="F95" s="9"/>
      <c r="G95" s="9"/>
      <c r="H95" s="9"/>
      <c r="I95" s="9"/>
      <c r="J95" s="9"/>
    </row>
    <row r="96">
      <c r="A96" s="9"/>
      <c r="B96" s="9"/>
      <c r="C96" s="9"/>
      <c r="D96" s="10"/>
      <c r="E96" s="9"/>
      <c r="F96" s="9"/>
      <c r="G96" s="9"/>
      <c r="H96" s="9"/>
      <c r="I96" s="9"/>
      <c r="J96" s="9"/>
    </row>
    <row r="97">
      <c r="A97" s="9"/>
      <c r="B97" s="9"/>
      <c r="C97" s="9"/>
      <c r="D97" s="10"/>
      <c r="E97" s="9"/>
      <c r="F97" s="9"/>
      <c r="G97" s="9"/>
      <c r="H97" s="9"/>
      <c r="I97" s="9"/>
      <c r="J97" s="9"/>
    </row>
    <row r="98">
      <c r="A98" s="9"/>
      <c r="B98" s="9"/>
      <c r="C98" s="9"/>
      <c r="D98" s="10"/>
      <c r="E98" s="9"/>
      <c r="F98" s="9"/>
      <c r="G98" s="9"/>
      <c r="H98" s="9"/>
      <c r="I98" s="9"/>
      <c r="J98" s="9"/>
    </row>
    <row r="99">
      <c r="A99" s="9"/>
      <c r="B99" s="9"/>
      <c r="C99" s="9"/>
      <c r="D99" s="10"/>
      <c r="E99" s="9"/>
      <c r="F99" s="9"/>
      <c r="G99" s="9"/>
      <c r="H99" s="9"/>
      <c r="I99" s="9"/>
      <c r="J99" s="9"/>
    </row>
    <row r="100">
      <c r="A100" s="9"/>
      <c r="B100" s="9"/>
      <c r="C100" s="9"/>
      <c r="D100" s="10"/>
      <c r="E100" s="9"/>
      <c r="F100" s="9"/>
      <c r="G100" s="9"/>
      <c r="H100" s="9"/>
      <c r="I100" s="9"/>
      <c r="J100" s="9"/>
    </row>
    <row r="101">
      <c r="A101" s="9"/>
      <c r="B101" s="9"/>
      <c r="C101" s="9"/>
      <c r="D101" s="10"/>
      <c r="E101" s="9"/>
      <c r="F101" s="9"/>
      <c r="G101" s="9"/>
      <c r="H101" s="9"/>
      <c r="I101" s="9"/>
      <c r="J101" s="9"/>
    </row>
    <row r="102">
      <c r="A102" s="9"/>
      <c r="B102" s="9"/>
      <c r="C102" s="9"/>
      <c r="D102" s="10"/>
      <c r="E102" s="9"/>
      <c r="F102" s="9"/>
      <c r="G102" s="9"/>
      <c r="H102" s="9"/>
      <c r="I102" s="9"/>
      <c r="J102" s="9"/>
    </row>
    <row r="103">
      <c r="A103" s="9"/>
      <c r="B103" s="9"/>
      <c r="C103" s="9"/>
      <c r="D103" s="10"/>
      <c r="E103" s="9"/>
      <c r="F103" s="9"/>
      <c r="G103" s="9"/>
      <c r="H103" s="9"/>
      <c r="I103" s="9"/>
      <c r="J103" s="9"/>
    </row>
    <row r="104">
      <c r="A104" s="9"/>
      <c r="B104" s="9"/>
      <c r="C104" s="9"/>
      <c r="D104" s="10"/>
      <c r="E104" s="9"/>
      <c r="F104" s="9"/>
      <c r="G104" s="9"/>
      <c r="H104" s="9"/>
      <c r="I104" s="9"/>
      <c r="J104" s="9"/>
    </row>
    <row r="105">
      <c r="A105" s="9"/>
      <c r="B105" s="9"/>
      <c r="C105" s="9"/>
      <c r="D105" s="10"/>
      <c r="E105" s="9"/>
      <c r="F105" s="9"/>
      <c r="G105" s="9"/>
      <c r="H105" s="9"/>
      <c r="I105" s="9"/>
      <c r="J105" s="9"/>
    </row>
    <row r="106">
      <c r="A106" s="9"/>
      <c r="B106" s="9"/>
      <c r="C106" s="9"/>
      <c r="D106" s="10"/>
      <c r="E106" s="9"/>
      <c r="F106" s="9"/>
      <c r="G106" s="9"/>
      <c r="H106" s="9"/>
      <c r="I106" s="9"/>
      <c r="J106" s="9"/>
    </row>
    <row r="107">
      <c r="A107" s="9"/>
      <c r="B107" s="9"/>
      <c r="C107" s="9"/>
      <c r="D107" s="10"/>
      <c r="E107" s="9"/>
      <c r="F107" s="9"/>
      <c r="G107" s="9"/>
      <c r="H107" s="9"/>
      <c r="I107" s="9"/>
      <c r="J107" s="9"/>
    </row>
    <row r="108">
      <c r="A108" s="9"/>
      <c r="B108" s="9"/>
      <c r="C108" s="9"/>
      <c r="D108" s="10"/>
      <c r="E108" s="9"/>
      <c r="F108" s="9"/>
      <c r="G108" s="9"/>
      <c r="H108" s="9"/>
      <c r="I108" s="9"/>
      <c r="J108" s="9"/>
    </row>
    <row r="109">
      <c r="A109" s="9"/>
      <c r="B109" s="9"/>
      <c r="C109" s="9"/>
      <c r="D109" s="10"/>
      <c r="E109" s="9"/>
      <c r="F109" s="9"/>
      <c r="G109" s="9"/>
      <c r="H109" s="9"/>
      <c r="I109" s="9"/>
      <c r="J109" s="9"/>
    </row>
    <row r="110">
      <c r="A110" s="9"/>
      <c r="B110" s="9"/>
      <c r="C110" s="9"/>
      <c r="D110" s="10"/>
      <c r="E110" s="9"/>
      <c r="F110" s="9"/>
      <c r="G110" s="9"/>
      <c r="H110" s="9"/>
      <c r="I110" s="9"/>
      <c r="J110" s="9"/>
    </row>
    <row r="111">
      <c r="A111" s="9"/>
      <c r="B111" s="9"/>
      <c r="C111" s="9"/>
      <c r="D111" s="10"/>
      <c r="E111" s="9"/>
      <c r="F111" s="9"/>
      <c r="G111" s="9"/>
      <c r="H111" s="9"/>
      <c r="I111" s="9"/>
      <c r="J111" s="9"/>
    </row>
    <row r="112">
      <c r="A112" s="9"/>
      <c r="B112" s="9"/>
      <c r="C112" s="9"/>
      <c r="D112" s="10"/>
      <c r="E112" s="9"/>
      <c r="F112" s="9"/>
      <c r="G112" s="9"/>
      <c r="H112" s="9"/>
      <c r="I112" s="9"/>
      <c r="J112" s="9"/>
    </row>
    <row r="113">
      <c r="A113" s="9"/>
      <c r="B113" s="9"/>
      <c r="C113" s="9"/>
      <c r="D113" s="10"/>
      <c r="E113" s="9"/>
      <c r="F113" s="9"/>
      <c r="G113" s="9"/>
      <c r="H113" s="9"/>
      <c r="I113" s="9"/>
      <c r="J113" s="9"/>
    </row>
    <row r="114">
      <c r="A114" s="9"/>
      <c r="B114" s="9"/>
      <c r="C114" s="9"/>
      <c r="D114" s="10"/>
      <c r="E114" s="9"/>
      <c r="F114" s="9"/>
      <c r="G114" s="9"/>
      <c r="H114" s="9"/>
      <c r="I114" s="9"/>
      <c r="J114" s="9"/>
    </row>
    <row r="115">
      <c r="A115" s="9"/>
      <c r="B115" s="9"/>
      <c r="C115" s="9"/>
      <c r="D115" s="10"/>
      <c r="E115" s="9"/>
      <c r="F115" s="9"/>
      <c r="G115" s="9"/>
      <c r="H115" s="9"/>
      <c r="I115" s="9"/>
      <c r="J115" s="9"/>
    </row>
    <row r="116">
      <c r="A116" s="9"/>
      <c r="B116" s="9"/>
      <c r="C116" s="9"/>
      <c r="D116" s="10"/>
      <c r="E116" s="9"/>
      <c r="F116" s="9"/>
      <c r="G116" s="9"/>
      <c r="H116" s="9"/>
      <c r="I116" s="9"/>
      <c r="J116" s="9"/>
    </row>
    <row r="117">
      <c r="A117" s="9"/>
      <c r="B117" s="9"/>
      <c r="C117" s="9"/>
      <c r="D117" s="10"/>
      <c r="E117" s="9"/>
      <c r="F117" s="9"/>
      <c r="G117" s="9"/>
      <c r="H117" s="9"/>
      <c r="I117" s="9"/>
      <c r="J117" s="9"/>
    </row>
    <row r="118">
      <c r="A118" s="9"/>
      <c r="B118" s="9"/>
      <c r="C118" s="9"/>
      <c r="D118" s="10"/>
      <c r="E118" s="9"/>
      <c r="F118" s="9"/>
      <c r="G118" s="9"/>
      <c r="H118" s="9"/>
      <c r="I118" s="9"/>
      <c r="J118" s="9"/>
    </row>
    <row r="119">
      <c r="A119" s="9"/>
      <c r="B119" s="9"/>
      <c r="C119" s="9"/>
      <c r="D119" s="10"/>
      <c r="E119" s="9"/>
      <c r="F119" s="9"/>
      <c r="G119" s="9"/>
      <c r="H119" s="9"/>
      <c r="I119" s="9"/>
      <c r="J119" s="9"/>
    </row>
    <row r="120">
      <c r="A120" s="9"/>
      <c r="B120" s="9"/>
      <c r="C120" s="9"/>
      <c r="D120" s="10"/>
      <c r="E120" s="9"/>
      <c r="F120" s="9"/>
      <c r="G120" s="9"/>
      <c r="H120" s="9"/>
      <c r="I120" s="9"/>
      <c r="J120" s="9"/>
    </row>
    <row r="121">
      <c r="A121" s="9"/>
      <c r="B121" s="9"/>
      <c r="C121" s="9"/>
      <c r="D121" s="10"/>
      <c r="E121" s="9"/>
      <c r="F121" s="9"/>
      <c r="G121" s="9"/>
      <c r="H121" s="9"/>
      <c r="I121" s="9"/>
      <c r="J121" s="9"/>
    </row>
    <row r="122">
      <c r="A122" s="9"/>
      <c r="B122" s="9"/>
      <c r="C122" s="9"/>
      <c r="D122" s="10"/>
      <c r="E122" s="9"/>
      <c r="F122" s="9"/>
      <c r="G122" s="9"/>
      <c r="H122" s="9"/>
      <c r="I122" s="9"/>
      <c r="J122" s="9"/>
    </row>
    <row r="123">
      <c r="A123" s="9"/>
      <c r="B123" s="9"/>
      <c r="C123" s="9"/>
      <c r="D123" s="10"/>
      <c r="E123" s="9"/>
      <c r="F123" s="9"/>
      <c r="G123" s="9"/>
      <c r="H123" s="9"/>
      <c r="I123" s="9"/>
      <c r="J123" s="9"/>
    </row>
    <row r="124">
      <c r="A124" s="9"/>
      <c r="B124" s="9"/>
      <c r="C124" s="9"/>
      <c r="D124" s="10"/>
      <c r="E124" s="9"/>
      <c r="F124" s="9"/>
      <c r="G124" s="9"/>
      <c r="H124" s="9"/>
      <c r="I124" s="9"/>
      <c r="J124" s="9"/>
    </row>
    <row r="125">
      <c r="A125" s="9"/>
      <c r="B125" s="9"/>
      <c r="C125" s="9"/>
      <c r="D125" s="10"/>
      <c r="E125" s="9"/>
      <c r="F125" s="9"/>
      <c r="G125" s="9"/>
      <c r="H125" s="9"/>
      <c r="I125" s="9"/>
      <c r="J125" s="9"/>
    </row>
    <row r="126">
      <c r="A126" s="9"/>
      <c r="B126" s="9"/>
      <c r="C126" s="9"/>
      <c r="D126" s="10"/>
      <c r="E126" s="9"/>
      <c r="F126" s="9"/>
      <c r="G126" s="9"/>
      <c r="H126" s="9"/>
      <c r="I126" s="9"/>
      <c r="J126" s="9"/>
    </row>
    <row r="127">
      <c r="A127" s="9"/>
      <c r="B127" s="9"/>
      <c r="C127" s="9"/>
      <c r="D127" s="10"/>
      <c r="E127" s="9"/>
      <c r="F127" s="9"/>
      <c r="G127" s="9"/>
      <c r="H127" s="9"/>
      <c r="I127" s="9"/>
      <c r="J127" s="9"/>
    </row>
    <row r="128">
      <c r="A128" s="9"/>
      <c r="B128" s="9"/>
      <c r="C128" s="9"/>
      <c r="D128" s="10"/>
      <c r="E128" s="9"/>
      <c r="F128" s="9"/>
      <c r="G128" s="9"/>
      <c r="H128" s="9"/>
      <c r="I128" s="9"/>
      <c r="J128" s="9"/>
    </row>
    <row r="129">
      <c r="A129" s="9"/>
      <c r="B129" s="9"/>
      <c r="C129" s="9"/>
      <c r="D129" s="10"/>
      <c r="E129" s="9"/>
      <c r="F129" s="9"/>
      <c r="G129" s="9"/>
      <c r="H129" s="9"/>
      <c r="I129" s="9"/>
      <c r="J129" s="9"/>
    </row>
    <row r="130">
      <c r="A130" s="9"/>
      <c r="B130" s="9"/>
      <c r="C130" s="9"/>
      <c r="D130" s="10"/>
      <c r="E130" s="9"/>
      <c r="F130" s="9"/>
      <c r="G130" s="9"/>
      <c r="H130" s="9"/>
      <c r="I130" s="9"/>
      <c r="J130" s="9"/>
    </row>
    <row r="131">
      <c r="A131" s="9"/>
      <c r="B131" s="9"/>
      <c r="C131" s="9"/>
      <c r="D131" s="10"/>
      <c r="E131" s="9"/>
      <c r="F131" s="9"/>
      <c r="G131" s="9"/>
      <c r="H131" s="9"/>
      <c r="I131" s="9"/>
      <c r="J131" s="9"/>
    </row>
    <row r="132">
      <c r="A132" s="9"/>
      <c r="B132" s="9"/>
      <c r="C132" s="9"/>
      <c r="D132" s="10"/>
      <c r="E132" s="9"/>
      <c r="F132" s="9"/>
      <c r="G132" s="9"/>
      <c r="H132" s="9"/>
      <c r="I132" s="9"/>
      <c r="J132" s="9"/>
    </row>
    <row r="133">
      <c r="A133" s="9"/>
      <c r="B133" s="9"/>
      <c r="C133" s="9"/>
      <c r="D133" s="10"/>
      <c r="E133" s="9"/>
      <c r="F133" s="9"/>
      <c r="G133" s="9"/>
      <c r="H133" s="9"/>
      <c r="I133" s="9"/>
      <c r="J133" s="9"/>
    </row>
    <row r="134">
      <c r="A134" s="9"/>
      <c r="B134" s="9"/>
      <c r="C134" s="9"/>
      <c r="D134" s="10"/>
      <c r="E134" s="9"/>
      <c r="F134" s="9"/>
      <c r="G134" s="9"/>
      <c r="H134" s="9"/>
      <c r="I134" s="9"/>
      <c r="J134" s="9"/>
    </row>
    <row r="135">
      <c r="A135" s="9"/>
      <c r="B135" s="9"/>
      <c r="C135" s="9"/>
      <c r="D135" s="10"/>
      <c r="E135" s="9"/>
      <c r="F135" s="9"/>
      <c r="G135" s="9"/>
      <c r="H135" s="9"/>
      <c r="I135" s="9"/>
      <c r="J135" s="9"/>
    </row>
    <row r="136">
      <c r="A136" s="9"/>
      <c r="B136" s="9"/>
      <c r="C136" s="9"/>
      <c r="D136" s="10"/>
      <c r="E136" s="9"/>
      <c r="F136" s="9"/>
      <c r="G136" s="9"/>
      <c r="H136" s="9"/>
      <c r="I136" s="9"/>
      <c r="J136" s="9"/>
    </row>
    <row r="137">
      <c r="A137" s="9"/>
      <c r="B137" s="9"/>
      <c r="C137" s="9"/>
      <c r="D137" s="10"/>
      <c r="E137" s="9"/>
      <c r="F137" s="9"/>
      <c r="G137" s="9"/>
      <c r="H137" s="9"/>
      <c r="I137" s="9"/>
      <c r="J137" s="9"/>
    </row>
    <row r="138">
      <c r="A138" s="9"/>
      <c r="B138" s="9"/>
      <c r="C138" s="9"/>
      <c r="D138" s="10"/>
      <c r="E138" s="9"/>
      <c r="F138" s="9"/>
      <c r="G138" s="9"/>
      <c r="H138" s="9"/>
      <c r="I138" s="9"/>
      <c r="J138" s="9"/>
    </row>
    <row r="139">
      <c r="A139" s="9"/>
      <c r="B139" s="9"/>
      <c r="C139" s="9"/>
      <c r="D139" s="10"/>
      <c r="E139" s="9"/>
      <c r="F139" s="9"/>
      <c r="G139" s="9"/>
      <c r="H139" s="9"/>
      <c r="I139" s="9"/>
      <c r="J139" s="9"/>
    </row>
    <row r="140">
      <c r="A140" s="9"/>
      <c r="B140" s="9"/>
      <c r="C140" s="9"/>
      <c r="D140" s="10"/>
      <c r="E140" s="9"/>
      <c r="F140" s="9"/>
      <c r="G140" s="9"/>
      <c r="H140" s="9"/>
      <c r="I140" s="9"/>
      <c r="J140" s="9"/>
    </row>
    <row r="141">
      <c r="A141" s="9"/>
      <c r="B141" s="9"/>
      <c r="C141" s="9"/>
      <c r="D141" s="10"/>
      <c r="E141" s="9"/>
      <c r="F141" s="9"/>
      <c r="G141" s="9"/>
      <c r="H141" s="9"/>
      <c r="I141" s="9"/>
      <c r="J141" s="9"/>
    </row>
    <row r="142">
      <c r="A142" s="9"/>
      <c r="B142" s="9"/>
      <c r="C142" s="9"/>
      <c r="D142" s="10"/>
      <c r="E142" s="9"/>
      <c r="F142" s="9"/>
      <c r="G142" s="9"/>
      <c r="H142" s="9"/>
      <c r="I142" s="9"/>
      <c r="J142" s="9"/>
    </row>
    <row r="143">
      <c r="A143" s="9"/>
      <c r="B143" s="9"/>
      <c r="C143" s="9"/>
      <c r="D143" s="10"/>
      <c r="E143" s="9"/>
      <c r="F143" s="9"/>
      <c r="G143" s="9"/>
      <c r="H143" s="9"/>
      <c r="I143" s="9"/>
      <c r="J143" s="9"/>
    </row>
    <row r="144">
      <c r="A144" s="9"/>
      <c r="B144" s="9"/>
      <c r="C144" s="9"/>
      <c r="D144" s="10"/>
      <c r="E144" s="9"/>
      <c r="F144" s="9"/>
      <c r="G144" s="9"/>
      <c r="H144" s="9"/>
      <c r="I144" s="9"/>
      <c r="J144" s="9"/>
    </row>
    <row r="145">
      <c r="A145" s="9"/>
      <c r="B145" s="9"/>
      <c r="C145" s="9"/>
      <c r="D145" s="10"/>
      <c r="E145" s="9"/>
      <c r="F145" s="9"/>
      <c r="G145" s="9"/>
      <c r="H145" s="9"/>
      <c r="I145" s="9"/>
      <c r="J145" s="9"/>
    </row>
    <row r="146">
      <c r="A146" s="9"/>
      <c r="B146" s="9"/>
      <c r="C146" s="9"/>
      <c r="D146" s="10"/>
      <c r="E146" s="9"/>
      <c r="F146" s="9"/>
      <c r="G146" s="9"/>
      <c r="H146" s="9"/>
      <c r="I146" s="9"/>
      <c r="J146" s="9"/>
    </row>
    <row r="147">
      <c r="A147" s="9"/>
      <c r="B147" s="9"/>
      <c r="C147" s="9"/>
      <c r="D147" s="10"/>
      <c r="E147" s="9"/>
      <c r="F147" s="9"/>
      <c r="G147" s="9"/>
      <c r="H147" s="9"/>
      <c r="I147" s="9"/>
      <c r="J147" s="9"/>
    </row>
    <row r="148">
      <c r="A148" s="9"/>
      <c r="B148" s="9"/>
      <c r="C148" s="9"/>
      <c r="D148" s="10"/>
      <c r="E148" s="9"/>
      <c r="F148" s="9"/>
      <c r="G148" s="9"/>
      <c r="H148" s="9"/>
      <c r="I148" s="9"/>
      <c r="J148" s="9"/>
    </row>
    <row r="149">
      <c r="A149" s="9"/>
      <c r="B149" s="9"/>
      <c r="C149" s="9"/>
      <c r="D149" s="10"/>
      <c r="E149" s="9"/>
      <c r="F149" s="9"/>
      <c r="G149" s="9"/>
      <c r="H149" s="9"/>
      <c r="I149" s="9"/>
      <c r="J149" s="9"/>
    </row>
    <row r="150">
      <c r="A150" s="9"/>
      <c r="B150" s="9"/>
      <c r="C150" s="9"/>
      <c r="D150" s="10"/>
      <c r="E150" s="9"/>
      <c r="F150" s="9"/>
      <c r="G150" s="9"/>
      <c r="H150" s="9"/>
      <c r="I150" s="9"/>
      <c r="J150" s="9"/>
    </row>
    <row r="151">
      <c r="A151" s="9"/>
      <c r="B151" s="9"/>
      <c r="C151" s="9"/>
      <c r="D151" s="10"/>
      <c r="E151" s="9"/>
      <c r="F151" s="9"/>
      <c r="G151" s="9"/>
      <c r="H151" s="9"/>
      <c r="I151" s="9"/>
      <c r="J151" s="9"/>
    </row>
    <row r="152">
      <c r="A152" s="9"/>
      <c r="B152" s="9"/>
      <c r="C152" s="9"/>
      <c r="D152" s="10"/>
      <c r="E152" s="9"/>
      <c r="F152" s="9"/>
      <c r="G152" s="9"/>
      <c r="H152" s="9"/>
      <c r="I152" s="9"/>
      <c r="J152" s="9"/>
    </row>
    <row r="153">
      <c r="A153" s="9"/>
      <c r="B153" s="9"/>
      <c r="C153" s="9"/>
      <c r="D153" s="10"/>
      <c r="E153" s="9"/>
      <c r="F153" s="9"/>
      <c r="G153" s="9"/>
      <c r="H153" s="9"/>
      <c r="I153" s="9"/>
      <c r="J153" s="9"/>
    </row>
    <row r="154">
      <c r="A154" s="9"/>
      <c r="B154" s="9"/>
      <c r="C154" s="9"/>
      <c r="D154" s="10"/>
      <c r="E154" s="9"/>
      <c r="F154" s="9"/>
      <c r="G154" s="9"/>
      <c r="H154" s="9"/>
      <c r="I154" s="9"/>
      <c r="J154" s="9"/>
    </row>
    <row r="155">
      <c r="A155" s="9"/>
      <c r="B155" s="9"/>
      <c r="C155" s="9"/>
      <c r="D155" s="10"/>
      <c r="E155" s="9"/>
      <c r="F155" s="9"/>
      <c r="G155" s="9"/>
      <c r="H155" s="9"/>
      <c r="I155" s="9"/>
      <c r="J155" s="9"/>
    </row>
    <row r="156">
      <c r="A156" s="9"/>
      <c r="B156" s="9"/>
      <c r="C156" s="9"/>
      <c r="D156" s="10"/>
      <c r="E156" s="9"/>
      <c r="F156" s="9"/>
      <c r="G156" s="9"/>
      <c r="H156" s="9"/>
      <c r="I156" s="9"/>
      <c r="J156" s="9"/>
    </row>
    <row r="157">
      <c r="A157" s="9"/>
      <c r="B157" s="9"/>
      <c r="C157" s="9"/>
      <c r="D157" s="10"/>
      <c r="E157" s="9"/>
      <c r="F157" s="9"/>
      <c r="G157" s="9"/>
      <c r="H157" s="9"/>
      <c r="I157" s="9"/>
      <c r="J157" s="9"/>
    </row>
    <row r="158">
      <c r="A158" s="9"/>
      <c r="B158" s="9"/>
      <c r="C158" s="9"/>
      <c r="D158" s="10"/>
      <c r="E158" s="9"/>
      <c r="F158" s="9"/>
      <c r="G158" s="9"/>
      <c r="H158" s="9"/>
      <c r="I158" s="9"/>
      <c r="J158" s="9"/>
    </row>
    <row r="159">
      <c r="A159" s="9"/>
      <c r="B159" s="9"/>
      <c r="C159" s="9"/>
      <c r="D159" s="10"/>
      <c r="E159" s="9"/>
      <c r="F159" s="9"/>
      <c r="G159" s="9"/>
      <c r="H159" s="9"/>
      <c r="I159" s="9"/>
      <c r="J159" s="9"/>
    </row>
    <row r="160">
      <c r="A160" s="9"/>
      <c r="B160" s="9"/>
      <c r="C160" s="9"/>
      <c r="D160" s="10"/>
      <c r="E160" s="9"/>
      <c r="F160" s="9"/>
      <c r="G160" s="9"/>
      <c r="H160" s="9"/>
      <c r="I160" s="9"/>
      <c r="J160" s="9"/>
    </row>
    <row r="161">
      <c r="A161" s="9"/>
      <c r="B161" s="9"/>
      <c r="C161" s="9"/>
      <c r="D161" s="10"/>
      <c r="E161" s="9"/>
      <c r="F161" s="9"/>
      <c r="G161" s="9"/>
      <c r="H161" s="9"/>
      <c r="I161" s="9"/>
      <c r="J161" s="9"/>
    </row>
    <row r="162">
      <c r="A162" s="9"/>
      <c r="B162" s="9"/>
      <c r="C162" s="9"/>
      <c r="D162" s="10"/>
      <c r="E162" s="9"/>
      <c r="F162" s="9"/>
      <c r="G162" s="9"/>
      <c r="H162" s="9"/>
      <c r="I162" s="9"/>
      <c r="J162" s="9"/>
    </row>
    <row r="163">
      <c r="A163" s="9"/>
      <c r="B163" s="9"/>
      <c r="C163" s="9"/>
      <c r="D163" s="10"/>
      <c r="E163" s="9"/>
      <c r="F163" s="9"/>
      <c r="G163" s="9"/>
      <c r="H163" s="9"/>
      <c r="I163" s="9"/>
      <c r="J163" s="9"/>
    </row>
    <row r="164">
      <c r="A164" s="9"/>
      <c r="B164" s="9"/>
      <c r="C164" s="9"/>
      <c r="D164" s="10"/>
      <c r="E164" s="9"/>
      <c r="F164" s="9"/>
      <c r="G164" s="9"/>
      <c r="H164" s="9"/>
      <c r="I164" s="9"/>
      <c r="J164" s="9"/>
    </row>
    <row r="165">
      <c r="A165" s="9"/>
      <c r="B165" s="9"/>
      <c r="C165" s="9"/>
      <c r="D165" s="10"/>
      <c r="E165" s="9"/>
      <c r="F165" s="9"/>
      <c r="G165" s="9"/>
      <c r="H165" s="9"/>
      <c r="I165" s="9"/>
      <c r="J165" s="9"/>
    </row>
    <row r="166">
      <c r="A166" s="9"/>
      <c r="B166" s="9"/>
      <c r="C166" s="9"/>
      <c r="D166" s="10"/>
      <c r="E166" s="9"/>
      <c r="F166" s="9"/>
      <c r="G166" s="9"/>
      <c r="H166" s="9"/>
      <c r="I166" s="9"/>
      <c r="J166" s="9"/>
    </row>
    <row r="167">
      <c r="A167" s="9"/>
      <c r="B167" s="9"/>
      <c r="C167" s="9"/>
      <c r="D167" s="10"/>
      <c r="E167" s="9"/>
      <c r="F167" s="9"/>
      <c r="G167" s="9"/>
      <c r="H167" s="9"/>
      <c r="I167" s="9"/>
      <c r="J167" s="9"/>
    </row>
    <row r="168">
      <c r="A168" s="9"/>
      <c r="B168" s="9"/>
      <c r="C168" s="9"/>
      <c r="D168" s="10"/>
      <c r="E168" s="9"/>
      <c r="F168" s="9"/>
      <c r="G168" s="9"/>
      <c r="H168" s="9"/>
      <c r="I168" s="9"/>
      <c r="J168" s="9"/>
    </row>
    <row r="169">
      <c r="A169" s="9"/>
      <c r="B169" s="9"/>
      <c r="C169" s="9"/>
      <c r="D169" s="10"/>
      <c r="E169" s="9"/>
      <c r="F169" s="9"/>
      <c r="G169" s="9"/>
      <c r="H169" s="9"/>
      <c r="I169" s="9"/>
      <c r="J169" s="9"/>
    </row>
    <row r="170">
      <c r="A170" s="9"/>
      <c r="B170" s="9"/>
      <c r="C170" s="9"/>
      <c r="D170" s="10"/>
      <c r="E170" s="9"/>
      <c r="F170" s="9"/>
      <c r="G170" s="9"/>
      <c r="H170" s="9"/>
      <c r="I170" s="9"/>
      <c r="J170" s="9"/>
    </row>
    <row r="171">
      <c r="A171" s="9"/>
      <c r="B171" s="9"/>
      <c r="C171" s="9"/>
      <c r="D171" s="10"/>
      <c r="E171" s="9"/>
      <c r="F171" s="9"/>
      <c r="G171" s="9"/>
      <c r="H171" s="9"/>
      <c r="I171" s="9"/>
      <c r="J171" s="9"/>
    </row>
    <row r="172">
      <c r="A172" s="9"/>
      <c r="B172" s="9"/>
      <c r="C172" s="9"/>
      <c r="D172" s="10"/>
      <c r="E172" s="9"/>
      <c r="F172" s="9"/>
      <c r="G172" s="9"/>
      <c r="H172" s="9"/>
      <c r="I172" s="9"/>
      <c r="J172" s="9"/>
    </row>
    <row r="173">
      <c r="A173" s="9"/>
      <c r="B173" s="9"/>
      <c r="C173" s="9"/>
      <c r="D173" s="10"/>
      <c r="E173" s="9"/>
      <c r="F173" s="9"/>
      <c r="G173" s="9"/>
      <c r="H173" s="9"/>
      <c r="I173" s="9"/>
      <c r="J173" s="9"/>
    </row>
    <row r="174">
      <c r="A174" s="9"/>
      <c r="B174" s="9"/>
      <c r="C174" s="9"/>
      <c r="D174" s="10"/>
      <c r="E174" s="9"/>
      <c r="F174" s="9"/>
      <c r="G174" s="9"/>
      <c r="H174" s="9"/>
      <c r="I174" s="9"/>
      <c r="J174" s="9"/>
    </row>
    <row r="175">
      <c r="A175" s="9"/>
      <c r="B175" s="9"/>
      <c r="C175" s="9"/>
      <c r="D175" s="10"/>
      <c r="E175" s="9"/>
      <c r="F175" s="9"/>
      <c r="G175" s="9"/>
      <c r="H175" s="9"/>
      <c r="I175" s="9"/>
      <c r="J175" s="9"/>
    </row>
    <row r="176">
      <c r="A176" s="9"/>
      <c r="B176" s="9"/>
      <c r="C176" s="9"/>
      <c r="D176" s="10"/>
      <c r="E176" s="9"/>
      <c r="F176" s="9"/>
      <c r="G176" s="9"/>
      <c r="H176" s="9"/>
      <c r="I176" s="9"/>
      <c r="J176" s="9"/>
    </row>
    <row r="177">
      <c r="A177" s="9"/>
      <c r="B177" s="9"/>
      <c r="C177" s="9"/>
      <c r="D177" s="10"/>
      <c r="E177" s="9"/>
      <c r="F177" s="9"/>
      <c r="G177" s="9"/>
      <c r="H177" s="9"/>
      <c r="I177" s="9"/>
      <c r="J177" s="9"/>
    </row>
    <row r="178">
      <c r="A178" s="9"/>
      <c r="B178" s="9"/>
      <c r="C178" s="9"/>
      <c r="D178" s="10"/>
      <c r="E178" s="9"/>
      <c r="F178" s="9"/>
      <c r="G178" s="9"/>
      <c r="H178" s="9"/>
      <c r="I178" s="9"/>
      <c r="J178" s="9"/>
    </row>
    <row r="179">
      <c r="A179" s="9"/>
      <c r="B179" s="9"/>
      <c r="C179" s="9"/>
      <c r="D179" s="10"/>
      <c r="E179" s="9"/>
      <c r="F179" s="9"/>
      <c r="G179" s="9"/>
      <c r="H179" s="9"/>
      <c r="I179" s="9"/>
      <c r="J179" s="9"/>
    </row>
    <row r="180">
      <c r="A180" s="9"/>
      <c r="B180" s="9"/>
      <c r="C180" s="9"/>
      <c r="D180" s="10"/>
      <c r="E180" s="9"/>
      <c r="F180" s="9"/>
      <c r="G180" s="9"/>
      <c r="H180" s="9"/>
      <c r="I180" s="9"/>
      <c r="J180" s="9"/>
    </row>
    <row r="181">
      <c r="A181" s="9"/>
      <c r="B181" s="9"/>
      <c r="C181" s="9"/>
      <c r="D181" s="10"/>
      <c r="E181" s="9"/>
      <c r="F181" s="9"/>
      <c r="G181" s="9"/>
      <c r="H181" s="9"/>
      <c r="I181" s="9"/>
      <c r="J181" s="9"/>
    </row>
    <row r="182">
      <c r="A182" s="9"/>
      <c r="B182" s="9"/>
      <c r="C182" s="9"/>
      <c r="D182" s="10"/>
      <c r="E182" s="9"/>
      <c r="F182" s="9"/>
      <c r="G182" s="9"/>
      <c r="H182" s="9"/>
      <c r="I182" s="9"/>
      <c r="J182" s="9"/>
    </row>
    <row r="183">
      <c r="A183" s="9"/>
      <c r="B183" s="9"/>
      <c r="C183" s="9"/>
      <c r="D183" s="10"/>
      <c r="E183" s="9"/>
      <c r="F183" s="9"/>
      <c r="G183" s="9"/>
      <c r="H183" s="9"/>
      <c r="I183" s="9"/>
      <c r="J183" s="9"/>
    </row>
    <row r="184">
      <c r="A184" s="9"/>
      <c r="B184" s="9"/>
      <c r="C184" s="9"/>
      <c r="D184" s="10"/>
      <c r="E184" s="9"/>
      <c r="F184" s="9"/>
      <c r="G184" s="9"/>
      <c r="H184" s="9"/>
      <c r="I184" s="9"/>
      <c r="J184" s="9"/>
    </row>
    <row r="185">
      <c r="A185" s="9"/>
      <c r="B185" s="9"/>
      <c r="C185" s="9"/>
      <c r="D185" s="10"/>
      <c r="E185" s="9"/>
      <c r="F185" s="9"/>
      <c r="G185" s="9"/>
      <c r="H185" s="9"/>
      <c r="I185" s="9"/>
      <c r="J185" s="9"/>
    </row>
    <row r="186">
      <c r="A186" s="9"/>
      <c r="B186" s="9"/>
      <c r="C186" s="9"/>
      <c r="D186" s="10"/>
      <c r="E186" s="9"/>
      <c r="F186" s="9"/>
      <c r="G186" s="9"/>
      <c r="H186" s="9"/>
      <c r="I186" s="9"/>
      <c r="J186" s="9"/>
    </row>
    <row r="187">
      <c r="A187" s="9"/>
      <c r="B187" s="9"/>
      <c r="C187" s="9"/>
      <c r="D187" s="10"/>
      <c r="E187" s="9"/>
      <c r="F187" s="9"/>
      <c r="G187" s="9"/>
      <c r="H187" s="9"/>
      <c r="I187" s="9"/>
      <c r="J187" s="9"/>
    </row>
    <row r="188">
      <c r="A188" s="9"/>
      <c r="B188" s="9"/>
      <c r="C188" s="9"/>
      <c r="D188" s="10"/>
      <c r="E188" s="9"/>
      <c r="F188" s="9"/>
      <c r="G188" s="9"/>
      <c r="H188" s="9"/>
      <c r="I188" s="9"/>
      <c r="J188" s="9"/>
    </row>
    <row r="189">
      <c r="A189" s="9"/>
      <c r="B189" s="9"/>
      <c r="C189" s="9"/>
      <c r="D189" s="10"/>
      <c r="E189" s="9"/>
      <c r="F189" s="9"/>
      <c r="G189" s="9"/>
      <c r="H189" s="9"/>
      <c r="I189" s="9"/>
      <c r="J189" s="9"/>
    </row>
    <row r="190">
      <c r="A190" s="9"/>
      <c r="B190" s="9"/>
      <c r="C190" s="9"/>
      <c r="D190" s="10"/>
      <c r="E190" s="9"/>
      <c r="F190" s="9"/>
      <c r="G190" s="9"/>
      <c r="H190" s="9"/>
      <c r="I190" s="9"/>
      <c r="J190" s="9"/>
    </row>
    <row r="191">
      <c r="A191" s="9"/>
      <c r="B191" s="9"/>
      <c r="C191" s="9"/>
      <c r="D191" s="10"/>
      <c r="E191" s="9"/>
      <c r="F191" s="9"/>
      <c r="G191" s="9"/>
      <c r="H191" s="9"/>
      <c r="I191" s="9"/>
      <c r="J191" s="9"/>
    </row>
    <row r="192">
      <c r="A192" s="9"/>
      <c r="B192" s="9"/>
      <c r="C192" s="9"/>
      <c r="D192" s="10"/>
      <c r="E192" s="9"/>
      <c r="F192" s="9"/>
      <c r="G192" s="9"/>
      <c r="H192" s="9"/>
      <c r="I192" s="9"/>
      <c r="J192" s="9"/>
    </row>
    <row r="193">
      <c r="A193" s="9"/>
      <c r="B193" s="9"/>
      <c r="C193" s="9"/>
      <c r="D193" s="10"/>
      <c r="E193" s="9"/>
      <c r="F193" s="9"/>
      <c r="G193" s="9"/>
      <c r="H193" s="9"/>
      <c r="I193" s="9"/>
      <c r="J193" s="9"/>
    </row>
    <row r="194">
      <c r="A194" s="9"/>
      <c r="B194" s="9"/>
      <c r="C194" s="9"/>
      <c r="D194" s="10"/>
      <c r="E194" s="9"/>
      <c r="F194" s="9"/>
      <c r="G194" s="9"/>
      <c r="H194" s="9"/>
      <c r="I194" s="9"/>
      <c r="J194" s="9"/>
    </row>
    <row r="195">
      <c r="A195" s="9"/>
      <c r="B195" s="9"/>
      <c r="C195" s="9"/>
      <c r="D195" s="10"/>
      <c r="E195" s="9"/>
      <c r="F195" s="9"/>
      <c r="G195" s="9"/>
      <c r="H195" s="9"/>
      <c r="I195" s="9"/>
      <c r="J195" s="9"/>
    </row>
    <row r="196">
      <c r="A196" s="9"/>
      <c r="B196" s="9"/>
      <c r="C196" s="9"/>
      <c r="D196" s="10"/>
      <c r="E196" s="9"/>
      <c r="F196" s="9"/>
      <c r="G196" s="9"/>
      <c r="H196" s="9"/>
      <c r="I196" s="9"/>
      <c r="J196" s="9"/>
    </row>
    <row r="197">
      <c r="A197" s="9"/>
      <c r="B197" s="9"/>
      <c r="C197" s="9"/>
      <c r="D197" s="10"/>
      <c r="E197" s="9"/>
      <c r="F197" s="9"/>
      <c r="G197" s="9"/>
      <c r="H197" s="9"/>
      <c r="I197" s="9"/>
      <c r="J197" s="9"/>
    </row>
    <row r="198">
      <c r="A198" s="9"/>
      <c r="B198" s="9"/>
      <c r="C198" s="9"/>
      <c r="D198" s="10"/>
      <c r="E198" s="9"/>
      <c r="F198" s="9"/>
      <c r="G198" s="9"/>
      <c r="H198" s="9"/>
      <c r="I198" s="9"/>
      <c r="J198" s="9"/>
    </row>
    <row r="199">
      <c r="A199" s="9"/>
      <c r="B199" s="9"/>
      <c r="C199" s="9"/>
      <c r="D199" s="10"/>
      <c r="E199" s="9"/>
      <c r="F199" s="9"/>
      <c r="G199" s="9"/>
      <c r="H199" s="9"/>
      <c r="I199" s="9"/>
      <c r="J199" s="9"/>
    </row>
    <row r="200">
      <c r="A200" s="9"/>
      <c r="B200" s="9"/>
      <c r="C200" s="9"/>
      <c r="D200" s="10"/>
      <c r="E200" s="9"/>
      <c r="F200" s="9"/>
      <c r="G200" s="9"/>
      <c r="H200" s="9"/>
      <c r="I200" s="9"/>
      <c r="J200" s="9"/>
    </row>
    <row r="201">
      <c r="D201" s="10"/>
    </row>
    <row r="202">
      <c r="D202" s="10"/>
    </row>
    <row r="203">
      <c r="D203" s="10"/>
    </row>
    <row r="204">
      <c r="D204" s="10"/>
    </row>
    <row r="205">
      <c r="D205" s="10"/>
    </row>
    <row r="206">
      <c r="D206" s="10"/>
    </row>
    <row r="207">
      <c r="D207" s="10"/>
    </row>
    <row r="208">
      <c r="D208" s="10"/>
    </row>
    <row r="209">
      <c r="D209" s="10"/>
    </row>
    <row r="210">
      <c r="D210" s="10"/>
    </row>
    <row r="211">
      <c r="D211" s="10"/>
    </row>
    <row r="212">
      <c r="D212" s="10"/>
    </row>
    <row r="213">
      <c r="D213" s="10"/>
    </row>
    <row r="214">
      <c r="D214" s="10"/>
    </row>
    <row r="215">
      <c r="D215" s="10"/>
    </row>
    <row r="216">
      <c r="D216" s="10"/>
    </row>
    <row r="217">
      <c r="D217" s="10"/>
    </row>
    <row r="218">
      <c r="D218" s="10"/>
    </row>
    <row r="219">
      <c r="D219" s="10"/>
    </row>
    <row r="220">
      <c r="D220" s="10"/>
    </row>
    <row r="221">
      <c r="D221" s="10"/>
    </row>
    <row r="222">
      <c r="D222" s="10"/>
    </row>
    <row r="223">
      <c r="D223" s="10"/>
    </row>
    <row r="224">
      <c r="D224" s="10"/>
    </row>
    <row r="225">
      <c r="D225" s="10"/>
    </row>
    <row r="226">
      <c r="D226" s="10"/>
    </row>
    <row r="227">
      <c r="D227" s="10"/>
    </row>
    <row r="228">
      <c r="D228" s="10"/>
    </row>
    <row r="229">
      <c r="D229" s="10"/>
    </row>
    <row r="230">
      <c r="D230" s="10"/>
    </row>
    <row r="231">
      <c r="D231" s="10"/>
    </row>
    <row r="232">
      <c r="D232" s="10"/>
    </row>
    <row r="233">
      <c r="D233" s="10"/>
    </row>
    <row r="234">
      <c r="D234" s="10"/>
    </row>
    <row r="235">
      <c r="D235" s="10"/>
    </row>
    <row r="236">
      <c r="D236" s="10"/>
    </row>
    <row r="237">
      <c r="D237" s="10"/>
    </row>
    <row r="238">
      <c r="D238" s="10"/>
    </row>
    <row r="239">
      <c r="D239" s="10"/>
    </row>
    <row r="240">
      <c r="D240" s="10"/>
    </row>
    <row r="241">
      <c r="D241" s="10"/>
    </row>
    <row r="242">
      <c r="D242" s="10"/>
    </row>
    <row r="243">
      <c r="D243" s="10"/>
    </row>
    <row r="244">
      <c r="D244" s="10"/>
    </row>
    <row r="245">
      <c r="D245" s="10"/>
    </row>
    <row r="246">
      <c r="D246" s="10"/>
    </row>
    <row r="247">
      <c r="D247" s="10"/>
    </row>
    <row r="248">
      <c r="D248" s="10"/>
    </row>
    <row r="249">
      <c r="D249" s="10"/>
    </row>
    <row r="250">
      <c r="D250" s="10"/>
    </row>
    <row r="251">
      <c r="D251" s="10"/>
    </row>
    <row r="252">
      <c r="D252" s="10"/>
    </row>
    <row r="253">
      <c r="D253" s="10"/>
    </row>
    <row r="254">
      <c r="D254" s="10"/>
    </row>
    <row r="255">
      <c r="D255" s="10"/>
    </row>
    <row r="256">
      <c r="D256" s="10"/>
    </row>
    <row r="257">
      <c r="D257" s="10"/>
    </row>
    <row r="258">
      <c r="D258" s="10"/>
    </row>
    <row r="259">
      <c r="D259" s="10"/>
    </row>
    <row r="260">
      <c r="D260" s="10"/>
    </row>
    <row r="261">
      <c r="D261" s="10"/>
    </row>
    <row r="262">
      <c r="D262" s="10"/>
    </row>
    <row r="263">
      <c r="D263" s="10"/>
    </row>
    <row r="264">
      <c r="D264" s="10"/>
    </row>
    <row r="265">
      <c r="D265" s="10"/>
    </row>
    <row r="266">
      <c r="D266" s="10"/>
    </row>
    <row r="267">
      <c r="D267" s="10"/>
    </row>
    <row r="268">
      <c r="D268" s="10"/>
    </row>
    <row r="269">
      <c r="D269" s="10"/>
    </row>
    <row r="270">
      <c r="D270" s="10"/>
    </row>
    <row r="271">
      <c r="D271" s="10"/>
    </row>
    <row r="272">
      <c r="D272" s="10"/>
    </row>
    <row r="273">
      <c r="D273" s="10"/>
    </row>
    <row r="274">
      <c r="D274" s="10"/>
    </row>
    <row r="275">
      <c r="D275" s="10"/>
    </row>
    <row r="276">
      <c r="D276" s="10"/>
    </row>
    <row r="277">
      <c r="D277" s="10"/>
    </row>
    <row r="278">
      <c r="D278" s="10"/>
    </row>
    <row r="279">
      <c r="D279" s="10"/>
    </row>
    <row r="280">
      <c r="D280" s="10"/>
    </row>
    <row r="281">
      <c r="D281" s="10"/>
    </row>
    <row r="282">
      <c r="D282" s="10"/>
    </row>
    <row r="283">
      <c r="D283" s="10"/>
    </row>
    <row r="284">
      <c r="D284" s="10"/>
    </row>
    <row r="285">
      <c r="D285" s="10"/>
    </row>
    <row r="286">
      <c r="D286" s="10"/>
    </row>
    <row r="287">
      <c r="D287" s="10"/>
    </row>
    <row r="288">
      <c r="D288" s="10"/>
    </row>
    <row r="289">
      <c r="D289" s="10"/>
    </row>
    <row r="290">
      <c r="D290" s="10"/>
    </row>
    <row r="291">
      <c r="D291" s="10"/>
    </row>
    <row r="292">
      <c r="D292" s="10"/>
    </row>
    <row r="293">
      <c r="D293" s="10"/>
    </row>
    <row r="294">
      <c r="D294" s="10"/>
    </row>
    <row r="295">
      <c r="D295" s="10"/>
    </row>
    <row r="296">
      <c r="D296" s="10"/>
    </row>
    <row r="297">
      <c r="D297" s="10"/>
    </row>
    <row r="298">
      <c r="D298" s="10"/>
    </row>
    <row r="299">
      <c r="D299" s="10"/>
    </row>
    <row r="300">
      <c r="D300" s="10"/>
    </row>
    <row r="301">
      <c r="D301" s="10"/>
    </row>
    <row r="302">
      <c r="D302" s="10"/>
    </row>
    <row r="303">
      <c r="D303" s="10"/>
    </row>
    <row r="304">
      <c r="D304" s="10"/>
    </row>
    <row r="305">
      <c r="D305" s="10"/>
    </row>
    <row r="306">
      <c r="D306" s="10"/>
    </row>
    <row r="307">
      <c r="D307" s="10"/>
    </row>
    <row r="308">
      <c r="D308" s="10"/>
    </row>
    <row r="309">
      <c r="D309" s="10"/>
    </row>
    <row r="310">
      <c r="D310" s="10"/>
    </row>
    <row r="311">
      <c r="D311" s="10"/>
    </row>
    <row r="312">
      <c r="D312" s="10"/>
    </row>
    <row r="313">
      <c r="D313" s="10"/>
    </row>
    <row r="314">
      <c r="D314" s="10"/>
    </row>
    <row r="315">
      <c r="D315" s="10"/>
    </row>
    <row r="316">
      <c r="D316" s="10"/>
    </row>
    <row r="317">
      <c r="D317" s="10"/>
    </row>
    <row r="318">
      <c r="D318" s="10"/>
    </row>
    <row r="319">
      <c r="D319" s="10"/>
    </row>
    <row r="320">
      <c r="D320" s="10"/>
    </row>
    <row r="321">
      <c r="D321" s="10"/>
    </row>
    <row r="322">
      <c r="D322" s="10"/>
    </row>
    <row r="323">
      <c r="D323" s="10"/>
    </row>
    <row r="324">
      <c r="D324" s="10"/>
    </row>
    <row r="325">
      <c r="D325" s="10"/>
    </row>
    <row r="326">
      <c r="D326" s="10"/>
    </row>
    <row r="327">
      <c r="D327" s="10"/>
    </row>
    <row r="328">
      <c r="D328" s="10"/>
    </row>
    <row r="329">
      <c r="D329" s="10"/>
    </row>
    <row r="330">
      <c r="D330" s="10"/>
    </row>
    <row r="331">
      <c r="D331" s="10"/>
    </row>
    <row r="332">
      <c r="D332" s="10"/>
    </row>
    <row r="333">
      <c r="D333" s="10"/>
    </row>
    <row r="334">
      <c r="D334" s="10"/>
    </row>
    <row r="335">
      <c r="D335" s="10"/>
    </row>
    <row r="336">
      <c r="D336" s="10"/>
    </row>
    <row r="337">
      <c r="D337" s="10"/>
    </row>
    <row r="338">
      <c r="D338" s="10"/>
    </row>
    <row r="339">
      <c r="D339" s="10"/>
    </row>
    <row r="340">
      <c r="D340" s="10"/>
    </row>
    <row r="341">
      <c r="D341" s="10"/>
    </row>
    <row r="342">
      <c r="D342" s="10"/>
    </row>
    <row r="343">
      <c r="D343" s="10"/>
    </row>
    <row r="344">
      <c r="D344" s="10"/>
    </row>
    <row r="345">
      <c r="D345" s="10"/>
    </row>
    <row r="346">
      <c r="D346" s="10"/>
    </row>
    <row r="347">
      <c r="D347" s="10"/>
    </row>
    <row r="348">
      <c r="D348" s="10"/>
    </row>
    <row r="349">
      <c r="D349" s="10"/>
    </row>
    <row r="350">
      <c r="D350" s="10"/>
    </row>
    <row r="351">
      <c r="D351" s="10"/>
    </row>
    <row r="352">
      <c r="D352" s="10"/>
    </row>
    <row r="353">
      <c r="D353" s="10"/>
    </row>
    <row r="354">
      <c r="D354" s="10"/>
    </row>
    <row r="355">
      <c r="D355" s="10"/>
    </row>
    <row r="356">
      <c r="D356" s="10"/>
    </row>
    <row r="357">
      <c r="D357" s="10"/>
    </row>
    <row r="358">
      <c r="D358" s="10"/>
    </row>
    <row r="359">
      <c r="D359" s="10"/>
    </row>
    <row r="360">
      <c r="D360" s="10"/>
    </row>
    <row r="361">
      <c r="D361" s="10"/>
    </row>
    <row r="362">
      <c r="D362" s="10"/>
    </row>
    <row r="363">
      <c r="D363" s="10"/>
    </row>
    <row r="364">
      <c r="D364" s="10"/>
    </row>
    <row r="365">
      <c r="D365" s="10"/>
    </row>
    <row r="366">
      <c r="D366" s="10"/>
    </row>
    <row r="367">
      <c r="D367" s="10"/>
    </row>
    <row r="368">
      <c r="D368" s="10"/>
    </row>
    <row r="369">
      <c r="D369" s="10"/>
    </row>
    <row r="370">
      <c r="D370" s="10"/>
    </row>
    <row r="371">
      <c r="D371" s="10"/>
    </row>
    <row r="372">
      <c r="D372" s="10"/>
    </row>
    <row r="373">
      <c r="D373" s="10"/>
    </row>
    <row r="374">
      <c r="D374" s="10"/>
    </row>
    <row r="375">
      <c r="D375" s="10"/>
    </row>
    <row r="376">
      <c r="D376" s="10"/>
    </row>
    <row r="377">
      <c r="D377" s="10"/>
    </row>
    <row r="378">
      <c r="D378" s="10"/>
    </row>
    <row r="379">
      <c r="D379" s="10"/>
    </row>
    <row r="380">
      <c r="D380" s="10"/>
    </row>
    <row r="381">
      <c r="D381" s="10"/>
    </row>
    <row r="382">
      <c r="D382" s="10"/>
    </row>
    <row r="383">
      <c r="D383" s="10"/>
    </row>
    <row r="384">
      <c r="D384" s="10"/>
    </row>
    <row r="385">
      <c r="D385" s="10"/>
    </row>
    <row r="386">
      <c r="D386" s="10"/>
    </row>
    <row r="387">
      <c r="D387" s="10"/>
    </row>
    <row r="388">
      <c r="D388" s="10"/>
    </row>
    <row r="389">
      <c r="D389" s="10"/>
    </row>
    <row r="390">
      <c r="D390" s="10"/>
    </row>
    <row r="391">
      <c r="D391" s="10"/>
    </row>
    <row r="392">
      <c r="D392" s="10"/>
    </row>
    <row r="393">
      <c r="D393" s="10"/>
    </row>
    <row r="394">
      <c r="D394" s="10"/>
    </row>
    <row r="395">
      <c r="D395" s="10"/>
    </row>
    <row r="396">
      <c r="D396" s="10"/>
    </row>
    <row r="397">
      <c r="D397" s="10"/>
    </row>
    <row r="398">
      <c r="D398" s="10"/>
    </row>
    <row r="399">
      <c r="D399" s="10"/>
    </row>
    <row r="400">
      <c r="D400" s="10"/>
    </row>
    <row r="401">
      <c r="D401" s="10"/>
    </row>
    <row r="402">
      <c r="D402" s="10"/>
    </row>
    <row r="403">
      <c r="D403" s="10"/>
    </row>
    <row r="404">
      <c r="D404" s="10"/>
    </row>
    <row r="405">
      <c r="D405" s="10"/>
    </row>
    <row r="406">
      <c r="D406" s="10"/>
    </row>
    <row r="407">
      <c r="D407" s="10"/>
    </row>
    <row r="408">
      <c r="D408" s="10"/>
    </row>
    <row r="409">
      <c r="D409" s="10"/>
    </row>
    <row r="410">
      <c r="D410" s="10"/>
    </row>
    <row r="411">
      <c r="D411" s="10"/>
    </row>
    <row r="412">
      <c r="D412" s="10"/>
    </row>
    <row r="413">
      <c r="D413" s="10"/>
    </row>
    <row r="414">
      <c r="D414" s="10"/>
    </row>
    <row r="415">
      <c r="D415" s="10"/>
    </row>
    <row r="416">
      <c r="D416" s="10"/>
    </row>
    <row r="417">
      <c r="D417" s="10"/>
    </row>
    <row r="418">
      <c r="D418" s="10"/>
    </row>
    <row r="419">
      <c r="D419" s="10"/>
    </row>
    <row r="420">
      <c r="D420" s="10"/>
    </row>
    <row r="421">
      <c r="D421" s="10"/>
    </row>
    <row r="422">
      <c r="D422" s="10"/>
    </row>
    <row r="423">
      <c r="D423" s="10"/>
    </row>
    <row r="424">
      <c r="D424" s="10"/>
    </row>
    <row r="425">
      <c r="D425" s="10"/>
    </row>
    <row r="426">
      <c r="D426" s="10"/>
    </row>
    <row r="427">
      <c r="D427" s="10"/>
    </row>
    <row r="428">
      <c r="D428" s="10"/>
    </row>
    <row r="429">
      <c r="D429" s="10"/>
    </row>
    <row r="430">
      <c r="D430" s="10"/>
    </row>
    <row r="431">
      <c r="D431" s="10"/>
    </row>
    <row r="432">
      <c r="D432" s="10"/>
    </row>
    <row r="433">
      <c r="D433" s="10"/>
    </row>
    <row r="434">
      <c r="D434" s="10"/>
    </row>
    <row r="435">
      <c r="D435" s="10"/>
    </row>
    <row r="436">
      <c r="D436" s="10"/>
    </row>
    <row r="437">
      <c r="D437" s="10"/>
    </row>
    <row r="438">
      <c r="D438" s="10"/>
    </row>
    <row r="439">
      <c r="D439" s="10"/>
    </row>
    <row r="440">
      <c r="D440" s="10"/>
    </row>
    <row r="441">
      <c r="D441" s="10"/>
    </row>
    <row r="442">
      <c r="D442" s="10"/>
    </row>
    <row r="443">
      <c r="D443" s="10"/>
    </row>
    <row r="444">
      <c r="D444" s="10"/>
    </row>
    <row r="445">
      <c r="D445" s="10"/>
    </row>
    <row r="446">
      <c r="D446" s="10"/>
    </row>
    <row r="447">
      <c r="D447" s="10"/>
    </row>
    <row r="448">
      <c r="D448" s="10"/>
    </row>
    <row r="449">
      <c r="D449" s="10"/>
    </row>
    <row r="450">
      <c r="D450" s="10"/>
    </row>
    <row r="451">
      <c r="D451" s="10"/>
    </row>
    <row r="452">
      <c r="D452" s="10"/>
    </row>
    <row r="453">
      <c r="D453" s="10"/>
    </row>
    <row r="454">
      <c r="D454" s="10"/>
    </row>
    <row r="455">
      <c r="D455" s="10"/>
    </row>
    <row r="456">
      <c r="D456" s="10"/>
    </row>
    <row r="457">
      <c r="D457" s="10"/>
    </row>
    <row r="458">
      <c r="D458" s="10"/>
    </row>
    <row r="459">
      <c r="D459" s="10"/>
    </row>
    <row r="460">
      <c r="D460" s="10"/>
    </row>
    <row r="461">
      <c r="D461" s="10"/>
    </row>
    <row r="462">
      <c r="D462" s="10"/>
    </row>
    <row r="463">
      <c r="D463" s="10"/>
    </row>
    <row r="464">
      <c r="D464" s="10"/>
    </row>
    <row r="465">
      <c r="D465" s="10"/>
    </row>
    <row r="466">
      <c r="D466" s="10"/>
    </row>
    <row r="467">
      <c r="D467" s="10"/>
    </row>
    <row r="468">
      <c r="D468" s="10"/>
    </row>
    <row r="469">
      <c r="D469" s="10"/>
    </row>
    <row r="470">
      <c r="D470" s="10"/>
    </row>
    <row r="471">
      <c r="D471" s="10"/>
    </row>
    <row r="472">
      <c r="D472" s="10"/>
    </row>
    <row r="473">
      <c r="D473" s="10"/>
    </row>
    <row r="474">
      <c r="D474" s="10"/>
    </row>
    <row r="475">
      <c r="D475" s="10"/>
    </row>
    <row r="476">
      <c r="D476" s="10"/>
    </row>
    <row r="477">
      <c r="D477" s="10"/>
    </row>
    <row r="478">
      <c r="D478" s="10"/>
    </row>
    <row r="479">
      <c r="D479" s="10"/>
    </row>
    <row r="480">
      <c r="D480" s="10"/>
    </row>
    <row r="481">
      <c r="D481" s="10"/>
    </row>
    <row r="482">
      <c r="D482" s="10"/>
    </row>
    <row r="483">
      <c r="D483" s="10"/>
    </row>
    <row r="484">
      <c r="D484" s="10"/>
    </row>
    <row r="485">
      <c r="D485" s="10"/>
    </row>
    <row r="486">
      <c r="D486" s="10"/>
    </row>
    <row r="487">
      <c r="D487" s="10"/>
    </row>
    <row r="488">
      <c r="D488" s="10"/>
    </row>
    <row r="489">
      <c r="D489" s="10"/>
    </row>
    <row r="490">
      <c r="D490" s="10"/>
    </row>
    <row r="491">
      <c r="D491" s="10"/>
    </row>
    <row r="492">
      <c r="D492" s="10"/>
    </row>
    <row r="493">
      <c r="D493" s="10"/>
    </row>
    <row r="494">
      <c r="D494" s="10"/>
    </row>
    <row r="495">
      <c r="D495" s="10"/>
    </row>
    <row r="496">
      <c r="D496" s="10"/>
    </row>
    <row r="497">
      <c r="D497" s="10"/>
    </row>
    <row r="498">
      <c r="D498" s="10"/>
    </row>
    <row r="499">
      <c r="D499" s="10"/>
    </row>
    <row r="500">
      <c r="D500" s="10"/>
    </row>
    <row r="501">
      <c r="D501" s="10"/>
    </row>
    <row r="502">
      <c r="D502" s="10"/>
    </row>
    <row r="503">
      <c r="D503" s="10"/>
    </row>
    <row r="504">
      <c r="D504" s="10"/>
    </row>
    <row r="505">
      <c r="D505" s="10"/>
    </row>
    <row r="506">
      <c r="D506" s="10"/>
    </row>
    <row r="507">
      <c r="D507" s="10"/>
    </row>
    <row r="508">
      <c r="D508" s="10"/>
    </row>
    <row r="509">
      <c r="D509" s="10"/>
    </row>
    <row r="510">
      <c r="D510" s="10"/>
    </row>
    <row r="511">
      <c r="D511" s="10"/>
    </row>
    <row r="512">
      <c r="D512" s="10"/>
    </row>
    <row r="513">
      <c r="D513" s="10"/>
    </row>
    <row r="514">
      <c r="D514" s="10"/>
    </row>
    <row r="515">
      <c r="D515" s="10"/>
    </row>
    <row r="516">
      <c r="D516" s="10"/>
    </row>
    <row r="517">
      <c r="D517" s="10"/>
    </row>
    <row r="518">
      <c r="D518" s="10"/>
    </row>
    <row r="519">
      <c r="D519" s="10"/>
    </row>
    <row r="520">
      <c r="D520" s="10"/>
    </row>
    <row r="521">
      <c r="D521" s="10"/>
    </row>
    <row r="522">
      <c r="D522" s="10"/>
    </row>
    <row r="523">
      <c r="D523" s="10"/>
    </row>
    <row r="524">
      <c r="D524" s="10"/>
    </row>
    <row r="525">
      <c r="D525" s="10"/>
    </row>
    <row r="526">
      <c r="D526" s="10"/>
    </row>
    <row r="527">
      <c r="D527" s="10"/>
    </row>
    <row r="528">
      <c r="D528" s="10"/>
    </row>
    <row r="529">
      <c r="D529" s="10"/>
    </row>
    <row r="530">
      <c r="D530" s="10"/>
    </row>
    <row r="531">
      <c r="D531" s="10"/>
    </row>
    <row r="532">
      <c r="D532" s="10"/>
    </row>
    <row r="533">
      <c r="D533" s="10"/>
    </row>
    <row r="534">
      <c r="D534" s="10"/>
    </row>
    <row r="535">
      <c r="D535" s="10"/>
    </row>
    <row r="536">
      <c r="D536" s="10"/>
    </row>
    <row r="537">
      <c r="D537" s="10"/>
    </row>
    <row r="538">
      <c r="D538" s="10"/>
    </row>
    <row r="539">
      <c r="D539" s="10"/>
    </row>
    <row r="540">
      <c r="D540" s="10"/>
    </row>
    <row r="541">
      <c r="D541" s="10"/>
    </row>
    <row r="542">
      <c r="D542" s="10"/>
    </row>
    <row r="543">
      <c r="D543" s="10"/>
    </row>
    <row r="544">
      <c r="D544" s="10"/>
    </row>
    <row r="545">
      <c r="D545" s="10"/>
    </row>
    <row r="546">
      <c r="D546" s="10"/>
    </row>
    <row r="547">
      <c r="D547" s="10"/>
    </row>
    <row r="548">
      <c r="D548" s="10"/>
    </row>
    <row r="549">
      <c r="D549" s="10"/>
    </row>
    <row r="550">
      <c r="D550" s="10"/>
    </row>
    <row r="551">
      <c r="D551" s="10"/>
    </row>
    <row r="552">
      <c r="D552" s="10"/>
    </row>
    <row r="553">
      <c r="D553" s="10"/>
    </row>
    <row r="554">
      <c r="D554" s="10"/>
    </row>
    <row r="555">
      <c r="D555" s="10"/>
    </row>
    <row r="556">
      <c r="D556" s="10"/>
    </row>
    <row r="557">
      <c r="D557" s="10"/>
    </row>
    <row r="558">
      <c r="D558" s="10"/>
    </row>
    <row r="559">
      <c r="D559" s="10"/>
    </row>
    <row r="560">
      <c r="D560" s="10"/>
    </row>
    <row r="561">
      <c r="D561" s="10"/>
    </row>
    <row r="562">
      <c r="D562" s="10"/>
    </row>
    <row r="563">
      <c r="D563" s="10"/>
    </row>
    <row r="564">
      <c r="D564" s="10"/>
    </row>
    <row r="565">
      <c r="D565" s="10"/>
    </row>
    <row r="566">
      <c r="D566" s="10"/>
    </row>
    <row r="567">
      <c r="D567" s="10"/>
    </row>
    <row r="568">
      <c r="D568" s="10"/>
    </row>
    <row r="569">
      <c r="D569" s="10"/>
    </row>
    <row r="570">
      <c r="D570" s="10"/>
    </row>
    <row r="571">
      <c r="D571" s="10"/>
    </row>
    <row r="572">
      <c r="D572" s="10"/>
    </row>
    <row r="573">
      <c r="D573" s="10"/>
    </row>
    <row r="574">
      <c r="D574" s="10"/>
    </row>
    <row r="575">
      <c r="D575" s="10"/>
    </row>
    <row r="576">
      <c r="D576" s="10"/>
    </row>
    <row r="577">
      <c r="D577" s="10"/>
    </row>
    <row r="578">
      <c r="D578" s="10"/>
    </row>
    <row r="579">
      <c r="D579" s="10"/>
    </row>
    <row r="580">
      <c r="D580" s="10"/>
    </row>
    <row r="581">
      <c r="D581" s="10"/>
    </row>
    <row r="582">
      <c r="D582" s="10"/>
    </row>
    <row r="583">
      <c r="D583" s="10"/>
    </row>
    <row r="584">
      <c r="D584" s="10"/>
    </row>
    <row r="585">
      <c r="D585" s="10"/>
    </row>
    <row r="586">
      <c r="D586" s="10"/>
    </row>
    <row r="587">
      <c r="D587" s="10"/>
    </row>
    <row r="588">
      <c r="D588" s="10"/>
    </row>
    <row r="589">
      <c r="D589" s="10"/>
    </row>
    <row r="590">
      <c r="D590" s="10"/>
    </row>
    <row r="591">
      <c r="D591" s="10"/>
    </row>
    <row r="592">
      <c r="D592" s="10"/>
    </row>
    <row r="593">
      <c r="D593" s="10"/>
    </row>
    <row r="594">
      <c r="D594" s="10"/>
    </row>
    <row r="595">
      <c r="D595" s="10"/>
    </row>
    <row r="596">
      <c r="D596" s="10"/>
    </row>
    <row r="597">
      <c r="D597" s="10"/>
    </row>
    <row r="598">
      <c r="D598" s="10"/>
    </row>
    <row r="599">
      <c r="D599" s="10"/>
    </row>
    <row r="600">
      <c r="D600" s="10"/>
    </row>
    <row r="601">
      <c r="D601" s="10"/>
    </row>
    <row r="602">
      <c r="D602" s="10"/>
    </row>
    <row r="603">
      <c r="D603" s="10"/>
    </row>
    <row r="604">
      <c r="D604" s="10"/>
    </row>
    <row r="605">
      <c r="D605" s="10"/>
    </row>
    <row r="606">
      <c r="D606" s="10"/>
    </row>
    <row r="607">
      <c r="D607" s="10"/>
    </row>
    <row r="608">
      <c r="D608" s="10"/>
    </row>
    <row r="609">
      <c r="D609" s="10"/>
    </row>
    <row r="610">
      <c r="D610" s="10"/>
    </row>
    <row r="611">
      <c r="D611" s="10"/>
    </row>
    <row r="612">
      <c r="D612" s="10"/>
    </row>
    <row r="613">
      <c r="D613" s="10"/>
    </row>
    <row r="614">
      <c r="D614" s="10"/>
    </row>
    <row r="615">
      <c r="D615" s="10"/>
    </row>
    <row r="616">
      <c r="D616" s="10"/>
    </row>
    <row r="617">
      <c r="D617" s="10"/>
    </row>
    <row r="618">
      <c r="D618" s="10"/>
    </row>
    <row r="619">
      <c r="D619" s="10"/>
    </row>
    <row r="620">
      <c r="D620" s="10"/>
    </row>
    <row r="621">
      <c r="D621" s="10"/>
    </row>
    <row r="622">
      <c r="D622" s="10"/>
    </row>
    <row r="623">
      <c r="D623" s="10"/>
    </row>
    <row r="624">
      <c r="D624" s="10"/>
    </row>
    <row r="625">
      <c r="D625" s="10"/>
    </row>
    <row r="626">
      <c r="D626" s="10"/>
    </row>
    <row r="627">
      <c r="D627" s="10"/>
    </row>
    <row r="628">
      <c r="D628" s="10"/>
    </row>
    <row r="629">
      <c r="D629" s="10"/>
    </row>
    <row r="630">
      <c r="D630" s="10"/>
    </row>
    <row r="631">
      <c r="D631" s="10"/>
    </row>
    <row r="632">
      <c r="D632" s="10"/>
    </row>
    <row r="633">
      <c r="D633" s="10"/>
    </row>
    <row r="634">
      <c r="D634" s="10"/>
    </row>
    <row r="635">
      <c r="D635" s="10"/>
    </row>
    <row r="636">
      <c r="D636" s="10"/>
    </row>
    <row r="637">
      <c r="D637" s="10"/>
    </row>
    <row r="638">
      <c r="D638" s="10"/>
    </row>
    <row r="639">
      <c r="D639" s="10"/>
    </row>
    <row r="640">
      <c r="D640" s="10"/>
    </row>
    <row r="641">
      <c r="D641" s="10"/>
    </row>
    <row r="642">
      <c r="D642" s="10"/>
    </row>
    <row r="643">
      <c r="D643" s="10"/>
    </row>
    <row r="644">
      <c r="D644" s="10"/>
    </row>
    <row r="645">
      <c r="D645" s="10"/>
    </row>
    <row r="646">
      <c r="D646" s="10"/>
    </row>
    <row r="647">
      <c r="D647" s="10"/>
    </row>
    <row r="648">
      <c r="D648" s="10"/>
    </row>
    <row r="649">
      <c r="D649" s="10"/>
    </row>
    <row r="650">
      <c r="D650" s="10"/>
    </row>
    <row r="651">
      <c r="D651" s="10"/>
    </row>
    <row r="652">
      <c r="D652" s="10"/>
    </row>
    <row r="653">
      <c r="D653" s="10"/>
    </row>
    <row r="654">
      <c r="D654" s="10"/>
    </row>
    <row r="655">
      <c r="D655" s="10"/>
    </row>
    <row r="656">
      <c r="D656" s="10"/>
    </row>
    <row r="657">
      <c r="D657" s="10"/>
    </row>
    <row r="658">
      <c r="D658" s="10"/>
    </row>
    <row r="659">
      <c r="D659" s="10"/>
    </row>
    <row r="660">
      <c r="D660" s="10"/>
    </row>
    <row r="661">
      <c r="D661" s="10"/>
    </row>
    <row r="662">
      <c r="D662" s="10"/>
    </row>
    <row r="663">
      <c r="D663" s="10"/>
    </row>
    <row r="664">
      <c r="D664" s="10"/>
    </row>
    <row r="665">
      <c r="D665" s="10"/>
    </row>
    <row r="666">
      <c r="D666" s="10"/>
    </row>
    <row r="667">
      <c r="D667" s="10"/>
    </row>
    <row r="668">
      <c r="D668" s="10"/>
    </row>
    <row r="669">
      <c r="D669" s="10"/>
    </row>
    <row r="670">
      <c r="D670" s="10"/>
    </row>
    <row r="671">
      <c r="D671" s="10"/>
    </row>
    <row r="672">
      <c r="D672" s="10"/>
    </row>
    <row r="673">
      <c r="D673" s="10"/>
    </row>
    <row r="674">
      <c r="D674" s="10"/>
    </row>
    <row r="675">
      <c r="D675" s="10"/>
    </row>
    <row r="676">
      <c r="D676" s="10"/>
    </row>
    <row r="677">
      <c r="D677" s="10"/>
    </row>
    <row r="678">
      <c r="D678" s="10"/>
    </row>
    <row r="679">
      <c r="D679" s="10"/>
    </row>
    <row r="680">
      <c r="D680" s="10"/>
    </row>
    <row r="681">
      <c r="D681" s="10"/>
    </row>
    <row r="682">
      <c r="D682" s="10"/>
    </row>
    <row r="683">
      <c r="D683" s="10"/>
    </row>
    <row r="684">
      <c r="D684" s="10"/>
    </row>
    <row r="685">
      <c r="D685" s="10"/>
    </row>
    <row r="686">
      <c r="D686" s="10"/>
    </row>
    <row r="687">
      <c r="D687" s="10"/>
    </row>
    <row r="688">
      <c r="D688" s="10"/>
    </row>
    <row r="689">
      <c r="D689" s="10"/>
    </row>
    <row r="690">
      <c r="D690" s="10"/>
    </row>
    <row r="691">
      <c r="D691" s="10"/>
    </row>
    <row r="692">
      <c r="D692" s="10"/>
    </row>
    <row r="693">
      <c r="D693" s="10"/>
    </row>
    <row r="694">
      <c r="D694" s="10"/>
    </row>
    <row r="695">
      <c r="D695" s="10"/>
    </row>
    <row r="696">
      <c r="D696" s="10"/>
    </row>
    <row r="697">
      <c r="D697" s="10"/>
    </row>
    <row r="698">
      <c r="D698" s="10"/>
    </row>
    <row r="699">
      <c r="D699" s="10"/>
    </row>
    <row r="700">
      <c r="D700" s="10"/>
    </row>
    <row r="701">
      <c r="D701" s="10"/>
    </row>
    <row r="702">
      <c r="D702" s="10"/>
    </row>
    <row r="703">
      <c r="D703" s="10"/>
    </row>
    <row r="704">
      <c r="D704" s="10"/>
    </row>
    <row r="705">
      <c r="D705" s="10"/>
    </row>
    <row r="706">
      <c r="D706" s="10"/>
    </row>
    <row r="707">
      <c r="D707" s="10"/>
    </row>
    <row r="708">
      <c r="D708" s="10"/>
    </row>
    <row r="709">
      <c r="D709" s="10"/>
    </row>
    <row r="710">
      <c r="D710" s="10"/>
    </row>
    <row r="711">
      <c r="D711" s="10"/>
    </row>
    <row r="712">
      <c r="D712" s="10"/>
    </row>
    <row r="713">
      <c r="D713" s="10"/>
    </row>
    <row r="714">
      <c r="D714" s="10"/>
    </row>
    <row r="715">
      <c r="D715" s="10"/>
    </row>
    <row r="716">
      <c r="D716" s="10"/>
    </row>
    <row r="717">
      <c r="D717" s="10"/>
    </row>
    <row r="718">
      <c r="D718" s="10"/>
    </row>
    <row r="719">
      <c r="D719" s="10"/>
    </row>
    <row r="720">
      <c r="D720" s="10"/>
    </row>
    <row r="721">
      <c r="D721" s="10"/>
    </row>
    <row r="722">
      <c r="D722" s="10"/>
    </row>
    <row r="723">
      <c r="D723" s="10"/>
    </row>
    <row r="724">
      <c r="D724" s="10"/>
    </row>
    <row r="725">
      <c r="D725" s="10"/>
    </row>
    <row r="726">
      <c r="D726" s="10"/>
    </row>
    <row r="727">
      <c r="D727" s="10"/>
    </row>
    <row r="728">
      <c r="D728" s="10"/>
    </row>
    <row r="729">
      <c r="D729" s="10"/>
    </row>
    <row r="730">
      <c r="D730" s="10"/>
    </row>
    <row r="731">
      <c r="D731" s="10"/>
    </row>
    <row r="732">
      <c r="D732" s="10"/>
    </row>
    <row r="733">
      <c r="D733" s="10"/>
    </row>
    <row r="734">
      <c r="D734" s="10"/>
    </row>
    <row r="735">
      <c r="D735" s="10"/>
    </row>
    <row r="736">
      <c r="D736" s="10"/>
    </row>
    <row r="737">
      <c r="D737" s="10"/>
    </row>
    <row r="738">
      <c r="D738" s="10"/>
    </row>
    <row r="739">
      <c r="D739" s="10"/>
    </row>
    <row r="740">
      <c r="D740" s="10"/>
    </row>
    <row r="741">
      <c r="D741" s="10"/>
    </row>
    <row r="742">
      <c r="D742" s="10"/>
    </row>
    <row r="743">
      <c r="D743" s="10"/>
    </row>
    <row r="744">
      <c r="D744" s="10"/>
    </row>
    <row r="745">
      <c r="D745" s="10"/>
    </row>
    <row r="746">
      <c r="D746" s="10"/>
    </row>
    <row r="747">
      <c r="D747" s="10"/>
    </row>
    <row r="748">
      <c r="D748" s="10"/>
    </row>
    <row r="749">
      <c r="D749" s="10"/>
    </row>
    <row r="750">
      <c r="D750" s="10"/>
    </row>
    <row r="751">
      <c r="D751" s="10"/>
    </row>
    <row r="752">
      <c r="D752" s="10"/>
    </row>
    <row r="753">
      <c r="D753" s="10"/>
    </row>
    <row r="754">
      <c r="D754" s="10"/>
    </row>
    <row r="755">
      <c r="D755" s="10"/>
    </row>
    <row r="756">
      <c r="D756" s="10"/>
    </row>
    <row r="757">
      <c r="D757" s="10"/>
    </row>
    <row r="758">
      <c r="D758" s="10"/>
    </row>
    <row r="759">
      <c r="D759" s="10"/>
    </row>
    <row r="760">
      <c r="D760" s="10"/>
    </row>
    <row r="761">
      <c r="D761" s="10"/>
    </row>
    <row r="762">
      <c r="D762" s="10"/>
    </row>
    <row r="763">
      <c r="D763" s="10"/>
    </row>
    <row r="764">
      <c r="D764" s="10"/>
    </row>
    <row r="765">
      <c r="D765" s="10"/>
    </row>
    <row r="766">
      <c r="D766" s="10"/>
    </row>
    <row r="767">
      <c r="D767" s="10"/>
    </row>
    <row r="768">
      <c r="D768" s="10"/>
    </row>
    <row r="769">
      <c r="D769" s="10"/>
    </row>
    <row r="770">
      <c r="D770" s="10"/>
    </row>
    <row r="771">
      <c r="D771" s="10"/>
    </row>
    <row r="772">
      <c r="D772" s="10"/>
    </row>
    <row r="773">
      <c r="D773" s="10"/>
    </row>
    <row r="774">
      <c r="D774" s="10"/>
    </row>
    <row r="775">
      <c r="D775" s="10"/>
    </row>
    <row r="776">
      <c r="D776" s="10"/>
    </row>
    <row r="777">
      <c r="D777" s="10"/>
    </row>
    <row r="778">
      <c r="D778" s="10"/>
    </row>
    <row r="779">
      <c r="D779" s="10"/>
    </row>
    <row r="780">
      <c r="D780" s="10"/>
    </row>
    <row r="781">
      <c r="D781" s="10"/>
    </row>
    <row r="782">
      <c r="D782" s="10"/>
    </row>
    <row r="783">
      <c r="D783" s="10"/>
    </row>
    <row r="784">
      <c r="D784" s="10"/>
    </row>
    <row r="785">
      <c r="D785" s="10"/>
    </row>
    <row r="786">
      <c r="D786" s="10"/>
    </row>
    <row r="787">
      <c r="D787" s="10"/>
    </row>
    <row r="788">
      <c r="D788" s="10"/>
    </row>
    <row r="789">
      <c r="D789" s="10"/>
    </row>
    <row r="790">
      <c r="D790" s="10"/>
    </row>
    <row r="791">
      <c r="D791" s="10"/>
    </row>
    <row r="792">
      <c r="D792" s="10"/>
    </row>
    <row r="793">
      <c r="D793" s="10"/>
    </row>
    <row r="794">
      <c r="D794" s="10"/>
    </row>
    <row r="795">
      <c r="D795" s="10"/>
    </row>
    <row r="796">
      <c r="D796" s="10"/>
    </row>
    <row r="797">
      <c r="D797" s="10"/>
    </row>
    <row r="798">
      <c r="D798" s="10"/>
    </row>
    <row r="799">
      <c r="D799" s="10"/>
    </row>
    <row r="800">
      <c r="D800" s="10"/>
    </row>
    <row r="801">
      <c r="D801" s="10"/>
    </row>
    <row r="802">
      <c r="D802" s="10"/>
    </row>
    <row r="803">
      <c r="D803" s="10"/>
    </row>
    <row r="804">
      <c r="D804" s="10"/>
    </row>
    <row r="805">
      <c r="D805" s="10"/>
    </row>
    <row r="806">
      <c r="D806" s="10"/>
    </row>
    <row r="807">
      <c r="D807" s="10"/>
    </row>
    <row r="808">
      <c r="D808" s="10"/>
    </row>
    <row r="809">
      <c r="D809" s="10"/>
    </row>
    <row r="810">
      <c r="D810" s="10"/>
    </row>
    <row r="811">
      <c r="D811" s="10"/>
    </row>
    <row r="812">
      <c r="D812" s="10"/>
    </row>
    <row r="813">
      <c r="D813" s="10"/>
    </row>
    <row r="814">
      <c r="D814" s="10"/>
    </row>
    <row r="815">
      <c r="D815" s="10"/>
    </row>
    <row r="816">
      <c r="D816" s="10"/>
    </row>
    <row r="817">
      <c r="D817" s="10"/>
    </row>
    <row r="818">
      <c r="D818" s="10"/>
    </row>
    <row r="819">
      <c r="D819" s="10"/>
    </row>
    <row r="820">
      <c r="D820" s="10"/>
    </row>
    <row r="821">
      <c r="D821" s="10"/>
    </row>
    <row r="822">
      <c r="D822" s="10"/>
    </row>
    <row r="823">
      <c r="D823" s="10"/>
    </row>
    <row r="824">
      <c r="D824" s="10"/>
    </row>
    <row r="825">
      <c r="D825" s="10"/>
    </row>
    <row r="826">
      <c r="D826" s="10"/>
    </row>
    <row r="827">
      <c r="D827" s="10"/>
    </row>
    <row r="828">
      <c r="D828" s="10"/>
    </row>
    <row r="829">
      <c r="D829" s="10"/>
    </row>
    <row r="830">
      <c r="D830" s="10"/>
    </row>
    <row r="831">
      <c r="D831" s="10"/>
    </row>
    <row r="832">
      <c r="D832" s="10"/>
    </row>
    <row r="833">
      <c r="D833" s="10"/>
    </row>
    <row r="834">
      <c r="D834" s="10"/>
    </row>
    <row r="835">
      <c r="D835" s="10"/>
    </row>
    <row r="836">
      <c r="D836" s="10"/>
    </row>
    <row r="837">
      <c r="D837" s="10"/>
    </row>
    <row r="838">
      <c r="D838" s="10"/>
    </row>
    <row r="839">
      <c r="D839" s="10"/>
    </row>
    <row r="840">
      <c r="D840" s="10"/>
    </row>
    <row r="841">
      <c r="D841" s="10"/>
    </row>
    <row r="842">
      <c r="D842" s="10"/>
    </row>
    <row r="843">
      <c r="D843" s="10"/>
    </row>
    <row r="844">
      <c r="D844" s="10"/>
    </row>
    <row r="845">
      <c r="D845" s="10"/>
    </row>
    <row r="846">
      <c r="D846" s="10"/>
    </row>
    <row r="847">
      <c r="D847" s="10"/>
    </row>
    <row r="848">
      <c r="D848" s="10"/>
    </row>
    <row r="849">
      <c r="D849" s="10"/>
    </row>
    <row r="850">
      <c r="D850" s="10"/>
    </row>
    <row r="851">
      <c r="D851" s="10"/>
    </row>
    <row r="852">
      <c r="D852" s="10"/>
    </row>
    <row r="853">
      <c r="D853" s="10"/>
    </row>
    <row r="854">
      <c r="D854" s="10"/>
    </row>
    <row r="855">
      <c r="D855" s="10"/>
    </row>
    <row r="856">
      <c r="D856" s="10"/>
    </row>
    <row r="857">
      <c r="D857" s="10"/>
    </row>
    <row r="858">
      <c r="D858" s="10"/>
    </row>
    <row r="859">
      <c r="D859" s="10"/>
    </row>
    <row r="860">
      <c r="D860" s="10"/>
    </row>
    <row r="861">
      <c r="D861" s="10"/>
    </row>
    <row r="862">
      <c r="D862" s="10"/>
    </row>
    <row r="863">
      <c r="D863" s="10"/>
    </row>
    <row r="864">
      <c r="D864" s="10"/>
    </row>
    <row r="865">
      <c r="D865" s="10"/>
    </row>
    <row r="866">
      <c r="D866" s="10"/>
    </row>
    <row r="867">
      <c r="D867" s="10"/>
    </row>
    <row r="868">
      <c r="D868" s="10"/>
    </row>
    <row r="869">
      <c r="D869" s="10"/>
    </row>
    <row r="870">
      <c r="D870" s="10"/>
    </row>
    <row r="871">
      <c r="D871" s="10"/>
    </row>
    <row r="872">
      <c r="D872" s="10"/>
    </row>
    <row r="873">
      <c r="D873" s="10"/>
    </row>
    <row r="874">
      <c r="D874" s="10"/>
    </row>
    <row r="875">
      <c r="D875" s="10"/>
    </row>
    <row r="876">
      <c r="D876" s="10"/>
    </row>
    <row r="877">
      <c r="D877" s="10"/>
    </row>
    <row r="878">
      <c r="D878" s="10"/>
    </row>
    <row r="879">
      <c r="D879" s="10"/>
    </row>
    <row r="880">
      <c r="D880" s="10"/>
    </row>
    <row r="881">
      <c r="D881" s="10"/>
    </row>
    <row r="882">
      <c r="D882" s="10"/>
    </row>
    <row r="883">
      <c r="D883" s="10"/>
    </row>
    <row r="884">
      <c r="D884" s="10"/>
    </row>
    <row r="885">
      <c r="D885" s="10"/>
    </row>
    <row r="886">
      <c r="D886" s="10"/>
    </row>
    <row r="887">
      <c r="D887" s="10"/>
    </row>
    <row r="888">
      <c r="D888" s="10"/>
    </row>
    <row r="889">
      <c r="D889" s="10"/>
    </row>
    <row r="890">
      <c r="D890" s="10"/>
    </row>
    <row r="891">
      <c r="D891" s="10"/>
    </row>
    <row r="892">
      <c r="D892" s="10"/>
    </row>
    <row r="893">
      <c r="D893" s="10"/>
    </row>
    <row r="894">
      <c r="D894" s="10"/>
    </row>
    <row r="895">
      <c r="D895" s="10"/>
    </row>
    <row r="896">
      <c r="D896" s="10"/>
    </row>
    <row r="897">
      <c r="D897" s="10"/>
    </row>
    <row r="898">
      <c r="D898" s="10"/>
    </row>
    <row r="899">
      <c r="D899" s="10"/>
    </row>
    <row r="900">
      <c r="D900" s="10"/>
    </row>
    <row r="901">
      <c r="D901" s="10"/>
    </row>
    <row r="902">
      <c r="D902" s="10"/>
    </row>
    <row r="903">
      <c r="D903" s="10"/>
    </row>
    <row r="904">
      <c r="D904" s="10"/>
    </row>
    <row r="905">
      <c r="D905" s="10"/>
    </row>
    <row r="906">
      <c r="D906" s="10"/>
    </row>
    <row r="907">
      <c r="D907" s="10"/>
    </row>
    <row r="908">
      <c r="D908" s="10"/>
    </row>
    <row r="909">
      <c r="D909" s="10"/>
    </row>
    <row r="910">
      <c r="D910" s="10"/>
    </row>
    <row r="911">
      <c r="D911" s="10"/>
    </row>
    <row r="912">
      <c r="D912" s="10"/>
    </row>
    <row r="913">
      <c r="D913" s="10"/>
    </row>
    <row r="914">
      <c r="D914" s="10"/>
    </row>
    <row r="915">
      <c r="D915" s="10"/>
    </row>
    <row r="916">
      <c r="D916" s="10"/>
    </row>
    <row r="917">
      <c r="D917" s="10"/>
    </row>
    <row r="918">
      <c r="D918" s="10"/>
    </row>
    <row r="919">
      <c r="D919" s="10"/>
    </row>
    <row r="920">
      <c r="D920" s="10"/>
    </row>
    <row r="921">
      <c r="D921" s="10"/>
    </row>
    <row r="922">
      <c r="D922" s="10"/>
    </row>
    <row r="923">
      <c r="D923" s="10"/>
    </row>
    <row r="924">
      <c r="D924" s="10"/>
    </row>
    <row r="925">
      <c r="D925" s="10"/>
    </row>
    <row r="926">
      <c r="D926" s="10"/>
    </row>
    <row r="927">
      <c r="D927" s="10"/>
    </row>
    <row r="928">
      <c r="D928" s="10"/>
    </row>
    <row r="929">
      <c r="D929" s="10"/>
    </row>
    <row r="930">
      <c r="D930" s="10"/>
    </row>
    <row r="931">
      <c r="D931" s="10"/>
    </row>
    <row r="932">
      <c r="D932" s="10"/>
    </row>
    <row r="933">
      <c r="D933" s="10"/>
    </row>
    <row r="934">
      <c r="D934" s="10"/>
    </row>
    <row r="935">
      <c r="D935" s="10"/>
    </row>
    <row r="936">
      <c r="D936" s="10"/>
    </row>
    <row r="937">
      <c r="D937" s="10"/>
    </row>
    <row r="938">
      <c r="D938" s="10"/>
    </row>
    <row r="939">
      <c r="D939" s="10"/>
    </row>
    <row r="940">
      <c r="D940" s="10"/>
    </row>
    <row r="941">
      <c r="D941" s="10"/>
    </row>
    <row r="942">
      <c r="D942" s="10"/>
    </row>
    <row r="943">
      <c r="D943" s="10"/>
    </row>
    <row r="944">
      <c r="D944" s="10"/>
    </row>
    <row r="945">
      <c r="D945" s="10"/>
    </row>
    <row r="946">
      <c r="D946" s="10"/>
    </row>
    <row r="947">
      <c r="D947" s="10"/>
    </row>
    <row r="948">
      <c r="D948" s="10"/>
    </row>
    <row r="949">
      <c r="D949" s="10"/>
    </row>
    <row r="950">
      <c r="D950" s="10"/>
    </row>
    <row r="951">
      <c r="D951" s="10"/>
    </row>
    <row r="952">
      <c r="D952" s="10"/>
    </row>
    <row r="953">
      <c r="D953" s="10"/>
    </row>
    <row r="954">
      <c r="D954" s="10"/>
    </row>
    <row r="955">
      <c r="D955" s="10"/>
    </row>
    <row r="956">
      <c r="D956" s="10"/>
    </row>
    <row r="957">
      <c r="D957" s="10"/>
    </row>
    <row r="958">
      <c r="D958" s="10"/>
    </row>
    <row r="959">
      <c r="D959" s="10"/>
    </row>
    <row r="960">
      <c r="D960" s="10"/>
    </row>
    <row r="961">
      <c r="D961" s="10"/>
    </row>
    <row r="962">
      <c r="D962" s="10"/>
    </row>
    <row r="963">
      <c r="D963" s="10"/>
    </row>
    <row r="964">
      <c r="D964" s="10"/>
    </row>
    <row r="965">
      <c r="D965" s="10"/>
    </row>
    <row r="966">
      <c r="D966" s="10"/>
    </row>
    <row r="967">
      <c r="D967" s="10"/>
    </row>
    <row r="968">
      <c r="D968" s="10"/>
    </row>
    <row r="969">
      <c r="D969" s="10"/>
    </row>
    <row r="970">
      <c r="D970" s="10"/>
    </row>
    <row r="971">
      <c r="D971" s="10"/>
    </row>
    <row r="972">
      <c r="D972" s="10"/>
    </row>
    <row r="973">
      <c r="D973" s="10"/>
    </row>
    <row r="974">
      <c r="D974" s="10"/>
    </row>
    <row r="975">
      <c r="D975" s="10"/>
    </row>
    <row r="976">
      <c r="D976" s="10"/>
    </row>
    <row r="977">
      <c r="D977" s="10"/>
    </row>
    <row r="978">
      <c r="D978" s="10"/>
    </row>
    <row r="979">
      <c r="D979" s="10"/>
    </row>
    <row r="980">
      <c r="D980" s="10"/>
    </row>
    <row r="981">
      <c r="D981" s="10"/>
    </row>
    <row r="982">
      <c r="D982" s="10"/>
    </row>
    <row r="983">
      <c r="D983" s="10"/>
    </row>
    <row r="984">
      <c r="D984" s="10"/>
    </row>
    <row r="985">
      <c r="D985" s="10"/>
    </row>
    <row r="986">
      <c r="D986" s="10"/>
    </row>
    <row r="987">
      <c r="D987" s="10"/>
    </row>
    <row r="988">
      <c r="D988" s="10"/>
    </row>
    <row r="989">
      <c r="D989" s="10"/>
    </row>
    <row r="990">
      <c r="D990" s="10"/>
    </row>
    <row r="991">
      <c r="D991" s="10"/>
    </row>
    <row r="992">
      <c r="D992" s="10"/>
    </row>
    <row r="993">
      <c r="D993" s="10"/>
    </row>
    <row r="994">
      <c r="D994" s="10"/>
    </row>
    <row r="995">
      <c r="D995" s="10"/>
    </row>
    <row r="996">
      <c r="D996" s="10"/>
    </row>
    <row r="997">
      <c r="D997" s="10"/>
    </row>
    <row r="998">
      <c r="D998" s="10"/>
    </row>
    <row r="999">
      <c r="D999" s="10"/>
    </row>
    <row r="1000">
      <c r="D1000" s="1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t="str">
        <f>IFERROR(__xludf.DUMMYFUNCTION("IMPORTRANGE(""https://docs.google.com/spreadsheets/d/1wLnB8hxKU-7PlYgtI8izkxNTGaHjQtEa8aS_amsvYvI/edit?gid=1161993050#gid=1161993050"", ""edgar-analysis-util!A1:J200"")"),"Comparison Sector")</f>
        <v>Comparison Sector</v>
      </c>
      <c r="B1" s="9" t="str">
        <f>IFERROR(__xludf.DUMMYFUNCTION("""COMPUTED_VALUE"""),"Comparison Subsector")</f>
        <v>Comparison Subsector</v>
      </c>
      <c r="C1" s="9" t="str">
        <f>IFERROR(__xludf.DUMMYFUNCTION("""COMPUTED_VALUE"""),"Climate TRACE Sectors")</f>
        <v>Climate TRACE Sectors</v>
      </c>
      <c r="D1" s="9" t="str">
        <f>IFERROR(__xludf.DUMMYFUNCTION("""COMPUTED_VALUE"""),"EDGAR Sectors")</f>
        <v>EDGAR Sectors</v>
      </c>
      <c r="E1" s="9"/>
      <c r="F1" s="9"/>
      <c r="G1" s="9"/>
      <c r="H1" s="9"/>
      <c r="I1" s="9"/>
      <c r="J1" s="9"/>
    </row>
    <row r="2">
      <c r="A2" s="9" t="str">
        <f>IFERROR(__xludf.DUMMYFUNCTION("""COMPUTED_VALUE"""),"Energy Industries and Fugitive Emissions")</f>
        <v>Energy Industries and Fugitive Emissions</v>
      </c>
      <c r="B2" s="9" t="str">
        <f>IFERROR(__xludf.DUMMYFUNCTION("""COMPUTED_VALUE"""),"Electricity Generation and Other Energy Use")</f>
        <v>Electricity Generation and Other Energy Use</v>
      </c>
      <c r="C2" s="9" t="str">
        <f>IFERROR(__xludf.DUMMYFUNCTION("""COMPUTED_VALUE"""),"electricity-generation, other-energy-use")</f>
        <v>electricity-generation, other-energy-use</v>
      </c>
      <c r="D2" s="9" t="str">
        <f>IFERROR(__xludf.DUMMYFUNCTION("""COMPUTED_VALUE"""),"1.A.1.a Main Activity Electricity and Heat Production")</f>
        <v>1.A.1.a Main Activity Electricity and Heat Production</v>
      </c>
      <c r="E2" s="9"/>
      <c r="F2" s="9"/>
      <c r="G2" s="9"/>
      <c r="H2" s="9"/>
      <c r="I2" s="9"/>
      <c r="J2" s="9"/>
    </row>
    <row r="3">
      <c r="A3" s="9" t="str">
        <f>IFERROR(__xludf.DUMMYFUNCTION("""COMPUTED_VALUE"""),"Energy Industries and Fugitive Emissions")</f>
        <v>Energy Industries and Fugitive Emissions</v>
      </c>
      <c r="B3" s="9" t="str">
        <f>IFERROR(__xludf.DUMMYFUNCTION("""COMPUTED_VALUE"""),"Fossil Fuel Operations")</f>
        <v>Fossil Fuel Operations</v>
      </c>
      <c r="C3" s="9" t="str">
        <f>IFERROR(__xludf.DUMMYFUNCTION("""COMPUTED_VALUE"""),"coal-mining, solid-fuel-transformation, oil-and-gas-production, oil-and-gas-transport, oil-and-gas-refining, other-fossil-fuel-operations")</f>
        <v>coal-mining, solid-fuel-transformation, oil-and-gas-production, oil-and-gas-transport, oil-and-gas-refining, other-fossil-fuel-operations</v>
      </c>
      <c r="D3" s="9" t="str">
        <f>IFERROR(__xludf.DUMMYFUNCTION("""COMPUTED_VALUE"""),"1.B.1 Solid Fuels, 1.B.2 Oil and Natural Gas, 1.A.1.bc Petroleum Refining - Manufacture of Solid Fuels and Other Energy Industries")</f>
        <v>1.B.1 Solid Fuels, 1.B.2 Oil and Natural Gas, 1.A.1.bc Petroleum Refining - Manufacture of Solid Fuels and Other Energy Industries</v>
      </c>
      <c r="E3" s="9"/>
      <c r="F3" s="9"/>
      <c r="G3" s="9"/>
      <c r="H3" s="9"/>
      <c r="I3" s="9"/>
      <c r="J3" s="9"/>
    </row>
    <row r="4">
      <c r="A4" s="9" t="str">
        <f>IFERROR(__xludf.DUMMYFUNCTION("""COMPUTED_VALUE"""),"Transport")</f>
        <v>Transport</v>
      </c>
      <c r="B4" s="9" t="str">
        <f>IFERROR(__xludf.DUMMYFUNCTION("""COMPUTED_VALUE"""),"Aviation")</f>
        <v>Aviation</v>
      </c>
      <c r="C4" s="9" t="str">
        <f>IFERROR(__xludf.DUMMYFUNCTION("""COMPUTED_VALUE"""),"domestic-aviation, international-aviation")</f>
        <v>domestic-aviation, international-aviation</v>
      </c>
      <c r="D4" s="9" t="str">
        <f>IFERROR(__xludf.DUMMYFUNCTION("""COMPUTED_VALUE"""),"1.A.3.a Civil Aviation")</f>
        <v>1.A.3.a Civil Aviation</v>
      </c>
      <c r="E4" s="9"/>
      <c r="F4" s="9"/>
      <c r="G4" s="9"/>
      <c r="H4" s="9"/>
      <c r="I4" s="9"/>
      <c r="J4" s="9"/>
    </row>
    <row r="5">
      <c r="A5" s="9" t="str">
        <f>IFERROR(__xludf.DUMMYFUNCTION("""COMPUTED_VALUE"""),"Transport")</f>
        <v>Transport</v>
      </c>
      <c r="B5" s="9" t="str">
        <f>IFERROR(__xludf.DUMMYFUNCTION("""COMPUTED_VALUE"""),"Shipping")</f>
        <v>Shipping</v>
      </c>
      <c r="C5" s="9" t="str">
        <f>IFERROR(__xludf.DUMMYFUNCTION("""COMPUTED_VALUE"""),"domestic-shipping, international-shipping")</f>
        <v>domestic-shipping, international-shipping</v>
      </c>
      <c r="D5" s="9" t="str">
        <f>IFERROR(__xludf.DUMMYFUNCTION("""COMPUTED_VALUE"""),"1.A.3.d Water-borne Navigation")</f>
        <v>1.A.3.d Water-borne Navigation</v>
      </c>
      <c r="E5" s="9"/>
      <c r="F5" s="9"/>
      <c r="G5" s="9"/>
      <c r="H5" s="9"/>
      <c r="I5" s="9"/>
      <c r="J5" s="9"/>
    </row>
    <row r="6">
      <c r="A6" s="9" t="str">
        <f>IFERROR(__xludf.DUMMYFUNCTION("""COMPUTED_VALUE"""),"Transport")</f>
        <v>Transport</v>
      </c>
      <c r="B6" s="9" t="str">
        <f>IFERROR(__xludf.DUMMYFUNCTION("""COMPUTED_VALUE"""),"Road Transportation")</f>
        <v>Road Transportation</v>
      </c>
      <c r="C6" s="9" t="str">
        <f>IFERROR(__xludf.DUMMYFUNCTION("""COMPUTED_VALUE"""),"road-transportation")</f>
        <v>road-transportation</v>
      </c>
      <c r="D6" s="9" t="str">
        <f>IFERROR(__xludf.DUMMYFUNCTION("""COMPUTED_VALUE"""),"1.A.3.b_noRES Road Transportation no resuspension")</f>
        <v>1.A.3.b_noRES Road Transportation no resuspension</v>
      </c>
      <c r="E6" s="9"/>
      <c r="F6" s="9"/>
      <c r="G6" s="9"/>
      <c r="H6" s="9"/>
      <c r="I6" s="9"/>
      <c r="J6" s="9"/>
    </row>
    <row r="7">
      <c r="A7" s="9" t="str">
        <f>IFERROR(__xludf.DUMMYFUNCTION("""COMPUTED_VALUE"""),"Transport")</f>
        <v>Transport</v>
      </c>
      <c r="B7" s="9" t="str">
        <f>IFERROR(__xludf.DUMMYFUNCTION("""COMPUTED_VALUE"""),"Railways")</f>
        <v>Railways</v>
      </c>
      <c r="C7" s="9" t="str">
        <f>IFERROR(__xludf.DUMMYFUNCTION("""COMPUTED_VALUE"""),"railways")</f>
        <v>railways</v>
      </c>
      <c r="D7" s="9" t="str">
        <f>IFERROR(__xludf.DUMMYFUNCTION("""COMPUTED_VALUE"""),"1.A.3.c Railways")</f>
        <v>1.A.3.c Railways</v>
      </c>
      <c r="E7" s="9"/>
      <c r="F7" s="9"/>
      <c r="G7" s="9"/>
      <c r="H7" s="9"/>
      <c r="I7" s="9"/>
      <c r="J7" s="9"/>
    </row>
    <row r="8">
      <c r="A8" s="9" t="str">
        <f>IFERROR(__xludf.DUMMYFUNCTION("""COMPUTED_VALUE"""),"Transport")</f>
        <v>Transport</v>
      </c>
      <c r="B8" s="9" t="str">
        <f>IFERROR(__xludf.DUMMYFUNCTION("""COMPUTED_VALUE"""),"Other Transport")</f>
        <v>Other Transport</v>
      </c>
      <c r="C8" s="9" t="str">
        <f>IFERROR(__xludf.DUMMYFUNCTION("""COMPUTED_VALUE"""),"other-transport")</f>
        <v>other-transport</v>
      </c>
      <c r="D8" s="9" t="str">
        <f>IFERROR(__xludf.DUMMYFUNCTION("""COMPUTED_VALUE"""),"1.A.3.e Other Transportation")</f>
        <v>1.A.3.e Other Transportation</v>
      </c>
      <c r="E8" s="9"/>
      <c r="F8" s="9"/>
      <c r="G8" s="9"/>
      <c r="H8" s="9"/>
      <c r="I8" s="9"/>
      <c r="J8" s="9"/>
    </row>
    <row r="9">
      <c r="A9" s="9" t="str">
        <f>IFERROR(__xludf.DUMMYFUNCTION("""COMPUTED_VALUE"""),"Buildings")</f>
        <v>Buildings</v>
      </c>
      <c r="B9" s="9" t="str">
        <f>IFERROR(__xludf.DUMMYFUNCTION("""COMPUTED_VALUE"""),"Residential and Commercial Onsite Fuel Usage")</f>
        <v>Residential and Commercial Onsite Fuel Usage</v>
      </c>
      <c r="C9" s="9" t="str">
        <f>IFERROR(__xludf.DUMMYFUNCTION("""COMPUTED_VALUE"""),"residential-onsite-fuel-usage, non-residential-onsite-fuel-usage")</f>
        <v>residential-onsite-fuel-usage, non-residential-onsite-fuel-usage</v>
      </c>
      <c r="D9" s="9" t="str">
        <f>IFERROR(__xludf.DUMMYFUNCTION("""COMPUTED_VALUE"""),"1.A.4 Residential and other sectors")</f>
        <v>1.A.4 Residential and other sectors</v>
      </c>
      <c r="E9" s="9"/>
      <c r="F9" s="9"/>
      <c r="G9" s="9"/>
      <c r="H9" s="9"/>
      <c r="I9" s="9"/>
      <c r="J9" s="9"/>
    </row>
    <row r="10">
      <c r="A10" s="9" t="str">
        <f>IFERROR(__xludf.DUMMYFUNCTION("""COMPUTED_VALUE"""),"Buildings")</f>
        <v>Buildings</v>
      </c>
      <c r="B10" s="9" t="str">
        <f>IFERROR(__xludf.DUMMYFUNCTION("""COMPUTED_VALUE"""),"Other Onsite Fuel Usage")</f>
        <v>Other Onsite Fuel Usage</v>
      </c>
      <c r="C10" s="9" t="str">
        <f>IFERROR(__xludf.DUMMYFUNCTION("""COMPUTED_VALUE"""),"other-onsite-fuel-usage")</f>
        <v>other-onsite-fuel-usage</v>
      </c>
      <c r="D10" s="9" t="str">
        <f>IFERROR(__xludf.DUMMYFUNCTION("""COMPUTED_VALUE"""),"1.A.5 Non-Specified")</f>
        <v>1.A.5 Non-Specified</v>
      </c>
      <c r="E10" s="9"/>
      <c r="F10" s="9"/>
      <c r="G10" s="9"/>
      <c r="H10" s="9"/>
      <c r="I10" s="9"/>
      <c r="J10" s="9"/>
    </row>
    <row r="11">
      <c r="A11" s="9" t="str">
        <f>IFERROR(__xludf.DUMMYFUNCTION("""COMPUTED_VALUE"""),"Manufacturing and Industrial Processes")</f>
        <v>Manufacturing and Industrial Processes</v>
      </c>
      <c r="B11" s="9" t="str">
        <f>IFERROR(__xludf.DUMMYFUNCTION("""COMPUTED_VALUE"""),"Cement")</f>
        <v>Cement</v>
      </c>
      <c r="C11" s="9" t="str">
        <f>IFERROR(__xludf.DUMMYFUNCTION("""COMPUTED_VALUE"""),"cement")</f>
        <v>cement</v>
      </c>
      <c r="D11" s="9" t="str">
        <f>IFERROR(__xludf.DUMMYFUNCTION("""COMPUTED_VALUE"""),"2.A.1 Cement production")</f>
        <v>2.A.1 Cement production</v>
      </c>
      <c r="E11" s="9"/>
      <c r="F11" s="9"/>
      <c r="G11" s="9"/>
      <c r="H11" s="9"/>
      <c r="I11" s="9"/>
      <c r="J11" s="9"/>
    </row>
    <row r="12">
      <c r="A12" s="9" t="str">
        <f>IFERROR(__xludf.DUMMYFUNCTION("""COMPUTED_VALUE"""),"Manufacturing and Industrial Processes")</f>
        <v>Manufacturing and Industrial Processes</v>
      </c>
      <c r="B12" s="9" t="str">
        <f>IFERROR(__xludf.DUMMYFUNCTION("""COMPUTED_VALUE"""),"Chemicals")</f>
        <v>Chemicals</v>
      </c>
      <c r="C12" s="9" t="str">
        <f>IFERROR(__xludf.DUMMYFUNCTION("""COMPUTED_VALUE"""),"chemicals")</f>
        <v>chemicals</v>
      </c>
      <c r="D12" s="9" t="str">
        <f>IFERROR(__xludf.DUMMYFUNCTION("""COMPUTED_VALUE"""),"2.B Chemical Industry")</f>
        <v>2.B Chemical Industry</v>
      </c>
      <c r="E12" s="9"/>
      <c r="F12" s="9"/>
      <c r="G12" s="9"/>
      <c r="H12" s="9"/>
      <c r="I12" s="9"/>
      <c r="J12" s="9"/>
    </row>
    <row r="13">
      <c r="A13" s="9" t="str">
        <f>IFERROR(__xludf.DUMMYFUNCTION("""COMPUTED_VALUE"""),"Manufacturing and Industrial Processes")</f>
        <v>Manufacturing and Industrial Processes</v>
      </c>
      <c r="B13" s="9" t="str">
        <f>IFERROR(__xludf.DUMMYFUNCTION("""COMPUTED_VALUE"""),"Metal Industry")</f>
        <v>Metal Industry</v>
      </c>
      <c r="C13" s="9" t="str">
        <f>IFERROR(__xludf.DUMMYFUNCTION("""COMPUTED_VALUE"""),"steel, aluminum")</f>
        <v>steel, aluminum</v>
      </c>
      <c r="D13" s="9" t="str">
        <f>IFERROR(__xludf.DUMMYFUNCTION("""COMPUTED_VALUE"""),"2.C Metal Industry")</f>
        <v>2.C Metal Industry</v>
      </c>
      <c r="E13" s="9"/>
      <c r="F13" s="9"/>
      <c r="G13" s="9"/>
      <c r="H13" s="9"/>
      <c r="I13" s="9"/>
      <c r="J13" s="9"/>
    </row>
    <row r="14">
      <c r="A14" s="9" t="str">
        <f>IFERROR(__xludf.DUMMYFUNCTION("""COMPUTED_VALUE"""),"Manufacturing and Industrial Processes")</f>
        <v>Manufacturing and Industrial Processes</v>
      </c>
      <c r="B14" s="9" t="str">
        <f>IFERROR(__xludf.DUMMYFUNCTION("""COMPUTED_VALUE"""),"Fluorinated Gases")</f>
        <v>Fluorinated Gases</v>
      </c>
      <c r="C14" s="9" t="str">
        <f>IFERROR(__xludf.DUMMYFUNCTION("""COMPUTED_VALUE"""),"fluorinated-gases")</f>
        <v>fluorinated-gases</v>
      </c>
      <c r="D14" s="9" t="str">
        <f>IFERROR(__xludf.DUMMYFUNCTION("""COMPUTED_VALUE"""),"2.F Product Uses as Substitutes for Ozone Depleting Substances")</f>
        <v>2.F Product Uses as Substitutes for Ozone Depleting Substances</v>
      </c>
      <c r="E14" s="9"/>
      <c r="F14" s="9"/>
      <c r="G14" s="9"/>
      <c r="H14" s="9"/>
      <c r="I14" s="9"/>
      <c r="J14" s="9"/>
    </row>
    <row r="15">
      <c r="A15" s="9" t="str">
        <f>IFERROR(__xludf.DUMMYFUNCTION("""COMPUTED_VALUE"""),"Manufacturing and Industrial Processes")</f>
        <v>Manufacturing and Industrial Processes</v>
      </c>
      <c r="B15" s="9" t="str">
        <f>IFERROR(__xludf.DUMMYFUNCTION("""COMPUTED_VALUE"""),"Other Manufacturing  and Industrial Processes")</f>
        <v>Other Manufacturing  and Industrial Processes</v>
      </c>
      <c r="C15" s="9" t="str">
        <f>IFERROR(__xludf.DUMMYFUNCTION("""COMPUTED_VALUE"""),"petrochemicals, pulp-and-paper, sand-quarrying, rock-quarrying, bauxite-mining, iron-mining, copper-mining, other-manufacturing")</f>
        <v>petrochemicals, pulp-and-paper, sand-quarrying, rock-quarrying, bauxite-mining, iron-mining, copper-mining, other-manufacturing</v>
      </c>
      <c r="D15" s="9" t="str">
        <f>IFERROR(__xludf.DUMMYFUNCTION("""COMPUTED_VALUE"""),"1.A.2 Manufacturing Industries and Construction, 2.G Other Product Manufacture and Use, 2.D Non-Energy Products from Fuels and Solvent Use, 2.E Electronics Industry, 2.A.4 Other Process Uses of Carbonates, 2.A.3 Glass Production, 2.A.2 Lime production")</f>
        <v>1.A.2 Manufacturing Industries and Construction, 2.G Other Product Manufacture and Use, 2.D Non-Energy Products from Fuels and Solvent Use, 2.E Electronics Industry, 2.A.4 Other Process Uses of Carbonates, 2.A.3 Glass Production, 2.A.2 Lime production</v>
      </c>
      <c r="E15" s="9"/>
      <c r="F15" s="9"/>
      <c r="G15" s="9"/>
      <c r="H15" s="9"/>
      <c r="I15" s="9"/>
      <c r="J15" s="9"/>
    </row>
    <row r="16">
      <c r="A16" s="9" t="str">
        <f>IFERROR(__xludf.DUMMYFUNCTION("""COMPUTED_VALUE"""),"Agriculture")</f>
        <v>Agriculture</v>
      </c>
      <c r="B16" s="9" t="str">
        <f>IFERROR(__xludf.DUMMYFUNCTION("""COMPUTED_VALUE"""),"Enteric Fermentation")</f>
        <v>Enteric Fermentation</v>
      </c>
      <c r="C16" s="9" t="str">
        <f>IFERROR(__xludf.DUMMYFUNCTION("""COMPUTED_VALUE"""),"enteric-fermentation-cattle-feedlot, enteric-fermentation-cattle-pasture, enteric-fermentation-other")</f>
        <v>enteric-fermentation-cattle-feedlot, enteric-fermentation-cattle-pasture, enteric-fermentation-other</v>
      </c>
      <c r="D16" s="9" t="str">
        <f>IFERROR(__xludf.DUMMYFUNCTION("""COMPUTED_VALUE"""),"3.A.1 Enteric Fermentation")</f>
        <v>3.A.1 Enteric Fermentation</v>
      </c>
      <c r="E16" s="9"/>
      <c r="F16" s="9"/>
      <c r="G16" s="9"/>
      <c r="H16" s="9"/>
      <c r="I16" s="9"/>
      <c r="J16" s="9"/>
    </row>
    <row r="17">
      <c r="A17" s="9" t="str">
        <f>IFERROR(__xludf.DUMMYFUNCTION("""COMPUTED_VALUE"""),"Agriculture")</f>
        <v>Agriculture</v>
      </c>
      <c r="B17" s="9" t="str">
        <f>IFERROR(__xludf.DUMMYFUNCTION("""COMPUTED_VALUE"""),"Manure Management")</f>
        <v>Manure Management</v>
      </c>
      <c r="C17" s="9" t="str">
        <f>IFERROR(__xludf.DUMMYFUNCTION("""COMPUTED_VALUE"""),"manure-management-cattle-feedlot, manure-management-other, manure-left-on-pasture-cattle (CH4)")</f>
        <v>manure-management-cattle-feedlot, manure-management-other, manure-left-on-pasture-cattle (CH4)</v>
      </c>
      <c r="D17" s="9" t="str">
        <f>IFERROR(__xludf.DUMMYFUNCTION("""COMPUTED_VALUE"""),"3.A.2 Manure Management")</f>
        <v>3.A.2 Manure Management</v>
      </c>
      <c r="E17" s="9"/>
      <c r="F17" s="9"/>
      <c r="G17" s="9"/>
      <c r="H17" s="9"/>
      <c r="I17" s="9"/>
      <c r="J17" s="9"/>
    </row>
    <row r="18">
      <c r="A18" s="9" t="str">
        <f>IFERROR(__xludf.DUMMYFUNCTION("""COMPUTED_VALUE"""),"Agriculture")</f>
        <v>Agriculture</v>
      </c>
      <c r="B18" s="9" t="str">
        <f>IFERROR(__xludf.DUMMYFUNCTION("""COMPUTED_VALUE"""),"Rice Cultivation")</f>
        <v>Rice Cultivation</v>
      </c>
      <c r="C18" s="9" t="str">
        <f>IFERROR(__xludf.DUMMYFUNCTION("""COMPUTED_VALUE"""),"rice-cultivation")</f>
        <v>rice-cultivation</v>
      </c>
      <c r="D18" s="9" t="str">
        <f>IFERROR(__xludf.DUMMYFUNCTION("""COMPUTED_VALUE"""),"3.C.7 Rice cultivations")</f>
        <v>3.C.7 Rice cultivations</v>
      </c>
      <c r="E18" s="9"/>
      <c r="F18" s="9"/>
      <c r="G18" s="9"/>
      <c r="H18" s="9"/>
      <c r="I18" s="9"/>
      <c r="J18" s="9"/>
    </row>
    <row r="19">
      <c r="A19" s="9" t="str">
        <f>IFERROR(__xludf.DUMMYFUNCTION("""COMPUTED_VALUE"""),"Agriculture")</f>
        <v>Agriculture</v>
      </c>
      <c r="B19" s="9" t="str">
        <f>IFERROR(__xludf.DUMMYFUNCTION("""COMPUTED_VALUE"""),"Direct Nitrogen Emissions from Agricultural Soils ")</f>
        <v>Direct Nitrogen Emissions from Agricultural Soils </v>
      </c>
      <c r="C19" s="9" t="str">
        <f>IFERROR(__xludf.DUMMYFUNCTION("""COMPUTED_VALUE"""),"synthetic-fertilizer-application, manure-applied-to-soils, crop-residues
soil-organic-carbon, manure-left-on-pasture-cattle (N2O)")</f>
        <v>synthetic-fertilizer-application, manure-applied-to-soils, crop-residues
soil-organic-carbon, manure-left-on-pasture-cattle (N2O)</v>
      </c>
      <c r="D19" s="9" t="str">
        <f>IFERROR(__xludf.DUMMYFUNCTION("""COMPUTED_VALUE"""),"3.C.4 Direct N2O Emissions from managed soils")</f>
        <v>3.C.4 Direct N2O Emissions from managed soils</v>
      </c>
      <c r="E19" s="9"/>
      <c r="F19" s="9"/>
      <c r="G19" s="9"/>
      <c r="H19" s="9"/>
      <c r="I19" s="9"/>
      <c r="J19" s="9"/>
    </row>
    <row r="20">
      <c r="A20" s="9" t="str">
        <f>IFERROR(__xludf.DUMMYFUNCTION("""COMPUTED_VALUE"""),"Agriculture")</f>
        <v>Agriculture</v>
      </c>
      <c r="B20" s="9" t="str">
        <f>IFERROR(__xludf.DUMMYFUNCTION("""COMPUTED_VALUE"""),"Other Agriculture")</f>
        <v>Other Agriculture</v>
      </c>
      <c r="C20" s="9" t="str">
        <f>IFERROR(__xludf.DUMMYFUNCTION("""COMPUTED_VALUE"""),"other-agricultural-soils")</f>
        <v>other-agricultural-soils</v>
      </c>
      <c r="D20" s="9" t="str">
        <f>IFERROR(__xludf.DUMMYFUNCTION("""COMPUTED_VALUE"""),"3.C.2 Liming, 3.C.3 Urea application, 3.C.5 Indirect N2O Emissions from managed soils, 3.C.6 Indirect N2O Emissions from manure management, 5.A Indirect N2O emissions from the atmospheric deposition of nitrogen in NOx and NH3")</f>
        <v>3.C.2 Liming, 3.C.3 Urea application, 3.C.5 Indirect N2O Emissions from managed soils, 3.C.6 Indirect N2O Emissions from manure management, 5.A Indirect N2O emissions from the atmospheric deposition of nitrogen in NOx and NH3</v>
      </c>
      <c r="E20" s="9"/>
      <c r="F20" s="9"/>
      <c r="G20" s="9"/>
      <c r="H20" s="9"/>
      <c r="I20" s="9"/>
      <c r="J20" s="9"/>
    </row>
    <row r="21">
      <c r="A21" s="9" t="str">
        <f>IFERROR(__xludf.DUMMYFUNCTION("""COMPUTED_VALUE"""),"Fires")</f>
        <v>Fires</v>
      </c>
      <c r="B21" s="9" t="str">
        <f>IFERROR(__xludf.DUMMYFUNCTION("""COMPUTED_VALUE"""),"Biomass Burning")</f>
        <v>Biomass Burning</v>
      </c>
      <c r="C21" s="9" t="str">
        <f>IFERROR(__xludf.DUMMYFUNCTION("""COMPUTED_VALUE"""),"cropland-fires, forest-land-fires, shrubgrass-fires, wetland-fires")</f>
        <v>cropland-fires, forest-land-fires, shrubgrass-fires, wetland-fires</v>
      </c>
      <c r="D21" s="9" t="str">
        <f>IFERROR(__xludf.DUMMYFUNCTION("""COMPUTED_VALUE"""),"3.C.1 Emissions from biomass burning")</f>
        <v>3.C.1 Emissions from biomass burning</v>
      </c>
      <c r="E21" s="9"/>
      <c r="F21" s="9"/>
      <c r="G21" s="9"/>
      <c r="H21" s="9"/>
      <c r="I21" s="9"/>
      <c r="J21" s="9"/>
    </row>
    <row r="22">
      <c r="A22" s="9" t="str">
        <f>IFERROR(__xludf.DUMMYFUNCTION("""COMPUTED_VALUE"""),"Waste")</f>
        <v>Waste</v>
      </c>
      <c r="B22" s="9" t="str">
        <f>IFERROR(__xludf.DUMMYFUNCTION("""COMPUTED_VALUE"""),"Solid Waste Disposal")</f>
        <v>Solid Waste Disposal</v>
      </c>
      <c r="C22" s="9" t="str">
        <f>IFERROR(__xludf.DUMMYFUNCTION("""COMPUTED_VALUE"""),"solid-waste-disposal")</f>
        <v>solid-waste-disposal</v>
      </c>
      <c r="D22" s="9" t="str">
        <f>IFERROR(__xludf.DUMMYFUNCTION("""COMPUTED_VALUE"""),"4.A Solid Waste Disposal")</f>
        <v>4.A Solid Waste Disposal</v>
      </c>
      <c r="E22" s="9"/>
      <c r="F22" s="9"/>
      <c r="G22" s="9"/>
      <c r="H22" s="9"/>
      <c r="I22" s="9"/>
      <c r="J22" s="9"/>
    </row>
    <row r="23">
      <c r="A23" s="9" t="str">
        <f>IFERROR(__xludf.DUMMYFUNCTION("""COMPUTED_VALUE"""),"Waste")</f>
        <v>Waste</v>
      </c>
      <c r="B23" s="9" t="str">
        <f>IFERROR(__xludf.DUMMYFUNCTION("""COMPUTED_VALUE"""),"Biological Treatment of Solid Waste")</f>
        <v>Biological Treatment of Solid Waste</v>
      </c>
      <c r="C23" s="9" t="str">
        <f>IFERROR(__xludf.DUMMYFUNCTION("""COMPUTED_VALUE"""),"biological-treatment-of-solid-waste-and-biogenic")</f>
        <v>biological-treatment-of-solid-waste-and-biogenic</v>
      </c>
      <c r="D23" s="9" t="str">
        <f>IFERROR(__xludf.DUMMYFUNCTION("""COMPUTED_VALUE"""),"4.B Biological Treatment of Solid Waste")</f>
        <v>4.B Biological Treatment of Solid Waste</v>
      </c>
      <c r="E23" s="9"/>
      <c r="F23" s="9"/>
      <c r="G23" s="9"/>
      <c r="H23" s="9"/>
      <c r="I23" s="9"/>
      <c r="J23" s="9"/>
    </row>
    <row r="24">
      <c r="A24" s="9" t="str">
        <f>IFERROR(__xludf.DUMMYFUNCTION("""COMPUTED_VALUE"""),"Waste")</f>
        <v>Waste</v>
      </c>
      <c r="B24" s="9" t="str">
        <f>IFERROR(__xludf.DUMMYFUNCTION("""COMPUTED_VALUE"""),"Incineration and Open Burning of Waste")</f>
        <v>Incineration and Open Burning of Waste</v>
      </c>
      <c r="C24" s="9" t="str">
        <f>IFERROR(__xludf.DUMMYFUNCTION("""COMPUTED_VALUE"""),"incineration-and-open-burning-of-waste")</f>
        <v>incineration-and-open-burning-of-waste</v>
      </c>
      <c r="D24" s="9" t="str">
        <f>IFERROR(__xludf.DUMMYFUNCTION("""COMPUTED_VALUE"""),"4.C Incineration and Open Burning of Waste")</f>
        <v>4.C Incineration and Open Burning of Waste</v>
      </c>
      <c r="E24" s="9"/>
      <c r="F24" s="9"/>
      <c r="G24" s="9"/>
      <c r="H24" s="9"/>
      <c r="I24" s="9"/>
      <c r="J24" s="9"/>
    </row>
    <row r="25">
      <c r="A25" s="9" t="str">
        <f>IFERROR(__xludf.DUMMYFUNCTION("""COMPUTED_VALUE"""),"Waste")</f>
        <v>Waste</v>
      </c>
      <c r="B25" s="9" t="str">
        <f>IFERROR(__xludf.DUMMYFUNCTION("""COMPUTED_VALUE"""),"Wastewater Treatment and Discharge")</f>
        <v>Wastewater Treatment and Discharge</v>
      </c>
      <c r="C25" s="9" t="str">
        <f>IFERROR(__xludf.DUMMYFUNCTION("""COMPUTED_VALUE"""),"industrial-wastewater-treatment-and-discharge, domestic-wastewater-treatment-and-discharge")</f>
        <v>industrial-wastewater-treatment-and-discharge, domestic-wastewater-treatment-and-discharge</v>
      </c>
      <c r="D25" s="9" t="str">
        <f>IFERROR(__xludf.DUMMYFUNCTION("""COMPUTED_VALUE"""),"4.D Wastewater Treatment and Discharge")</f>
        <v>4.D Wastewater Treatment and Discharge</v>
      </c>
      <c r="E25" s="9"/>
      <c r="F25" s="9"/>
      <c r="G25" s="9"/>
      <c r="H25" s="9"/>
      <c r="I25" s="9"/>
      <c r="J25" s="9"/>
    </row>
    <row r="26">
      <c r="A26" s="9"/>
      <c r="B26" s="9"/>
      <c r="C26" s="9"/>
      <c r="D26" s="9"/>
      <c r="E26" s="9"/>
      <c r="F26" s="9"/>
      <c r="G26" s="9"/>
      <c r="H26" s="9"/>
      <c r="I26" s="9"/>
      <c r="J26" s="9"/>
    </row>
    <row r="27">
      <c r="A27" s="9"/>
      <c r="B27" s="9"/>
      <c r="C27" s="9"/>
      <c r="D27" s="9"/>
      <c r="E27" s="9"/>
      <c r="F27" s="9"/>
      <c r="G27" s="9"/>
      <c r="H27" s="9"/>
      <c r="I27" s="9"/>
      <c r="J27" s="9"/>
    </row>
    <row r="28">
      <c r="A28" s="9"/>
      <c r="B28" s="9"/>
      <c r="C28" s="9"/>
      <c r="D28" s="9"/>
      <c r="E28" s="9"/>
      <c r="F28" s="9"/>
      <c r="G28" s="9"/>
      <c r="H28" s="9"/>
      <c r="I28" s="9"/>
      <c r="J28" s="9"/>
    </row>
    <row r="29">
      <c r="A29" s="9"/>
      <c r="B29" s="9"/>
      <c r="C29" s="9"/>
      <c r="D29" s="9"/>
      <c r="E29" s="9"/>
      <c r="F29" s="9"/>
      <c r="G29" s="9"/>
      <c r="H29" s="9"/>
      <c r="I29" s="9"/>
      <c r="J29" s="9"/>
    </row>
    <row r="30">
      <c r="A30" s="9"/>
      <c r="B30" s="9"/>
      <c r="C30" s="9"/>
      <c r="D30" s="9"/>
      <c r="E30" s="9"/>
      <c r="F30" s="9"/>
      <c r="G30" s="9"/>
      <c r="H30" s="9"/>
      <c r="I30" s="9"/>
      <c r="J30" s="9"/>
    </row>
    <row r="31">
      <c r="A31" s="9"/>
      <c r="B31" s="9"/>
      <c r="C31" s="9"/>
      <c r="D31" s="9"/>
      <c r="E31" s="9"/>
      <c r="F31" s="9"/>
      <c r="G31" s="9"/>
      <c r="H31" s="9"/>
      <c r="I31" s="9"/>
      <c r="J31" s="9"/>
    </row>
    <row r="32">
      <c r="A32" s="9"/>
      <c r="B32" s="9"/>
      <c r="C32" s="9"/>
      <c r="D32" s="9"/>
      <c r="E32" s="9"/>
      <c r="F32" s="9"/>
      <c r="G32" s="9"/>
      <c r="H32" s="9"/>
      <c r="I32" s="9"/>
      <c r="J32" s="9"/>
    </row>
    <row r="33">
      <c r="A33" s="9"/>
      <c r="B33" s="9"/>
      <c r="C33" s="9"/>
      <c r="D33" s="9"/>
      <c r="E33" s="9"/>
      <c r="F33" s="9"/>
      <c r="G33" s="9"/>
      <c r="H33" s="9"/>
      <c r="I33" s="9"/>
      <c r="J33" s="9"/>
    </row>
    <row r="34">
      <c r="A34" s="9"/>
      <c r="B34" s="9"/>
      <c r="C34" s="9"/>
      <c r="D34" s="9"/>
      <c r="E34" s="9"/>
      <c r="F34" s="9"/>
      <c r="G34" s="9"/>
      <c r="H34" s="9"/>
      <c r="I34" s="9"/>
      <c r="J34" s="9"/>
    </row>
    <row r="35">
      <c r="A35" s="9"/>
      <c r="B35" s="9"/>
      <c r="C35" s="9"/>
      <c r="D35" s="9"/>
      <c r="E35" s="9"/>
      <c r="F35" s="9"/>
      <c r="G35" s="9"/>
      <c r="H35" s="9"/>
      <c r="I35" s="9"/>
      <c r="J35" s="9"/>
    </row>
    <row r="36">
      <c r="A36" s="9"/>
      <c r="B36" s="9"/>
      <c r="C36" s="9"/>
      <c r="D36" s="9"/>
      <c r="E36" s="9"/>
      <c r="F36" s="9"/>
      <c r="G36" s="9"/>
      <c r="H36" s="9"/>
      <c r="I36" s="9"/>
      <c r="J36" s="9"/>
    </row>
    <row r="37">
      <c r="A37" s="9"/>
      <c r="B37" s="9"/>
      <c r="C37" s="9"/>
      <c r="D37" s="9"/>
      <c r="E37" s="9"/>
      <c r="F37" s="9"/>
      <c r="G37" s="9"/>
      <c r="H37" s="9"/>
      <c r="I37" s="9"/>
      <c r="J37" s="9"/>
    </row>
    <row r="38">
      <c r="A38" s="9"/>
      <c r="B38" s="9"/>
      <c r="C38" s="9"/>
      <c r="D38" s="9"/>
      <c r="E38" s="9"/>
      <c r="F38" s="9"/>
      <c r="G38" s="9"/>
      <c r="H38" s="9"/>
      <c r="I38" s="9"/>
      <c r="J38" s="9"/>
    </row>
    <row r="39">
      <c r="A39" s="9"/>
      <c r="B39" s="9"/>
      <c r="C39" s="9"/>
      <c r="D39" s="9"/>
      <c r="E39" s="9"/>
      <c r="F39" s="9"/>
      <c r="G39" s="9"/>
      <c r="H39" s="9"/>
      <c r="I39" s="9"/>
      <c r="J39" s="9"/>
    </row>
    <row r="40">
      <c r="A40" s="9"/>
      <c r="B40" s="9"/>
      <c r="C40" s="9"/>
      <c r="D40" s="9"/>
      <c r="E40" s="9"/>
      <c r="F40" s="9"/>
      <c r="G40" s="9"/>
      <c r="H40" s="9"/>
      <c r="I40" s="9"/>
      <c r="J40" s="9"/>
    </row>
    <row r="41">
      <c r="A41" s="9"/>
      <c r="B41" s="9"/>
      <c r="C41" s="9"/>
      <c r="D41" s="9"/>
      <c r="E41" s="9"/>
      <c r="F41" s="9"/>
      <c r="G41" s="9"/>
      <c r="H41" s="9"/>
      <c r="I41" s="9"/>
      <c r="J41" s="9"/>
    </row>
    <row r="42">
      <c r="A42" s="9"/>
      <c r="B42" s="9"/>
      <c r="C42" s="9"/>
      <c r="D42" s="9"/>
      <c r="E42" s="9"/>
      <c r="F42" s="9"/>
      <c r="G42" s="9"/>
      <c r="H42" s="9"/>
      <c r="I42" s="9"/>
      <c r="J42" s="9"/>
    </row>
    <row r="43">
      <c r="A43" s="9"/>
      <c r="B43" s="9"/>
      <c r="C43" s="9"/>
      <c r="D43" s="9"/>
      <c r="E43" s="9"/>
      <c r="F43" s="9"/>
      <c r="G43" s="9"/>
      <c r="H43" s="9"/>
      <c r="I43" s="9"/>
      <c r="J43" s="9"/>
    </row>
    <row r="44">
      <c r="A44" s="9"/>
      <c r="B44" s="9"/>
      <c r="C44" s="9"/>
      <c r="D44" s="9"/>
      <c r="E44" s="9"/>
      <c r="F44" s="9"/>
      <c r="G44" s="9"/>
      <c r="H44" s="9"/>
      <c r="I44" s="9"/>
      <c r="J44" s="9"/>
    </row>
    <row r="45">
      <c r="A45" s="9"/>
      <c r="B45" s="9"/>
      <c r="C45" s="9"/>
      <c r="D45" s="9"/>
      <c r="E45" s="9"/>
      <c r="F45" s="9"/>
      <c r="G45" s="9"/>
      <c r="H45" s="9"/>
      <c r="I45" s="9"/>
      <c r="J45" s="9"/>
    </row>
    <row r="46">
      <c r="A46" s="9"/>
      <c r="B46" s="9"/>
      <c r="C46" s="9"/>
      <c r="D46" s="9"/>
      <c r="E46" s="9"/>
      <c r="F46" s="9"/>
      <c r="G46" s="9"/>
      <c r="H46" s="9"/>
      <c r="I46" s="9"/>
      <c r="J46" s="9"/>
    </row>
    <row r="47">
      <c r="A47" s="9"/>
      <c r="B47" s="9"/>
      <c r="C47" s="9"/>
      <c r="D47" s="9"/>
      <c r="E47" s="9"/>
      <c r="F47" s="9"/>
      <c r="G47" s="9"/>
      <c r="H47" s="9"/>
      <c r="I47" s="9"/>
      <c r="J47" s="9"/>
    </row>
    <row r="48">
      <c r="A48" s="9"/>
      <c r="B48" s="9"/>
      <c r="C48" s="9"/>
      <c r="D48" s="9"/>
      <c r="E48" s="9"/>
      <c r="F48" s="9"/>
      <c r="G48" s="9"/>
      <c r="H48" s="9"/>
      <c r="I48" s="9"/>
      <c r="J48" s="9"/>
    </row>
    <row r="49">
      <c r="A49" s="9"/>
      <c r="B49" s="9"/>
      <c r="C49" s="9"/>
      <c r="D49" s="9"/>
      <c r="E49" s="9"/>
      <c r="F49" s="9"/>
      <c r="G49" s="9"/>
      <c r="H49" s="9"/>
      <c r="I49" s="9"/>
      <c r="J49" s="9"/>
    </row>
    <row r="50">
      <c r="A50" s="9"/>
      <c r="B50" s="9"/>
      <c r="C50" s="9"/>
      <c r="D50" s="9"/>
      <c r="E50" s="9"/>
      <c r="F50" s="9"/>
      <c r="G50" s="9"/>
      <c r="H50" s="9"/>
      <c r="I50" s="9"/>
      <c r="J50" s="9"/>
    </row>
    <row r="51">
      <c r="A51" s="9"/>
      <c r="B51" s="9"/>
      <c r="C51" s="9"/>
      <c r="D51" s="9"/>
      <c r="E51" s="9"/>
      <c r="F51" s="9"/>
      <c r="G51" s="9"/>
      <c r="H51" s="9"/>
      <c r="I51" s="9"/>
      <c r="J51" s="9"/>
    </row>
    <row r="52">
      <c r="A52" s="9"/>
      <c r="B52" s="9"/>
      <c r="C52" s="9"/>
      <c r="D52" s="9"/>
      <c r="E52" s="9"/>
      <c r="F52" s="9"/>
      <c r="G52" s="9"/>
      <c r="H52" s="9"/>
      <c r="I52" s="9"/>
      <c r="J52" s="9"/>
    </row>
    <row r="53">
      <c r="A53" s="9"/>
      <c r="B53" s="9"/>
      <c r="C53" s="9"/>
      <c r="D53" s="9"/>
      <c r="E53" s="9"/>
      <c r="F53" s="9"/>
      <c r="G53" s="9"/>
      <c r="H53" s="9"/>
      <c r="I53" s="9"/>
      <c r="J53" s="9"/>
    </row>
    <row r="54">
      <c r="A54" s="9"/>
      <c r="B54" s="9"/>
      <c r="C54" s="9"/>
      <c r="D54" s="9"/>
      <c r="E54" s="9"/>
      <c r="F54" s="9"/>
      <c r="G54" s="9"/>
      <c r="H54" s="9"/>
      <c r="I54" s="9"/>
      <c r="J54" s="9"/>
    </row>
    <row r="55">
      <c r="A55" s="9"/>
      <c r="B55" s="9"/>
      <c r="C55" s="9"/>
      <c r="D55" s="9"/>
      <c r="E55" s="9"/>
      <c r="F55" s="9"/>
      <c r="G55" s="9"/>
      <c r="H55" s="9"/>
      <c r="I55" s="9"/>
      <c r="J55" s="9"/>
    </row>
    <row r="56">
      <c r="A56" s="9"/>
      <c r="B56" s="9"/>
      <c r="C56" s="9"/>
      <c r="D56" s="9"/>
      <c r="E56" s="9"/>
      <c r="F56" s="9"/>
      <c r="G56" s="9"/>
      <c r="H56" s="9"/>
      <c r="I56" s="9"/>
      <c r="J56" s="9"/>
    </row>
    <row r="57">
      <c r="A57" s="9"/>
      <c r="B57" s="9"/>
      <c r="C57" s="9"/>
      <c r="D57" s="9"/>
      <c r="E57" s="9"/>
      <c r="F57" s="9"/>
      <c r="G57" s="9"/>
      <c r="H57" s="9"/>
      <c r="I57" s="9"/>
      <c r="J57" s="9"/>
    </row>
    <row r="58">
      <c r="A58" s="9"/>
      <c r="B58" s="9"/>
      <c r="C58" s="9"/>
      <c r="D58" s="9"/>
      <c r="E58" s="9"/>
      <c r="F58" s="9"/>
      <c r="G58" s="9"/>
      <c r="H58" s="9"/>
      <c r="I58" s="9"/>
      <c r="J58" s="9"/>
    </row>
    <row r="59">
      <c r="A59" s="9"/>
      <c r="B59" s="9"/>
      <c r="C59" s="9"/>
      <c r="D59" s="9"/>
      <c r="E59" s="9"/>
      <c r="F59" s="9"/>
      <c r="G59" s="9"/>
      <c r="H59" s="9"/>
      <c r="I59" s="9"/>
      <c r="J59" s="9"/>
    </row>
    <row r="60">
      <c r="A60" s="9"/>
      <c r="B60" s="9"/>
      <c r="C60" s="9"/>
      <c r="D60" s="9"/>
      <c r="E60" s="9"/>
      <c r="F60" s="9"/>
      <c r="G60" s="9"/>
      <c r="H60" s="9"/>
      <c r="I60" s="9"/>
      <c r="J60" s="9"/>
    </row>
    <row r="61">
      <c r="A61" s="9"/>
      <c r="B61" s="9"/>
      <c r="C61" s="9"/>
      <c r="D61" s="9"/>
      <c r="E61" s="9"/>
      <c r="F61" s="9"/>
      <c r="G61" s="9"/>
      <c r="H61" s="9"/>
      <c r="I61" s="9"/>
      <c r="J61" s="9"/>
    </row>
    <row r="62">
      <c r="A62" s="9"/>
      <c r="B62" s="9"/>
      <c r="C62" s="9"/>
      <c r="D62" s="9"/>
      <c r="E62" s="9"/>
      <c r="F62" s="9"/>
      <c r="G62" s="9"/>
      <c r="H62" s="9"/>
      <c r="I62" s="9"/>
      <c r="J62" s="9"/>
    </row>
    <row r="63">
      <c r="A63" s="9"/>
      <c r="B63" s="9"/>
      <c r="C63" s="9"/>
      <c r="D63" s="9"/>
      <c r="E63" s="9"/>
      <c r="F63" s="9"/>
      <c r="G63" s="9"/>
      <c r="H63" s="9"/>
      <c r="I63" s="9"/>
      <c r="J63" s="9"/>
    </row>
    <row r="64">
      <c r="A64" s="9"/>
      <c r="B64" s="9"/>
      <c r="C64" s="9"/>
      <c r="D64" s="9"/>
      <c r="E64" s="9"/>
      <c r="F64" s="9"/>
      <c r="G64" s="9"/>
      <c r="H64" s="9"/>
      <c r="I64" s="9"/>
      <c r="J64" s="9"/>
    </row>
    <row r="65">
      <c r="A65" s="9"/>
      <c r="B65" s="9"/>
      <c r="C65" s="9"/>
      <c r="D65" s="9"/>
      <c r="E65" s="9"/>
      <c r="F65" s="9"/>
      <c r="G65" s="9"/>
      <c r="H65" s="9"/>
      <c r="I65" s="9"/>
      <c r="J65" s="9"/>
    </row>
    <row r="66">
      <c r="A66" s="9"/>
      <c r="B66" s="9"/>
      <c r="C66" s="9"/>
      <c r="D66" s="9"/>
      <c r="E66" s="9"/>
      <c r="F66" s="9"/>
      <c r="G66" s="9"/>
      <c r="H66" s="9"/>
      <c r="I66" s="9"/>
      <c r="J66" s="9"/>
    </row>
    <row r="67">
      <c r="A67" s="9"/>
      <c r="B67" s="9"/>
      <c r="C67" s="9"/>
      <c r="D67" s="9"/>
      <c r="E67" s="9"/>
      <c r="F67" s="9"/>
      <c r="G67" s="9"/>
      <c r="H67" s="9"/>
      <c r="I67" s="9"/>
      <c r="J67" s="9"/>
    </row>
    <row r="68">
      <c r="A68" s="9"/>
      <c r="B68" s="9"/>
      <c r="C68" s="9"/>
      <c r="D68" s="9"/>
      <c r="E68" s="9"/>
      <c r="F68" s="9"/>
      <c r="G68" s="9"/>
      <c r="H68" s="9"/>
      <c r="I68" s="9"/>
      <c r="J68" s="9"/>
    </row>
    <row r="69">
      <c r="A69" s="9"/>
      <c r="B69" s="9"/>
      <c r="C69" s="9"/>
      <c r="D69" s="9"/>
      <c r="E69" s="9"/>
      <c r="F69" s="9"/>
      <c r="G69" s="9"/>
      <c r="H69" s="9"/>
      <c r="I69" s="9"/>
      <c r="J69" s="9"/>
    </row>
    <row r="70">
      <c r="A70" s="9"/>
      <c r="B70" s="9"/>
      <c r="C70" s="9"/>
      <c r="D70" s="9"/>
      <c r="E70" s="9"/>
      <c r="F70" s="9"/>
      <c r="G70" s="9"/>
      <c r="H70" s="9"/>
      <c r="I70" s="9"/>
      <c r="J70" s="9"/>
    </row>
    <row r="71">
      <c r="A71" s="9"/>
      <c r="B71" s="9"/>
      <c r="C71" s="9"/>
      <c r="D71" s="9"/>
      <c r="E71" s="9"/>
      <c r="F71" s="9"/>
      <c r="G71" s="9"/>
      <c r="H71" s="9"/>
      <c r="I71" s="9"/>
      <c r="J71" s="9"/>
    </row>
    <row r="72">
      <c r="A72" s="9"/>
      <c r="B72" s="9"/>
      <c r="C72" s="9"/>
      <c r="D72" s="9"/>
      <c r="E72" s="9"/>
      <c r="F72" s="9"/>
      <c r="G72" s="9"/>
      <c r="H72" s="9"/>
      <c r="I72" s="9"/>
      <c r="J72" s="9"/>
    </row>
    <row r="73">
      <c r="A73" s="9"/>
      <c r="B73" s="9"/>
      <c r="C73" s="9"/>
      <c r="D73" s="9"/>
      <c r="E73" s="9"/>
      <c r="F73" s="9"/>
      <c r="G73" s="9"/>
      <c r="H73" s="9"/>
      <c r="I73" s="9"/>
      <c r="J73" s="9"/>
    </row>
    <row r="74">
      <c r="A74" s="9"/>
      <c r="B74" s="9"/>
      <c r="C74" s="9"/>
      <c r="D74" s="9"/>
      <c r="E74" s="9"/>
      <c r="F74" s="9"/>
      <c r="G74" s="9"/>
      <c r="H74" s="9"/>
      <c r="I74" s="9"/>
      <c r="J74" s="9"/>
    </row>
    <row r="75">
      <c r="A75" s="9"/>
      <c r="B75" s="9"/>
      <c r="C75" s="9"/>
      <c r="D75" s="9"/>
      <c r="E75" s="9"/>
      <c r="F75" s="9"/>
      <c r="G75" s="9"/>
      <c r="H75" s="9"/>
      <c r="I75" s="9"/>
      <c r="J75" s="9"/>
    </row>
    <row r="76">
      <c r="A76" s="9"/>
      <c r="B76" s="9"/>
      <c r="C76" s="9"/>
      <c r="D76" s="9"/>
      <c r="E76" s="9"/>
      <c r="F76" s="9"/>
      <c r="G76" s="9"/>
      <c r="H76" s="9"/>
      <c r="I76" s="9"/>
      <c r="J76" s="9"/>
    </row>
    <row r="77">
      <c r="A77" s="9"/>
      <c r="B77" s="9"/>
      <c r="C77" s="9"/>
      <c r="D77" s="9"/>
      <c r="E77" s="9"/>
      <c r="F77" s="9"/>
      <c r="G77" s="9"/>
      <c r="H77" s="9"/>
      <c r="I77" s="9"/>
      <c r="J77" s="9"/>
    </row>
    <row r="78">
      <c r="A78" s="9"/>
      <c r="B78" s="9"/>
      <c r="C78" s="9"/>
      <c r="D78" s="9"/>
      <c r="E78" s="9"/>
      <c r="F78" s="9"/>
      <c r="G78" s="9"/>
      <c r="H78" s="9"/>
      <c r="I78" s="9"/>
      <c r="J78" s="9"/>
    </row>
    <row r="79">
      <c r="A79" s="9"/>
      <c r="B79" s="9"/>
      <c r="C79" s="9"/>
      <c r="D79" s="9"/>
      <c r="E79" s="9"/>
      <c r="F79" s="9"/>
      <c r="G79" s="9"/>
      <c r="H79" s="9"/>
      <c r="I79" s="9"/>
      <c r="J79" s="9"/>
    </row>
    <row r="80">
      <c r="A80" s="9"/>
      <c r="B80" s="9"/>
      <c r="C80" s="9"/>
      <c r="D80" s="9"/>
      <c r="E80" s="9"/>
      <c r="F80" s="9"/>
      <c r="G80" s="9"/>
      <c r="H80" s="9"/>
      <c r="I80" s="9"/>
      <c r="J80" s="9"/>
    </row>
    <row r="81">
      <c r="A81" s="9"/>
      <c r="B81" s="9"/>
      <c r="C81" s="9"/>
      <c r="D81" s="9"/>
      <c r="E81" s="9"/>
      <c r="F81" s="9"/>
      <c r="G81" s="9"/>
      <c r="H81" s="9"/>
      <c r="I81" s="9"/>
      <c r="J81" s="9"/>
    </row>
    <row r="82">
      <c r="A82" s="9"/>
      <c r="B82" s="9"/>
      <c r="C82" s="9"/>
      <c r="D82" s="9"/>
      <c r="E82" s="9"/>
      <c r="F82" s="9"/>
      <c r="G82" s="9"/>
      <c r="H82" s="9"/>
      <c r="I82" s="9"/>
      <c r="J82" s="9"/>
    </row>
    <row r="83">
      <c r="A83" s="9"/>
      <c r="B83" s="9"/>
      <c r="C83" s="9"/>
      <c r="D83" s="9"/>
      <c r="E83" s="9"/>
      <c r="F83" s="9"/>
      <c r="G83" s="9"/>
      <c r="H83" s="9"/>
      <c r="I83" s="9"/>
      <c r="J83" s="9"/>
    </row>
    <row r="84">
      <c r="A84" s="9"/>
      <c r="B84" s="9"/>
      <c r="C84" s="9"/>
      <c r="D84" s="9"/>
      <c r="E84" s="9"/>
      <c r="F84" s="9"/>
      <c r="G84" s="9"/>
      <c r="H84" s="9"/>
      <c r="I84" s="9"/>
      <c r="J84" s="9"/>
    </row>
    <row r="85">
      <c r="A85" s="9"/>
      <c r="B85" s="9"/>
      <c r="C85" s="9"/>
      <c r="D85" s="9"/>
      <c r="E85" s="9"/>
      <c r="F85" s="9"/>
      <c r="G85" s="9"/>
      <c r="H85" s="9"/>
      <c r="I85" s="9"/>
      <c r="J85" s="9"/>
    </row>
    <row r="86">
      <c r="A86" s="9"/>
      <c r="B86" s="9"/>
      <c r="C86" s="9"/>
      <c r="D86" s="9"/>
      <c r="E86" s="9"/>
      <c r="F86" s="9"/>
      <c r="G86" s="9"/>
      <c r="H86" s="9"/>
      <c r="I86" s="9"/>
      <c r="J86" s="9"/>
    </row>
    <row r="87">
      <c r="A87" s="9"/>
      <c r="B87" s="9"/>
      <c r="C87" s="9"/>
      <c r="D87" s="9"/>
      <c r="E87" s="9"/>
      <c r="F87" s="9"/>
      <c r="G87" s="9"/>
      <c r="H87" s="9"/>
      <c r="I87" s="9"/>
      <c r="J87" s="9"/>
    </row>
    <row r="88">
      <c r="A88" s="9"/>
      <c r="B88" s="9"/>
      <c r="C88" s="9"/>
      <c r="D88" s="9"/>
      <c r="E88" s="9"/>
      <c r="F88" s="9"/>
      <c r="G88" s="9"/>
      <c r="H88" s="9"/>
      <c r="I88" s="9"/>
      <c r="J88" s="9"/>
    </row>
    <row r="89">
      <c r="A89" s="9"/>
      <c r="B89" s="9"/>
      <c r="C89" s="9"/>
      <c r="D89" s="9"/>
      <c r="E89" s="9"/>
      <c r="F89" s="9"/>
      <c r="G89" s="9"/>
      <c r="H89" s="9"/>
      <c r="I89" s="9"/>
      <c r="J89" s="9"/>
    </row>
    <row r="90">
      <c r="A90" s="9"/>
      <c r="B90" s="9"/>
      <c r="C90" s="9"/>
      <c r="D90" s="9"/>
      <c r="E90" s="9"/>
      <c r="F90" s="9"/>
      <c r="G90" s="9"/>
      <c r="H90" s="9"/>
      <c r="I90" s="9"/>
      <c r="J90" s="9"/>
    </row>
    <row r="91">
      <c r="A91" s="9"/>
      <c r="B91" s="9"/>
      <c r="C91" s="9"/>
      <c r="D91" s="9"/>
      <c r="E91" s="9"/>
      <c r="F91" s="9"/>
      <c r="G91" s="9"/>
      <c r="H91" s="9"/>
      <c r="I91" s="9"/>
      <c r="J91" s="9"/>
    </row>
    <row r="92">
      <c r="A92" s="9"/>
      <c r="B92" s="9"/>
      <c r="C92" s="9"/>
      <c r="D92" s="9"/>
      <c r="E92" s="9"/>
      <c r="F92" s="9"/>
      <c r="G92" s="9"/>
      <c r="H92" s="9"/>
      <c r="I92" s="9"/>
      <c r="J92" s="9"/>
    </row>
    <row r="93">
      <c r="A93" s="9"/>
      <c r="B93" s="9"/>
      <c r="C93" s="9"/>
      <c r="D93" s="9"/>
      <c r="E93" s="9"/>
      <c r="F93" s="9"/>
      <c r="G93" s="9"/>
      <c r="H93" s="9"/>
      <c r="I93" s="9"/>
      <c r="J93" s="9"/>
    </row>
    <row r="94">
      <c r="A94" s="9"/>
      <c r="B94" s="9"/>
      <c r="C94" s="9"/>
      <c r="D94" s="9"/>
      <c r="E94" s="9"/>
      <c r="F94" s="9"/>
      <c r="G94" s="9"/>
      <c r="H94" s="9"/>
      <c r="I94" s="9"/>
      <c r="J94" s="9"/>
    </row>
    <row r="95">
      <c r="A95" s="9"/>
      <c r="B95" s="9"/>
      <c r="C95" s="9"/>
      <c r="D95" s="9"/>
      <c r="E95" s="9"/>
      <c r="F95" s="9"/>
      <c r="G95" s="9"/>
      <c r="H95" s="9"/>
      <c r="I95" s="9"/>
      <c r="J95" s="9"/>
    </row>
    <row r="96">
      <c r="A96" s="9"/>
      <c r="B96" s="9"/>
      <c r="C96" s="9"/>
      <c r="D96" s="9"/>
      <c r="E96" s="9"/>
      <c r="F96" s="9"/>
      <c r="G96" s="9"/>
      <c r="H96" s="9"/>
      <c r="I96" s="9"/>
      <c r="J96" s="9"/>
    </row>
    <row r="97">
      <c r="A97" s="9"/>
      <c r="B97" s="9"/>
      <c r="C97" s="9"/>
      <c r="D97" s="9"/>
      <c r="E97" s="9"/>
      <c r="F97" s="9"/>
      <c r="G97" s="9"/>
      <c r="H97" s="9"/>
      <c r="I97" s="9"/>
      <c r="J97" s="9"/>
    </row>
    <row r="98">
      <c r="A98" s="9"/>
      <c r="B98" s="9"/>
      <c r="C98" s="9"/>
      <c r="D98" s="9"/>
      <c r="E98" s="9"/>
      <c r="F98" s="9"/>
      <c r="G98" s="9"/>
      <c r="H98" s="9"/>
      <c r="I98" s="9"/>
      <c r="J98" s="9"/>
    </row>
    <row r="99">
      <c r="A99" s="9"/>
      <c r="B99" s="9"/>
      <c r="C99" s="9"/>
      <c r="D99" s="9"/>
      <c r="E99" s="9"/>
      <c r="F99" s="9"/>
      <c r="G99" s="9"/>
      <c r="H99" s="9"/>
      <c r="I99" s="9"/>
      <c r="J99" s="9"/>
    </row>
    <row r="100">
      <c r="A100" s="9"/>
      <c r="B100" s="9"/>
      <c r="C100" s="9"/>
      <c r="D100" s="9"/>
      <c r="E100" s="9"/>
      <c r="F100" s="9"/>
      <c r="G100" s="9"/>
      <c r="H100" s="9"/>
      <c r="I100" s="9"/>
      <c r="J100" s="9"/>
    </row>
    <row r="101">
      <c r="A101" s="9"/>
      <c r="B101" s="9"/>
      <c r="C101" s="9"/>
      <c r="D101" s="9"/>
      <c r="E101" s="9"/>
      <c r="F101" s="9"/>
      <c r="G101" s="9"/>
      <c r="H101" s="9"/>
      <c r="I101" s="9"/>
      <c r="J101" s="9"/>
    </row>
    <row r="102">
      <c r="A102" s="9"/>
      <c r="B102" s="9"/>
      <c r="C102" s="9"/>
      <c r="D102" s="9"/>
      <c r="E102" s="9"/>
      <c r="F102" s="9"/>
      <c r="G102" s="9"/>
      <c r="H102" s="9"/>
      <c r="I102" s="9"/>
      <c r="J102" s="9"/>
    </row>
    <row r="103">
      <c r="A103" s="9"/>
      <c r="B103" s="9"/>
      <c r="C103" s="9"/>
      <c r="D103" s="9"/>
      <c r="E103" s="9"/>
      <c r="F103" s="9"/>
      <c r="G103" s="9"/>
      <c r="H103" s="9"/>
      <c r="I103" s="9"/>
      <c r="J103" s="9"/>
    </row>
    <row r="104">
      <c r="A104" s="9"/>
      <c r="B104" s="9"/>
      <c r="C104" s="9"/>
      <c r="D104" s="9"/>
      <c r="E104" s="9"/>
      <c r="F104" s="9"/>
      <c r="G104" s="9"/>
      <c r="H104" s="9"/>
      <c r="I104" s="9"/>
      <c r="J104" s="9"/>
    </row>
    <row r="105">
      <c r="A105" s="9"/>
      <c r="B105" s="9"/>
      <c r="C105" s="9"/>
      <c r="D105" s="9"/>
      <c r="E105" s="9"/>
      <c r="F105" s="9"/>
      <c r="G105" s="9"/>
      <c r="H105" s="9"/>
      <c r="I105" s="9"/>
      <c r="J105" s="9"/>
    </row>
    <row r="106">
      <c r="A106" s="9"/>
      <c r="B106" s="9"/>
      <c r="C106" s="9"/>
      <c r="D106" s="9"/>
      <c r="E106" s="9"/>
      <c r="F106" s="9"/>
      <c r="G106" s="9"/>
      <c r="H106" s="9"/>
      <c r="I106" s="9"/>
      <c r="J106" s="9"/>
    </row>
    <row r="107">
      <c r="A107" s="9"/>
      <c r="B107" s="9"/>
      <c r="C107" s="9"/>
      <c r="D107" s="9"/>
      <c r="E107" s="9"/>
      <c r="F107" s="9"/>
      <c r="G107" s="9"/>
      <c r="H107" s="9"/>
      <c r="I107" s="9"/>
      <c r="J107" s="9"/>
    </row>
    <row r="108">
      <c r="A108" s="9"/>
      <c r="B108" s="9"/>
      <c r="C108" s="9"/>
      <c r="D108" s="9"/>
      <c r="E108" s="9"/>
      <c r="F108" s="9"/>
      <c r="G108" s="9"/>
      <c r="H108" s="9"/>
      <c r="I108" s="9"/>
      <c r="J108" s="9"/>
    </row>
    <row r="109">
      <c r="A109" s="9"/>
      <c r="B109" s="9"/>
      <c r="C109" s="9"/>
      <c r="D109" s="9"/>
      <c r="E109" s="9"/>
      <c r="F109" s="9"/>
      <c r="G109" s="9"/>
      <c r="H109" s="9"/>
      <c r="I109" s="9"/>
      <c r="J109" s="9"/>
    </row>
    <row r="110">
      <c r="A110" s="9"/>
      <c r="B110" s="9"/>
      <c r="C110" s="9"/>
      <c r="D110" s="9"/>
      <c r="E110" s="9"/>
      <c r="F110" s="9"/>
      <c r="G110" s="9"/>
      <c r="H110" s="9"/>
      <c r="I110" s="9"/>
      <c r="J110" s="9"/>
    </row>
    <row r="111">
      <c r="A111" s="9"/>
      <c r="B111" s="9"/>
      <c r="C111" s="9"/>
      <c r="D111" s="9"/>
      <c r="E111" s="9"/>
      <c r="F111" s="9"/>
      <c r="G111" s="9"/>
      <c r="H111" s="9"/>
      <c r="I111" s="9"/>
      <c r="J111" s="9"/>
    </row>
    <row r="112">
      <c r="A112" s="9"/>
      <c r="B112" s="9"/>
      <c r="C112" s="9"/>
      <c r="D112" s="9"/>
      <c r="E112" s="9"/>
      <c r="F112" s="9"/>
      <c r="G112" s="9"/>
      <c r="H112" s="9"/>
      <c r="I112" s="9"/>
      <c r="J112" s="9"/>
    </row>
    <row r="113">
      <c r="A113" s="9"/>
      <c r="B113" s="9"/>
      <c r="C113" s="9"/>
      <c r="D113" s="9"/>
      <c r="E113" s="9"/>
      <c r="F113" s="9"/>
      <c r="G113" s="9"/>
      <c r="H113" s="9"/>
      <c r="I113" s="9"/>
      <c r="J113" s="9"/>
    </row>
    <row r="114">
      <c r="A114" s="9"/>
      <c r="B114" s="9"/>
      <c r="C114" s="9"/>
      <c r="D114" s="9"/>
      <c r="E114" s="9"/>
      <c r="F114" s="9"/>
      <c r="G114" s="9"/>
      <c r="H114" s="9"/>
      <c r="I114" s="9"/>
      <c r="J114" s="9"/>
    </row>
    <row r="115">
      <c r="A115" s="9"/>
      <c r="B115" s="9"/>
      <c r="C115" s="9"/>
      <c r="D115" s="9"/>
      <c r="E115" s="9"/>
      <c r="F115" s="9"/>
      <c r="G115" s="9"/>
      <c r="H115" s="9"/>
      <c r="I115" s="9"/>
      <c r="J115" s="9"/>
    </row>
    <row r="116">
      <c r="A116" s="9"/>
      <c r="B116" s="9"/>
      <c r="C116" s="9"/>
      <c r="D116" s="9"/>
      <c r="E116" s="9"/>
      <c r="F116" s="9"/>
      <c r="G116" s="9"/>
      <c r="H116" s="9"/>
      <c r="I116" s="9"/>
      <c r="J116" s="9"/>
    </row>
    <row r="117">
      <c r="A117" s="9"/>
      <c r="B117" s="9"/>
      <c r="C117" s="9"/>
      <c r="D117" s="9"/>
      <c r="E117" s="9"/>
      <c r="F117" s="9"/>
      <c r="G117" s="9"/>
      <c r="H117" s="9"/>
      <c r="I117" s="9"/>
      <c r="J117" s="9"/>
    </row>
    <row r="118">
      <c r="A118" s="9"/>
      <c r="B118" s="9"/>
      <c r="C118" s="9"/>
      <c r="D118" s="9"/>
      <c r="E118" s="9"/>
      <c r="F118" s="9"/>
      <c r="G118" s="9"/>
      <c r="H118" s="9"/>
      <c r="I118" s="9"/>
      <c r="J118" s="9"/>
    </row>
    <row r="119">
      <c r="A119" s="9"/>
      <c r="B119" s="9"/>
      <c r="C119" s="9"/>
      <c r="D119" s="9"/>
      <c r="E119" s="9"/>
      <c r="F119" s="9"/>
      <c r="G119" s="9"/>
      <c r="H119" s="9"/>
      <c r="I119" s="9"/>
      <c r="J119" s="9"/>
    </row>
    <row r="120">
      <c r="A120" s="9"/>
      <c r="B120" s="9"/>
      <c r="C120" s="9"/>
      <c r="D120" s="9"/>
      <c r="E120" s="9"/>
      <c r="F120" s="9"/>
      <c r="G120" s="9"/>
      <c r="H120" s="9"/>
      <c r="I120" s="9"/>
      <c r="J120" s="9"/>
    </row>
    <row r="121">
      <c r="A121" s="9"/>
      <c r="B121" s="9"/>
      <c r="C121" s="9"/>
      <c r="D121" s="9"/>
      <c r="E121" s="9"/>
      <c r="F121" s="9"/>
      <c r="G121" s="9"/>
      <c r="H121" s="9"/>
      <c r="I121" s="9"/>
      <c r="J121" s="9"/>
    </row>
    <row r="122">
      <c r="A122" s="9"/>
      <c r="B122" s="9"/>
      <c r="C122" s="9"/>
      <c r="D122" s="9"/>
      <c r="E122" s="9"/>
      <c r="F122" s="9"/>
      <c r="G122" s="9"/>
      <c r="H122" s="9"/>
      <c r="I122" s="9"/>
      <c r="J122" s="9"/>
    </row>
    <row r="123">
      <c r="A123" s="9"/>
      <c r="B123" s="9"/>
      <c r="C123" s="9"/>
      <c r="D123" s="9"/>
      <c r="E123" s="9"/>
      <c r="F123" s="9"/>
      <c r="G123" s="9"/>
      <c r="H123" s="9"/>
      <c r="I123" s="9"/>
      <c r="J123" s="9"/>
    </row>
    <row r="124">
      <c r="A124" s="9"/>
      <c r="B124" s="9"/>
      <c r="C124" s="9"/>
      <c r="D124" s="9"/>
      <c r="E124" s="9"/>
      <c r="F124" s="9"/>
      <c r="G124" s="9"/>
      <c r="H124" s="9"/>
      <c r="I124" s="9"/>
      <c r="J124" s="9"/>
    </row>
    <row r="125">
      <c r="A125" s="9"/>
      <c r="B125" s="9"/>
      <c r="C125" s="9"/>
      <c r="D125" s="9"/>
      <c r="E125" s="9"/>
      <c r="F125" s="9"/>
      <c r="G125" s="9"/>
      <c r="H125" s="9"/>
      <c r="I125" s="9"/>
      <c r="J125" s="9"/>
    </row>
    <row r="126">
      <c r="A126" s="9"/>
      <c r="B126" s="9"/>
      <c r="C126" s="9"/>
      <c r="D126" s="9"/>
      <c r="E126" s="9"/>
      <c r="F126" s="9"/>
      <c r="G126" s="9"/>
      <c r="H126" s="9"/>
      <c r="I126" s="9"/>
      <c r="J126" s="9"/>
    </row>
    <row r="127">
      <c r="A127" s="9"/>
      <c r="B127" s="9"/>
      <c r="C127" s="9"/>
      <c r="D127" s="9"/>
      <c r="E127" s="9"/>
      <c r="F127" s="9"/>
      <c r="G127" s="9"/>
      <c r="H127" s="9"/>
      <c r="I127" s="9"/>
      <c r="J127" s="9"/>
    </row>
    <row r="128">
      <c r="A128" s="9"/>
      <c r="B128" s="9"/>
      <c r="C128" s="9"/>
      <c r="D128" s="9"/>
      <c r="E128" s="9"/>
      <c r="F128" s="9"/>
      <c r="G128" s="9"/>
      <c r="H128" s="9"/>
      <c r="I128" s="9"/>
      <c r="J128" s="9"/>
    </row>
    <row r="129">
      <c r="A129" s="9"/>
      <c r="B129" s="9"/>
      <c r="C129" s="9"/>
      <c r="D129" s="9"/>
      <c r="E129" s="9"/>
      <c r="F129" s="9"/>
      <c r="G129" s="9"/>
      <c r="H129" s="9"/>
      <c r="I129" s="9"/>
      <c r="J129" s="9"/>
    </row>
    <row r="130">
      <c r="A130" s="9"/>
      <c r="B130" s="9"/>
      <c r="C130" s="9"/>
      <c r="D130" s="9"/>
      <c r="E130" s="9"/>
      <c r="F130" s="9"/>
      <c r="G130" s="9"/>
      <c r="H130" s="9"/>
      <c r="I130" s="9"/>
      <c r="J130" s="9"/>
    </row>
    <row r="131">
      <c r="A131" s="9"/>
      <c r="B131" s="9"/>
      <c r="C131" s="9"/>
      <c r="D131" s="9"/>
      <c r="E131" s="9"/>
      <c r="F131" s="9"/>
      <c r="G131" s="9"/>
      <c r="H131" s="9"/>
      <c r="I131" s="9"/>
      <c r="J131" s="9"/>
    </row>
    <row r="132">
      <c r="A132" s="9"/>
      <c r="B132" s="9"/>
      <c r="C132" s="9"/>
      <c r="D132" s="9"/>
      <c r="E132" s="9"/>
      <c r="F132" s="9"/>
      <c r="G132" s="9"/>
      <c r="H132" s="9"/>
      <c r="I132" s="9"/>
      <c r="J132" s="9"/>
    </row>
    <row r="133">
      <c r="A133" s="9"/>
      <c r="B133" s="9"/>
      <c r="C133" s="9"/>
      <c r="D133" s="9"/>
      <c r="E133" s="9"/>
      <c r="F133" s="9"/>
      <c r="G133" s="9"/>
      <c r="H133" s="9"/>
      <c r="I133" s="9"/>
      <c r="J133" s="9"/>
    </row>
    <row r="134">
      <c r="A134" s="9"/>
      <c r="B134" s="9"/>
      <c r="C134" s="9"/>
      <c r="D134" s="9"/>
      <c r="E134" s="9"/>
      <c r="F134" s="9"/>
      <c r="G134" s="9"/>
      <c r="H134" s="9"/>
      <c r="I134" s="9"/>
      <c r="J134" s="9"/>
    </row>
    <row r="135">
      <c r="A135" s="9"/>
      <c r="B135" s="9"/>
      <c r="C135" s="9"/>
      <c r="D135" s="9"/>
      <c r="E135" s="9"/>
      <c r="F135" s="9"/>
      <c r="G135" s="9"/>
      <c r="H135" s="9"/>
      <c r="I135" s="9"/>
      <c r="J135" s="9"/>
    </row>
    <row r="136">
      <c r="A136" s="9"/>
      <c r="B136" s="9"/>
      <c r="C136" s="9"/>
      <c r="D136" s="9"/>
      <c r="E136" s="9"/>
      <c r="F136" s="9"/>
      <c r="G136" s="9"/>
      <c r="H136" s="9"/>
      <c r="I136" s="9"/>
      <c r="J136" s="9"/>
    </row>
    <row r="137">
      <c r="A137" s="9"/>
      <c r="B137" s="9"/>
      <c r="C137" s="9"/>
      <c r="D137" s="9"/>
      <c r="E137" s="9"/>
      <c r="F137" s="9"/>
      <c r="G137" s="9"/>
      <c r="H137" s="9"/>
      <c r="I137" s="9"/>
      <c r="J137" s="9"/>
    </row>
    <row r="138">
      <c r="A138" s="9"/>
      <c r="B138" s="9"/>
      <c r="C138" s="9"/>
      <c r="D138" s="9"/>
      <c r="E138" s="9"/>
      <c r="F138" s="9"/>
      <c r="G138" s="9"/>
      <c r="H138" s="9"/>
      <c r="I138" s="9"/>
      <c r="J138" s="9"/>
    </row>
    <row r="139">
      <c r="A139" s="9"/>
      <c r="B139" s="9"/>
      <c r="C139" s="9"/>
      <c r="D139" s="9"/>
      <c r="E139" s="9"/>
      <c r="F139" s="9"/>
      <c r="G139" s="9"/>
      <c r="H139" s="9"/>
      <c r="I139" s="9"/>
      <c r="J139" s="9"/>
    </row>
    <row r="140">
      <c r="A140" s="9"/>
      <c r="B140" s="9"/>
      <c r="C140" s="9"/>
      <c r="D140" s="9"/>
      <c r="E140" s="9"/>
      <c r="F140" s="9"/>
      <c r="G140" s="9"/>
      <c r="H140" s="9"/>
      <c r="I140" s="9"/>
      <c r="J140" s="9"/>
    </row>
    <row r="141">
      <c r="A141" s="9"/>
      <c r="B141" s="9"/>
      <c r="C141" s="9"/>
      <c r="D141" s="9"/>
      <c r="E141" s="9"/>
      <c r="F141" s="9"/>
      <c r="G141" s="9"/>
      <c r="H141" s="9"/>
      <c r="I141" s="9"/>
      <c r="J141" s="9"/>
    </row>
    <row r="142">
      <c r="A142" s="9"/>
      <c r="B142" s="9"/>
      <c r="C142" s="9"/>
      <c r="D142" s="9"/>
      <c r="E142" s="9"/>
      <c r="F142" s="9"/>
      <c r="G142" s="9"/>
      <c r="H142" s="9"/>
      <c r="I142" s="9"/>
      <c r="J142" s="9"/>
    </row>
    <row r="143">
      <c r="A143" s="9"/>
      <c r="B143" s="9"/>
      <c r="C143" s="9"/>
      <c r="D143" s="9"/>
      <c r="E143" s="9"/>
      <c r="F143" s="9"/>
      <c r="G143" s="9"/>
      <c r="H143" s="9"/>
      <c r="I143" s="9"/>
      <c r="J143" s="9"/>
    </row>
    <row r="144">
      <c r="A144" s="9"/>
      <c r="B144" s="9"/>
      <c r="C144" s="9"/>
      <c r="D144" s="9"/>
      <c r="E144" s="9"/>
      <c r="F144" s="9"/>
      <c r="G144" s="9"/>
      <c r="H144" s="9"/>
      <c r="I144" s="9"/>
      <c r="J144" s="9"/>
    </row>
    <row r="145">
      <c r="A145" s="9"/>
      <c r="B145" s="9"/>
      <c r="C145" s="9"/>
      <c r="D145" s="9"/>
      <c r="E145" s="9"/>
      <c r="F145" s="9"/>
      <c r="G145" s="9"/>
      <c r="H145" s="9"/>
      <c r="I145" s="9"/>
      <c r="J145" s="9"/>
    </row>
    <row r="146">
      <c r="A146" s="9"/>
      <c r="B146" s="9"/>
      <c r="C146" s="9"/>
      <c r="D146" s="9"/>
      <c r="E146" s="9"/>
      <c r="F146" s="9"/>
      <c r="G146" s="9"/>
      <c r="H146" s="9"/>
      <c r="I146" s="9"/>
      <c r="J146" s="9"/>
    </row>
    <row r="147">
      <c r="A147" s="9"/>
      <c r="B147" s="9"/>
      <c r="C147" s="9"/>
      <c r="D147" s="9"/>
      <c r="E147" s="9"/>
      <c r="F147" s="9"/>
      <c r="G147" s="9"/>
      <c r="H147" s="9"/>
      <c r="I147" s="9"/>
      <c r="J147" s="9"/>
    </row>
    <row r="148">
      <c r="A148" s="9"/>
      <c r="B148" s="9"/>
      <c r="C148" s="9"/>
      <c r="D148" s="9"/>
      <c r="E148" s="9"/>
      <c r="F148" s="9"/>
      <c r="G148" s="9"/>
      <c r="H148" s="9"/>
      <c r="I148" s="9"/>
      <c r="J148" s="9"/>
    </row>
    <row r="149">
      <c r="A149" s="9"/>
      <c r="B149" s="9"/>
      <c r="C149" s="9"/>
      <c r="D149" s="9"/>
      <c r="E149" s="9"/>
      <c r="F149" s="9"/>
      <c r="G149" s="9"/>
      <c r="H149" s="9"/>
      <c r="I149" s="9"/>
      <c r="J149" s="9"/>
    </row>
    <row r="150">
      <c r="A150" s="9"/>
      <c r="B150" s="9"/>
      <c r="C150" s="9"/>
      <c r="D150" s="9"/>
      <c r="E150" s="9"/>
      <c r="F150" s="9"/>
      <c r="G150" s="9"/>
      <c r="H150" s="9"/>
      <c r="I150" s="9"/>
      <c r="J150" s="9"/>
    </row>
    <row r="151">
      <c r="A151" s="9"/>
      <c r="B151" s="9"/>
      <c r="C151" s="9"/>
      <c r="D151" s="9"/>
      <c r="E151" s="9"/>
      <c r="F151" s="9"/>
      <c r="G151" s="9"/>
      <c r="H151" s="9"/>
      <c r="I151" s="9"/>
      <c r="J151" s="9"/>
    </row>
    <row r="152">
      <c r="A152" s="9"/>
      <c r="B152" s="9"/>
      <c r="C152" s="9"/>
      <c r="D152" s="9"/>
      <c r="E152" s="9"/>
      <c r="F152" s="9"/>
      <c r="G152" s="9"/>
      <c r="H152" s="9"/>
      <c r="I152" s="9"/>
      <c r="J152" s="9"/>
    </row>
    <row r="153">
      <c r="A153" s="9"/>
      <c r="B153" s="9"/>
      <c r="C153" s="9"/>
      <c r="D153" s="9"/>
      <c r="E153" s="9"/>
      <c r="F153" s="9"/>
      <c r="G153" s="9"/>
      <c r="H153" s="9"/>
      <c r="I153" s="9"/>
      <c r="J153" s="9"/>
    </row>
    <row r="154">
      <c r="A154" s="9"/>
      <c r="B154" s="9"/>
      <c r="C154" s="9"/>
      <c r="D154" s="9"/>
      <c r="E154" s="9"/>
      <c r="F154" s="9"/>
      <c r="G154" s="9"/>
      <c r="H154" s="9"/>
      <c r="I154" s="9"/>
      <c r="J154" s="9"/>
    </row>
    <row r="155">
      <c r="A155" s="9"/>
      <c r="B155" s="9"/>
      <c r="C155" s="9"/>
      <c r="D155" s="9"/>
      <c r="E155" s="9"/>
      <c r="F155" s="9"/>
      <c r="G155" s="9"/>
      <c r="H155" s="9"/>
      <c r="I155" s="9"/>
      <c r="J155" s="9"/>
    </row>
    <row r="156">
      <c r="A156" s="9"/>
      <c r="B156" s="9"/>
      <c r="C156" s="9"/>
      <c r="D156" s="9"/>
      <c r="E156" s="9"/>
      <c r="F156" s="9"/>
      <c r="G156" s="9"/>
      <c r="H156" s="9"/>
      <c r="I156" s="9"/>
      <c r="J156" s="9"/>
    </row>
    <row r="157">
      <c r="A157" s="9"/>
      <c r="B157" s="9"/>
      <c r="C157" s="9"/>
      <c r="D157" s="9"/>
      <c r="E157" s="9"/>
      <c r="F157" s="9"/>
      <c r="G157" s="9"/>
      <c r="H157" s="9"/>
      <c r="I157" s="9"/>
      <c r="J157" s="9"/>
    </row>
    <row r="158">
      <c r="A158" s="9"/>
      <c r="B158" s="9"/>
      <c r="C158" s="9"/>
      <c r="D158" s="9"/>
      <c r="E158" s="9"/>
      <c r="F158" s="9"/>
      <c r="G158" s="9"/>
      <c r="H158" s="9"/>
      <c r="I158" s="9"/>
      <c r="J158" s="9"/>
    </row>
    <row r="159">
      <c r="A159" s="9"/>
      <c r="B159" s="9"/>
      <c r="C159" s="9"/>
      <c r="D159" s="9"/>
      <c r="E159" s="9"/>
      <c r="F159" s="9"/>
      <c r="G159" s="9"/>
      <c r="H159" s="9"/>
      <c r="I159" s="9"/>
      <c r="J159" s="9"/>
    </row>
    <row r="160">
      <c r="A160" s="9"/>
      <c r="B160" s="9"/>
      <c r="C160" s="9"/>
      <c r="D160" s="9"/>
      <c r="E160" s="9"/>
      <c r="F160" s="9"/>
      <c r="G160" s="9"/>
      <c r="H160" s="9"/>
      <c r="I160" s="9"/>
      <c r="J160" s="9"/>
    </row>
    <row r="161">
      <c r="A161" s="9"/>
      <c r="B161" s="9"/>
      <c r="C161" s="9"/>
      <c r="D161" s="9"/>
      <c r="E161" s="9"/>
      <c r="F161" s="9"/>
      <c r="G161" s="9"/>
      <c r="H161" s="9"/>
      <c r="I161" s="9"/>
      <c r="J161" s="9"/>
    </row>
    <row r="162">
      <c r="A162" s="9"/>
      <c r="B162" s="9"/>
      <c r="C162" s="9"/>
      <c r="D162" s="9"/>
      <c r="E162" s="9"/>
      <c r="F162" s="9"/>
      <c r="G162" s="9"/>
      <c r="H162" s="9"/>
      <c r="I162" s="9"/>
      <c r="J162" s="9"/>
    </row>
    <row r="163">
      <c r="A163" s="9"/>
      <c r="B163" s="9"/>
      <c r="C163" s="9"/>
      <c r="D163" s="9"/>
      <c r="E163" s="9"/>
      <c r="F163" s="9"/>
      <c r="G163" s="9"/>
      <c r="H163" s="9"/>
      <c r="I163" s="9"/>
      <c r="J163" s="9"/>
    </row>
    <row r="164">
      <c r="A164" s="9"/>
      <c r="B164" s="9"/>
      <c r="C164" s="9"/>
      <c r="D164" s="9"/>
      <c r="E164" s="9"/>
      <c r="F164" s="9"/>
      <c r="G164" s="9"/>
      <c r="H164" s="9"/>
      <c r="I164" s="9"/>
      <c r="J164" s="9"/>
    </row>
    <row r="165">
      <c r="A165" s="9"/>
      <c r="B165" s="9"/>
      <c r="C165" s="9"/>
      <c r="D165" s="9"/>
      <c r="E165" s="9"/>
      <c r="F165" s="9"/>
      <c r="G165" s="9"/>
      <c r="H165" s="9"/>
      <c r="I165" s="9"/>
      <c r="J165" s="9"/>
    </row>
    <row r="166">
      <c r="A166" s="9"/>
      <c r="B166" s="9"/>
      <c r="C166" s="9"/>
      <c r="D166" s="9"/>
      <c r="E166" s="9"/>
      <c r="F166" s="9"/>
      <c r="G166" s="9"/>
      <c r="H166" s="9"/>
      <c r="I166" s="9"/>
      <c r="J166" s="9"/>
    </row>
    <row r="167">
      <c r="A167" s="9"/>
      <c r="B167" s="9"/>
      <c r="C167" s="9"/>
      <c r="D167" s="9"/>
      <c r="E167" s="9"/>
      <c r="F167" s="9"/>
      <c r="G167" s="9"/>
      <c r="H167" s="9"/>
      <c r="I167" s="9"/>
      <c r="J167" s="9"/>
    </row>
    <row r="168">
      <c r="A168" s="9"/>
      <c r="B168" s="9"/>
      <c r="C168" s="9"/>
      <c r="D168" s="9"/>
      <c r="E168" s="9"/>
      <c r="F168" s="9"/>
      <c r="G168" s="9"/>
      <c r="H168" s="9"/>
      <c r="I168" s="9"/>
      <c r="J168" s="9"/>
    </row>
    <row r="169">
      <c r="A169" s="9"/>
      <c r="B169" s="9"/>
      <c r="C169" s="9"/>
      <c r="D169" s="9"/>
      <c r="E169" s="9"/>
      <c r="F169" s="9"/>
      <c r="G169" s="9"/>
      <c r="H169" s="9"/>
      <c r="I169" s="9"/>
      <c r="J169" s="9"/>
    </row>
    <row r="170">
      <c r="A170" s="9"/>
      <c r="B170" s="9"/>
      <c r="C170" s="9"/>
      <c r="D170" s="9"/>
      <c r="E170" s="9"/>
      <c r="F170" s="9"/>
      <c r="G170" s="9"/>
      <c r="H170" s="9"/>
      <c r="I170" s="9"/>
      <c r="J170" s="9"/>
    </row>
    <row r="171">
      <c r="A171" s="9"/>
      <c r="B171" s="9"/>
      <c r="C171" s="9"/>
      <c r="D171" s="9"/>
      <c r="E171" s="9"/>
      <c r="F171" s="9"/>
      <c r="G171" s="9"/>
      <c r="H171" s="9"/>
      <c r="I171" s="9"/>
      <c r="J171" s="9"/>
    </row>
    <row r="172">
      <c r="A172" s="9"/>
      <c r="B172" s="9"/>
      <c r="C172" s="9"/>
      <c r="D172" s="9"/>
      <c r="E172" s="9"/>
      <c r="F172" s="9"/>
      <c r="G172" s="9"/>
      <c r="H172" s="9"/>
      <c r="I172" s="9"/>
      <c r="J172" s="9"/>
    </row>
    <row r="173">
      <c r="A173" s="9"/>
      <c r="B173" s="9"/>
      <c r="C173" s="9"/>
      <c r="D173" s="9"/>
      <c r="E173" s="9"/>
      <c r="F173" s="9"/>
      <c r="G173" s="9"/>
      <c r="H173" s="9"/>
      <c r="I173" s="9"/>
      <c r="J173" s="9"/>
    </row>
    <row r="174">
      <c r="A174" s="9"/>
      <c r="B174" s="9"/>
      <c r="C174" s="9"/>
      <c r="D174" s="9"/>
      <c r="E174" s="9"/>
      <c r="F174" s="9"/>
      <c r="G174" s="9"/>
      <c r="H174" s="9"/>
      <c r="I174" s="9"/>
      <c r="J174" s="9"/>
    </row>
    <row r="175">
      <c r="A175" s="9"/>
      <c r="B175" s="9"/>
      <c r="C175" s="9"/>
      <c r="D175" s="9"/>
      <c r="E175" s="9"/>
      <c r="F175" s="9"/>
      <c r="G175" s="9"/>
      <c r="H175" s="9"/>
      <c r="I175" s="9"/>
      <c r="J175" s="9"/>
    </row>
    <row r="176">
      <c r="A176" s="9"/>
      <c r="B176" s="9"/>
      <c r="C176" s="9"/>
      <c r="D176" s="9"/>
      <c r="E176" s="9"/>
      <c r="F176" s="9"/>
      <c r="G176" s="9"/>
      <c r="H176" s="9"/>
      <c r="I176" s="9"/>
      <c r="J176" s="9"/>
    </row>
    <row r="177">
      <c r="A177" s="9"/>
      <c r="B177" s="9"/>
      <c r="C177" s="9"/>
      <c r="D177" s="9"/>
      <c r="E177" s="9"/>
      <c r="F177" s="9"/>
      <c r="G177" s="9"/>
      <c r="H177" s="9"/>
      <c r="I177" s="9"/>
      <c r="J177" s="9"/>
    </row>
    <row r="178">
      <c r="A178" s="9"/>
      <c r="B178" s="9"/>
      <c r="C178" s="9"/>
      <c r="D178" s="9"/>
      <c r="E178" s="9"/>
      <c r="F178" s="9"/>
      <c r="G178" s="9"/>
      <c r="H178" s="9"/>
      <c r="I178" s="9"/>
      <c r="J178" s="9"/>
    </row>
    <row r="179">
      <c r="A179" s="9"/>
      <c r="B179" s="9"/>
      <c r="C179" s="9"/>
      <c r="D179" s="9"/>
      <c r="E179" s="9"/>
      <c r="F179" s="9"/>
      <c r="G179" s="9"/>
      <c r="H179" s="9"/>
      <c r="I179" s="9"/>
      <c r="J179" s="9"/>
    </row>
    <row r="180">
      <c r="A180" s="9"/>
      <c r="B180" s="9"/>
      <c r="C180" s="9"/>
      <c r="D180" s="9"/>
      <c r="E180" s="9"/>
      <c r="F180" s="9"/>
      <c r="G180" s="9"/>
      <c r="H180" s="9"/>
      <c r="I180" s="9"/>
      <c r="J180" s="9"/>
    </row>
    <row r="181">
      <c r="A181" s="9"/>
      <c r="B181" s="9"/>
      <c r="C181" s="9"/>
      <c r="D181" s="9"/>
      <c r="E181" s="9"/>
      <c r="F181" s="9"/>
      <c r="G181" s="9"/>
      <c r="H181" s="9"/>
      <c r="I181" s="9"/>
      <c r="J181" s="9"/>
    </row>
    <row r="182">
      <c r="A182" s="9"/>
      <c r="B182" s="9"/>
      <c r="C182" s="9"/>
      <c r="D182" s="9"/>
      <c r="E182" s="9"/>
      <c r="F182" s="9"/>
      <c r="G182" s="9"/>
      <c r="H182" s="9"/>
      <c r="I182" s="9"/>
      <c r="J182" s="9"/>
    </row>
    <row r="183">
      <c r="A183" s="9"/>
      <c r="B183" s="9"/>
      <c r="C183" s="9"/>
      <c r="D183" s="9"/>
      <c r="E183" s="9"/>
      <c r="F183" s="9"/>
      <c r="G183" s="9"/>
      <c r="H183" s="9"/>
      <c r="I183" s="9"/>
      <c r="J183" s="9"/>
    </row>
    <row r="184">
      <c r="A184" s="9"/>
      <c r="B184" s="9"/>
      <c r="C184" s="9"/>
      <c r="D184" s="9"/>
      <c r="E184" s="9"/>
      <c r="F184" s="9"/>
      <c r="G184" s="9"/>
      <c r="H184" s="9"/>
      <c r="I184" s="9"/>
      <c r="J184" s="9"/>
    </row>
    <row r="185">
      <c r="A185" s="9"/>
      <c r="B185" s="9"/>
      <c r="C185" s="9"/>
      <c r="D185" s="9"/>
      <c r="E185" s="9"/>
      <c r="F185" s="9"/>
      <c r="G185" s="9"/>
      <c r="H185" s="9"/>
      <c r="I185" s="9"/>
      <c r="J185" s="9"/>
    </row>
    <row r="186">
      <c r="A186" s="9"/>
      <c r="B186" s="9"/>
      <c r="C186" s="9"/>
      <c r="D186" s="9"/>
      <c r="E186" s="9"/>
      <c r="F186" s="9"/>
      <c r="G186" s="9"/>
      <c r="H186" s="9"/>
      <c r="I186" s="9"/>
      <c r="J186" s="9"/>
    </row>
    <row r="187">
      <c r="A187" s="9"/>
      <c r="B187" s="9"/>
      <c r="C187" s="9"/>
      <c r="D187" s="9"/>
      <c r="E187" s="9"/>
      <c r="F187" s="9"/>
      <c r="G187" s="9"/>
      <c r="H187" s="9"/>
      <c r="I187" s="9"/>
      <c r="J187" s="9"/>
    </row>
    <row r="188">
      <c r="A188" s="9"/>
      <c r="B188" s="9"/>
      <c r="C188" s="9"/>
      <c r="D188" s="9"/>
      <c r="E188" s="9"/>
      <c r="F188" s="9"/>
      <c r="G188" s="9"/>
      <c r="H188" s="9"/>
      <c r="I188" s="9"/>
      <c r="J188" s="9"/>
    </row>
    <row r="189">
      <c r="A189" s="9"/>
      <c r="B189" s="9"/>
      <c r="C189" s="9"/>
      <c r="D189" s="9"/>
      <c r="E189" s="9"/>
      <c r="F189" s="9"/>
      <c r="G189" s="9"/>
      <c r="H189" s="9"/>
      <c r="I189" s="9"/>
      <c r="J189" s="9"/>
    </row>
    <row r="190">
      <c r="A190" s="9"/>
      <c r="B190" s="9"/>
      <c r="C190" s="9"/>
      <c r="D190" s="9"/>
      <c r="E190" s="9"/>
      <c r="F190" s="9"/>
      <c r="G190" s="9"/>
      <c r="H190" s="9"/>
      <c r="I190" s="9"/>
      <c r="J190" s="9"/>
    </row>
    <row r="191">
      <c r="A191" s="9"/>
      <c r="B191" s="9"/>
      <c r="C191" s="9"/>
      <c r="D191" s="9"/>
      <c r="E191" s="9"/>
      <c r="F191" s="9"/>
      <c r="G191" s="9"/>
      <c r="H191" s="9"/>
      <c r="I191" s="9"/>
      <c r="J191" s="9"/>
    </row>
    <row r="192">
      <c r="A192" s="9"/>
      <c r="B192" s="9"/>
      <c r="C192" s="9"/>
      <c r="D192" s="9"/>
      <c r="E192" s="9"/>
      <c r="F192" s="9"/>
      <c r="G192" s="9"/>
      <c r="H192" s="9"/>
      <c r="I192" s="9"/>
      <c r="J192" s="9"/>
    </row>
    <row r="193">
      <c r="A193" s="9"/>
      <c r="B193" s="9"/>
      <c r="C193" s="9"/>
      <c r="D193" s="9"/>
      <c r="E193" s="9"/>
      <c r="F193" s="9"/>
      <c r="G193" s="9"/>
      <c r="H193" s="9"/>
      <c r="I193" s="9"/>
      <c r="J193" s="9"/>
    </row>
    <row r="194">
      <c r="A194" s="9"/>
      <c r="B194" s="9"/>
      <c r="C194" s="9"/>
      <c r="D194" s="9"/>
      <c r="E194" s="9"/>
      <c r="F194" s="9"/>
      <c r="G194" s="9"/>
      <c r="H194" s="9"/>
      <c r="I194" s="9"/>
      <c r="J194" s="9"/>
    </row>
    <row r="195">
      <c r="A195" s="9"/>
      <c r="B195" s="9"/>
      <c r="C195" s="9"/>
      <c r="D195" s="9"/>
      <c r="E195" s="9"/>
      <c r="F195" s="9"/>
      <c r="G195" s="9"/>
      <c r="H195" s="9"/>
      <c r="I195" s="9"/>
      <c r="J195" s="9"/>
    </row>
    <row r="196">
      <c r="A196" s="9"/>
      <c r="B196" s="9"/>
      <c r="C196" s="9"/>
      <c r="D196" s="9"/>
      <c r="E196" s="9"/>
      <c r="F196" s="9"/>
      <c r="G196" s="9"/>
      <c r="H196" s="9"/>
      <c r="I196" s="9"/>
      <c r="J196" s="9"/>
    </row>
    <row r="197">
      <c r="A197" s="9"/>
      <c r="B197" s="9"/>
      <c r="C197" s="9"/>
      <c r="D197" s="9"/>
      <c r="E197" s="9"/>
      <c r="F197" s="9"/>
      <c r="G197" s="9"/>
      <c r="H197" s="9"/>
      <c r="I197" s="9"/>
      <c r="J197" s="9"/>
    </row>
    <row r="198">
      <c r="A198" s="9"/>
      <c r="B198" s="9"/>
      <c r="C198" s="9"/>
      <c r="D198" s="9"/>
      <c r="E198" s="9"/>
      <c r="F198" s="9"/>
      <c r="G198" s="9"/>
      <c r="H198" s="9"/>
      <c r="I198" s="9"/>
      <c r="J198" s="9"/>
    </row>
    <row r="199">
      <c r="A199" s="9"/>
      <c r="B199" s="9"/>
      <c r="C199" s="9"/>
      <c r="D199" s="9"/>
      <c r="E199" s="9"/>
      <c r="F199" s="9"/>
      <c r="G199" s="9"/>
      <c r="H199" s="9"/>
      <c r="I199" s="9"/>
      <c r="J199" s="9"/>
    </row>
    <row r="200">
      <c r="A200" s="9"/>
      <c r="B200" s="9"/>
      <c r="C200" s="9"/>
      <c r="D200" s="9"/>
      <c r="E200" s="9"/>
      <c r="F200" s="9"/>
      <c r="G200" s="9"/>
      <c r="H200" s="9"/>
      <c r="I200" s="9"/>
      <c r="J200" s="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t="str">
        <f>IFERROR(__xludf.DUMMYFUNCTION("IMPORTRANGE(""https://docs.google.com/spreadsheets/d/1wLnB8hxKU-7PlYgtI8izkxNTGaHjQtEa8aS_amsvYvI/edit?gid=1161993050#gid=1161993050"", ""cait-analysis-util!A1:J200"")"),"Comparison Sector")</f>
        <v>Comparison Sector</v>
      </c>
      <c r="B1" s="9" t="str">
        <f>IFERROR(__xludf.DUMMYFUNCTION("""COMPUTED_VALUE"""),"Comparison Subsector")</f>
        <v>Comparison Subsector</v>
      </c>
      <c r="C1" s="9" t="str">
        <f>IFERROR(__xludf.DUMMYFUNCTION("""COMPUTED_VALUE"""),"Climate TRACE Sectors")</f>
        <v>Climate TRACE Sectors</v>
      </c>
      <c r="D1" s="9" t="str">
        <f>IFERROR(__xludf.DUMMYFUNCTION("""COMPUTED_VALUE"""),"CAIT Sectors")</f>
        <v>CAIT Sectors</v>
      </c>
      <c r="E1" s="9"/>
      <c r="F1" s="9"/>
      <c r="G1" s="9"/>
      <c r="H1" s="9"/>
      <c r="I1" s="9"/>
      <c r="J1" s="9"/>
    </row>
    <row r="2">
      <c r="A2" s="9" t="str">
        <f>IFERROR(__xludf.DUMMYFUNCTION("""COMPUTED_VALUE"""),"Energy Industries and Fugitive Emissions")</f>
        <v>Energy Industries and Fugitive Emissions</v>
      </c>
      <c r="B2" s="9" t="str">
        <f>IFERROR(__xludf.DUMMYFUNCTION("""COMPUTED_VALUE"""),"Energy Industries")</f>
        <v>Energy Industries</v>
      </c>
      <c r="C2" s="9" t="str">
        <f>IFERROR(__xludf.DUMMYFUNCTION("""COMPUTED_VALUE"""),"electricity-generation, other-energy-use, oil-and-gas-refining")</f>
        <v>electricity-generation, other-energy-use, oil-and-gas-refining</v>
      </c>
      <c r="D2" s="9" t="str">
        <f>IFERROR(__xludf.DUMMYFUNCTION("""COMPUTED_VALUE"""),"Electricity/Heat")</f>
        <v>Electricity/Heat</v>
      </c>
      <c r="E2" s="9"/>
      <c r="F2" s="9"/>
      <c r="G2" s="9"/>
      <c r="H2" s="9"/>
      <c r="I2" s="9"/>
      <c r="J2" s="9"/>
    </row>
    <row r="3">
      <c r="A3" s="9" t="str">
        <f>IFERROR(__xludf.DUMMYFUNCTION("""COMPUTED_VALUE"""),"Energy Industries and Fugitive Emissions")</f>
        <v>Energy Industries and Fugitive Emissions</v>
      </c>
      <c r="B3" s="9" t="str">
        <f>IFERROR(__xludf.DUMMYFUNCTION("""COMPUTED_VALUE"""),"Fossil Fuel Operations")</f>
        <v>Fossil Fuel Operations</v>
      </c>
      <c r="C3" s="9" t="str">
        <f>IFERROR(__xludf.DUMMYFUNCTION("""COMPUTED_VALUE"""),"coal-mining, solid-fuel-transformation, oil-and-gas-production-and-transport, other-fossil-fuel-operations")</f>
        <v>coal-mining, solid-fuel-transformation, oil-and-gas-production-and-transport, other-fossil-fuel-operations</v>
      </c>
      <c r="D3" s="9" t="str">
        <f>IFERROR(__xludf.DUMMYFUNCTION("""COMPUTED_VALUE"""),"Fugitive Emissions")</f>
        <v>Fugitive Emissions</v>
      </c>
      <c r="E3" s="9"/>
      <c r="F3" s="9"/>
      <c r="G3" s="9"/>
      <c r="H3" s="9"/>
      <c r="I3" s="9"/>
      <c r="J3" s="9"/>
    </row>
    <row r="4">
      <c r="A4" s="9" t="str">
        <f>IFERROR(__xludf.DUMMYFUNCTION("""COMPUTED_VALUE"""),"Buildings")</f>
        <v>Buildings</v>
      </c>
      <c r="B4" s="9" t="str">
        <f>IFERROR(__xludf.DUMMYFUNCTION("""COMPUTED_VALUE"""),"Buildings")</f>
        <v>Buildings</v>
      </c>
      <c r="C4" s="9" t="str">
        <f>IFERROR(__xludf.DUMMYFUNCTION("""COMPUTED_VALUE"""),"residential-and-commercial-onsite-fuel-usage, other-onsite-fuel-usage")</f>
        <v>residential-and-commercial-onsite-fuel-usage, other-onsite-fuel-usage</v>
      </c>
      <c r="D4" s="9" t="str">
        <f>IFERROR(__xludf.DUMMYFUNCTION("""COMPUTED_VALUE"""),"Building, Other Fuel Consumption")</f>
        <v>Building, Other Fuel Consumption</v>
      </c>
      <c r="E4" s="9"/>
      <c r="F4" s="9"/>
      <c r="G4" s="9"/>
      <c r="H4" s="9"/>
      <c r="I4" s="9"/>
      <c r="J4" s="9"/>
    </row>
    <row r="5">
      <c r="A5" s="9" t="str">
        <f>IFERROR(__xludf.DUMMYFUNCTION("""COMPUTED_VALUE"""),"Manufacturing and Industrial Processes")</f>
        <v>Manufacturing and Industrial Processes</v>
      </c>
      <c r="B5" s="9" t="str">
        <f>IFERROR(__xludf.DUMMYFUNCTION("""COMPUTED_VALUE"""),"Manufacturing and Industrial Processes")</f>
        <v>Manufacturing and Industrial Processes</v>
      </c>
      <c r="C5" s="9" t="str">
        <f>IFERROR(__xludf.DUMMYFUNCTION("""COMPUTED_VALUE"""),"petrochemicals, pulp-and-paper, sand-quarrying, rock-quarrying, bauxite-mining, iron-mining, copper-mining, other-manufacturing, steel, aluminum, chemicals, cement, fluorinated-gases")</f>
        <v>petrochemicals, pulp-and-paper, sand-quarrying, rock-quarrying, bauxite-mining, iron-mining, copper-mining, other-manufacturing, steel, aluminum, chemicals, cement, fluorinated-gases</v>
      </c>
      <c r="D5" s="9" t="str">
        <f>IFERROR(__xludf.DUMMYFUNCTION("""COMPUTED_VALUE"""),"Industrial Processes, Manufacturing/Construction")</f>
        <v>Industrial Processes, Manufacturing/Construction</v>
      </c>
      <c r="E5" s="9"/>
      <c r="F5" s="9"/>
      <c r="G5" s="9"/>
      <c r="H5" s="9"/>
      <c r="I5" s="9"/>
      <c r="J5" s="9"/>
    </row>
    <row r="6">
      <c r="A6" s="9" t="str">
        <f>IFERROR(__xludf.DUMMYFUNCTION("""COMPUTED_VALUE"""),"Transport")</f>
        <v>Transport</v>
      </c>
      <c r="B6" s="9" t="str">
        <f>IFERROR(__xludf.DUMMYFUNCTION("""COMPUTED_VALUE"""),"Domestic Transportation")</f>
        <v>Domestic Transportation</v>
      </c>
      <c r="C6" s="9" t="str">
        <f>IFERROR(__xludf.DUMMYFUNCTION("""COMPUTED_VALUE"""),"domestic-aviation, road-transportation, domestic-shipping, railways, other-transport")</f>
        <v>domestic-aviation, road-transportation, domestic-shipping, railways, other-transport</v>
      </c>
      <c r="D6" s="9" t="str">
        <f>IFERROR(__xludf.DUMMYFUNCTION("""COMPUTED_VALUE"""),"Transportation")</f>
        <v>Transportation</v>
      </c>
      <c r="E6" s="9"/>
      <c r="F6" s="9"/>
      <c r="G6" s="9"/>
      <c r="H6" s="9"/>
      <c r="I6" s="9"/>
      <c r="J6" s="9"/>
    </row>
    <row r="7">
      <c r="A7" s="9" t="str">
        <f>IFERROR(__xludf.DUMMYFUNCTION("""COMPUTED_VALUE"""),"Transport")</f>
        <v>Transport</v>
      </c>
      <c r="B7" s="9" t="str">
        <f>IFERROR(__xludf.DUMMYFUNCTION("""COMPUTED_VALUE"""),"Bunker Fuels")</f>
        <v>Bunker Fuels</v>
      </c>
      <c r="C7" s="9" t="str">
        <f>IFERROR(__xludf.DUMMYFUNCTION("""COMPUTED_VALUE"""),"international-aviation, international-shipping")</f>
        <v>international-aviation, international-shipping</v>
      </c>
      <c r="D7" s="9" t="str">
        <f>IFERROR(__xludf.DUMMYFUNCTION("""COMPUTED_VALUE"""),"Bunker Fuels")</f>
        <v>Bunker Fuels</v>
      </c>
      <c r="E7" s="9"/>
      <c r="F7" s="9"/>
      <c r="G7" s="9"/>
      <c r="H7" s="9"/>
      <c r="I7" s="9"/>
      <c r="J7" s="9"/>
    </row>
    <row r="8">
      <c r="A8" s="9" t="str">
        <f>IFERROR(__xludf.DUMMYFUNCTION("""COMPUTED_VALUE"""),"Agriculture")</f>
        <v>Agriculture</v>
      </c>
      <c r="B8" s="9" t="str">
        <f>IFERROR(__xludf.DUMMYFUNCTION("""COMPUTED_VALUE"""),"Agriculture")</f>
        <v>Agriculture</v>
      </c>
      <c r="C8" s="9" t="str">
        <f>IFERROR(__xludf.DUMMYFUNCTION("""COMPUTED_VALUE"""),"enteric-fermentation-cattle-feedlot, enteric-fermentation-cattle-pasture, enteric-fermentation-other, manure-left-on-pasture-cattle, manure-management-cattle-feedlot, manure-management-other, rice-cultivation, synthetic-fertilizer-application, cropland-fi"&amp;"res, other-agriculture, other-agricultural-soils")</f>
        <v>enteric-fermentation-cattle-feedlot, enteric-fermentation-cattle-pasture, enteric-fermentation-other, manure-left-on-pasture-cattle, manure-management-cattle-feedlot, manure-management-other, rice-cultivation, synthetic-fertilizer-application, cropland-fires, other-agriculture, other-agricultural-soils</v>
      </c>
      <c r="D8" s="9" t="str">
        <f>IFERROR(__xludf.DUMMYFUNCTION("""COMPUTED_VALUE"""),"Agriculture")</f>
        <v>Agriculture</v>
      </c>
      <c r="E8" s="9"/>
      <c r="F8" s="9"/>
      <c r="G8" s="9"/>
      <c r="H8" s="9"/>
      <c r="I8" s="9"/>
      <c r="J8" s="9"/>
    </row>
    <row r="9">
      <c r="A9" s="9" t="str">
        <f>IFERROR(__xludf.DUMMYFUNCTION("""COMPUTED_VALUE"""),"Waste")</f>
        <v>Waste</v>
      </c>
      <c r="B9" s="9" t="str">
        <f>IFERROR(__xludf.DUMMYFUNCTION("""COMPUTED_VALUE"""),"Solid Waste Disposal and Wastewater Treatment")</f>
        <v>Solid Waste Disposal and Wastewater Treatment</v>
      </c>
      <c r="C9" s="9" t="str">
        <f>IFERROR(__xludf.DUMMYFUNCTION("""COMPUTED_VALUE"""),"solid-waste-disposal, wastewater-treatment-and-discharge")</f>
        <v>solid-waste-disposal, wastewater-treatment-and-discharge</v>
      </c>
      <c r="D9" s="9" t="str">
        <f>IFERROR(__xludf.DUMMYFUNCTION("""COMPUTED_VALUE"""),"Waste")</f>
        <v>Waste</v>
      </c>
      <c r="E9" s="9"/>
      <c r="F9" s="9"/>
      <c r="G9" s="9"/>
      <c r="H9" s="9"/>
      <c r="I9" s="9"/>
      <c r="J9" s="9"/>
    </row>
    <row r="10">
      <c r="A10" s="9" t="str">
        <f>IFERROR(__xludf.DUMMYFUNCTION("""COMPUTED_VALUE"""),"Waste")</f>
        <v>Waste</v>
      </c>
      <c r="B10" s="9" t="str">
        <f>IFERROR(__xludf.DUMMYFUNCTION("""COMPUTED_VALUE"""),"Other Waste")</f>
        <v>Other Waste</v>
      </c>
      <c r="C10" s="9" t="str">
        <f>IFERROR(__xludf.DUMMYFUNCTION("""COMPUTED_VALUE"""),"biological-treatment-of-solid-waste-and-biogenic, incineration-and-open-burning-of-waste")</f>
        <v>biological-treatment-of-solid-waste-and-biogenic, incineration-and-open-burning-of-waste</v>
      </c>
      <c r="D10" s="9"/>
      <c r="E10" s="9"/>
      <c r="F10" s="9"/>
      <c r="G10" s="9"/>
      <c r="H10" s="9"/>
      <c r="I10" s="9"/>
      <c r="J10" s="9"/>
    </row>
    <row r="11">
      <c r="A11" s="9" t="str">
        <f>IFERROR(__xludf.DUMMYFUNCTION("""COMPUTED_VALUE"""),"Forestry and Land Use Change")</f>
        <v>Forestry and Land Use Change</v>
      </c>
      <c r="B11" s="9" t="str">
        <f>IFERROR(__xludf.DUMMYFUNCTION("""COMPUTED_VALUE"""),"Net Forest Land")</f>
        <v>Net Forest Land</v>
      </c>
      <c r="C11" s="9" t="str">
        <f>IFERROR(__xludf.DUMMYFUNCTION("""COMPUTED_VALUE"""),"net-forest-land")</f>
        <v>net-forest-land</v>
      </c>
      <c r="D11" s="9" t="str">
        <f>IFERROR(__xludf.DUMMYFUNCTION("""COMPUTED_VALUE"""),"Land-use Change and Forestry")</f>
        <v>Land-use Change and Forestry</v>
      </c>
      <c r="E11" s="9"/>
      <c r="F11" s="9"/>
      <c r="G11" s="9"/>
      <c r="H11" s="9"/>
      <c r="I11" s="9"/>
      <c r="J11" s="9"/>
    </row>
    <row r="12">
      <c r="A12" s="9" t="str">
        <f>IFERROR(__xludf.DUMMYFUNCTION("""COMPUTED_VALUE"""),"Forestry and Land Use Change")</f>
        <v>Forestry and Land Use Change</v>
      </c>
      <c r="B12" s="9" t="str">
        <f>IFERROR(__xludf.DUMMYFUNCTION("""COMPUTED_VALUE"""),"Net Other Land")</f>
        <v>Net Other Land</v>
      </c>
      <c r="C12" s="9" t="str">
        <f>IFERROR(__xludf.DUMMYFUNCTION("""COMPUTED_VALUE"""),"net-shrubgrass, net-wetland")</f>
        <v>net-shrubgrass, net-wetland</v>
      </c>
      <c r="D12" s="9"/>
      <c r="E12" s="9"/>
      <c r="F12" s="9"/>
      <c r="G12" s="9"/>
      <c r="H12" s="9"/>
      <c r="I12" s="9"/>
      <c r="J12" s="9"/>
    </row>
    <row r="13">
      <c r="A13" s="9"/>
      <c r="B13" s="9"/>
      <c r="C13" s="9"/>
      <c r="D13" s="9"/>
      <c r="E13" s="9"/>
      <c r="F13" s="9"/>
      <c r="G13" s="9"/>
      <c r="H13" s="9"/>
      <c r="I13" s="9"/>
      <c r="J13" s="9"/>
    </row>
    <row r="14">
      <c r="A14" s="9"/>
      <c r="B14" s="9"/>
      <c r="C14" s="9"/>
      <c r="D14" s="9"/>
      <c r="E14" s="9"/>
      <c r="F14" s="9"/>
      <c r="G14" s="9"/>
      <c r="H14" s="9"/>
      <c r="I14" s="9"/>
      <c r="J14" s="9"/>
    </row>
    <row r="15">
      <c r="A15" s="9"/>
      <c r="B15" s="9"/>
      <c r="C15" s="9"/>
      <c r="D15" s="9"/>
      <c r="E15" s="9"/>
      <c r="F15" s="9"/>
      <c r="G15" s="9"/>
      <c r="H15" s="9"/>
      <c r="I15" s="9"/>
      <c r="J15" s="9"/>
    </row>
    <row r="16">
      <c r="A16" s="9"/>
      <c r="B16" s="9"/>
      <c r="C16" s="9"/>
      <c r="D16" s="9"/>
      <c r="E16" s="9"/>
      <c r="F16" s="9"/>
      <c r="G16" s="9"/>
      <c r="H16" s="9"/>
      <c r="I16" s="9"/>
      <c r="J16" s="9"/>
    </row>
    <row r="17">
      <c r="A17" s="9"/>
      <c r="B17" s="9"/>
      <c r="C17" s="9"/>
      <c r="D17" s="9"/>
      <c r="E17" s="9"/>
      <c r="F17" s="9"/>
      <c r="G17" s="9"/>
      <c r="H17" s="9"/>
      <c r="I17" s="9"/>
      <c r="J17" s="9"/>
    </row>
    <row r="18">
      <c r="A18" s="9"/>
      <c r="B18" s="9"/>
      <c r="C18" s="9"/>
      <c r="D18" s="9"/>
      <c r="E18" s="9"/>
      <c r="F18" s="9"/>
      <c r="G18" s="9"/>
      <c r="H18" s="9"/>
      <c r="I18" s="9"/>
      <c r="J18" s="9"/>
    </row>
    <row r="19">
      <c r="A19" s="9"/>
      <c r="B19" s="9"/>
      <c r="C19" s="9"/>
      <c r="D19" s="9"/>
      <c r="E19" s="9"/>
      <c r="F19" s="9"/>
      <c r="G19" s="9"/>
      <c r="H19" s="9"/>
      <c r="I19" s="9"/>
      <c r="J19" s="9"/>
    </row>
    <row r="20">
      <c r="A20" s="9"/>
      <c r="B20" s="9"/>
      <c r="C20" s="9"/>
      <c r="D20" s="9"/>
      <c r="E20" s="9"/>
      <c r="F20" s="9"/>
      <c r="G20" s="9"/>
      <c r="H20" s="9"/>
      <c r="I20" s="9"/>
      <c r="J20" s="9"/>
    </row>
    <row r="21">
      <c r="A21" s="9"/>
      <c r="B21" s="9"/>
      <c r="C21" s="9"/>
      <c r="D21" s="9"/>
      <c r="E21" s="9"/>
      <c r="F21" s="9"/>
      <c r="G21" s="9"/>
      <c r="H21" s="9"/>
      <c r="I21" s="9"/>
      <c r="J21" s="9"/>
    </row>
    <row r="22">
      <c r="A22" s="9"/>
      <c r="B22" s="9"/>
      <c r="C22" s="9"/>
      <c r="D22" s="9"/>
      <c r="E22" s="9"/>
      <c r="F22" s="9"/>
      <c r="G22" s="9"/>
      <c r="H22" s="9"/>
      <c r="I22" s="9"/>
      <c r="J22" s="9"/>
    </row>
    <row r="23">
      <c r="A23" s="9"/>
      <c r="B23" s="9"/>
      <c r="C23" s="9"/>
      <c r="D23" s="9"/>
      <c r="E23" s="9"/>
      <c r="F23" s="9"/>
      <c r="G23" s="9"/>
      <c r="H23" s="9"/>
      <c r="I23" s="9"/>
      <c r="J23" s="9"/>
    </row>
    <row r="24">
      <c r="A24" s="9"/>
      <c r="B24" s="9"/>
      <c r="C24" s="9"/>
      <c r="D24" s="9"/>
      <c r="E24" s="9"/>
      <c r="F24" s="9"/>
      <c r="G24" s="9"/>
      <c r="H24" s="9"/>
      <c r="I24" s="9"/>
      <c r="J24" s="9"/>
    </row>
    <row r="25">
      <c r="A25" s="9"/>
      <c r="B25" s="9"/>
      <c r="C25" s="9"/>
      <c r="D25" s="9"/>
      <c r="E25" s="9"/>
      <c r="F25" s="9"/>
      <c r="G25" s="9"/>
      <c r="H25" s="9"/>
      <c r="I25" s="9"/>
      <c r="J25" s="9"/>
    </row>
    <row r="26">
      <c r="A26" s="9"/>
      <c r="B26" s="9"/>
      <c r="C26" s="9"/>
      <c r="D26" s="9"/>
      <c r="E26" s="9"/>
      <c r="F26" s="9"/>
      <c r="G26" s="9"/>
      <c r="H26" s="9"/>
      <c r="I26" s="9"/>
      <c r="J26" s="9"/>
    </row>
    <row r="27">
      <c r="A27" s="9"/>
      <c r="B27" s="9"/>
      <c r="C27" s="9"/>
      <c r="D27" s="9"/>
      <c r="E27" s="9"/>
      <c r="F27" s="9"/>
      <c r="G27" s="9"/>
      <c r="H27" s="9"/>
      <c r="I27" s="9"/>
      <c r="J27" s="9"/>
    </row>
    <row r="28">
      <c r="A28" s="9"/>
      <c r="B28" s="9"/>
      <c r="C28" s="9"/>
      <c r="D28" s="9"/>
      <c r="E28" s="9"/>
      <c r="F28" s="9"/>
      <c r="G28" s="9"/>
      <c r="H28" s="9"/>
      <c r="I28" s="9"/>
      <c r="J28" s="9"/>
    </row>
    <row r="29">
      <c r="A29" s="9"/>
      <c r="B29" s="9"/>
      <c r="C29" s="9"/>
      <c r="D29" s="9"/>
      <c r="E29" s="9"/>
      <c r="F29" s="9"/>
      <c r="G29" s="9"/>
      <c r="H29" s="9"/>
      <c r="I29" s="9"/>
      <c r="J29" s="9"/>
    </row>
    <row r="30">
      <c r="A30" s="9"/>
      <c r="B30" s="9"/>
      <c r="C30" s="9"/>
      <c r="D30" s="9"/>
      <c r="E30" s="9"/>
      <c r="F30" s="9"/>
      <c r="G30" s="9"/>
      <c r="H30" s="9"/>
      <c r="I30" s="9"/>
      <c r="J30" s="9"/>
    </row>
    <row r="31">
      <c r="A31" s="9"/>
      <c r="B31" s="9"/>
      <c r="C31" s="9"/>
      <c r="D31" s="9"/>
      <c r="E31" s="9"/>
      <c r="F31" s="9"/>
      <c r="G31" s="9"/>
      <c r="H31" s="9"/>
      <c r="I31" s="9"/>
      <c r="J31" s="9"/>
    </row>
    <row r="32">
      <c r="A32" s="9"/>
      <c r="B32" s="9"/>
      <c r="C32" s="9"/>
      <c r="D32" s="9"/>
      <c r="E32" s="9"/>
      <c r="F32" s="9"/>
      <c r="G32" s="9"/>
      <c r="H32" s="9"/>
      <c r="I32" s="9"/>
      <c r="J32" s="9"/>
    </row>
    <row r="33">
      <c r="A33" s="9"/>
      <c r="B33" s="9"/>
      <c r="C33" s="9"/>
      <c r="D33" s="9"/>
      <c r="E33" s="9"/>
      <c r="F33" s="9"/>
      <c r="G33" s="9"/>
      <c r="H33" s="9"/>
      <c r="I33" s="9"/>
      <c r="J33" s="9"/>
    </row>
    <row r="34">
      <c r="A34" s="9"/>
      <c r="B34" s="9"/>
      <c r="C34" s="9"/>
      <c r="D34" s="9"/>
      <c r="E34" s="9"/>
      <c r="F34" s="9"/>
      <c r="G34" s="9"/>
      <c r="H34" s="9"/>
      <c r="I34" s="9"/>
      <c r="J34" s="9"/>
    </row>
    <row r="35">
      <c r="A35" s="9"/>
      <c r="B35" s="9"/>
      <c r="C35" s="9"/>
      <c r="D35" s="9"/>
      <c r="E35" s="9"/>
      <c r="F35" s="9"/>
      <c r="G35" s="9"/>
      <c r="H35" s="9"/>
      <c r="I35" s="9"/>
      <c r="J35" s="9"/>
    </row>
    <row r="36">
      <c r="A36" s="9"/>
      <c r="B36" s="9"/>
      <c r="C36" s="9"/>
      <c r="D36" s="9"/>
      <c r="E36" s="9"/>
      <c r="F36" s="9"/>
      <c r="G36" s="9"/>
      <c r="H36" s="9"/>
      <c r="I36" s="9"/>
      <c r="J36" s="9"/>
    </row>
    <row r="37">
      <c r="A37" s="9"/>
      <c r="B37" s="9"/>
      <c r="C37" s="9"/>
      <c r="D37" s="9"/>
      <c r="E37" s="9"/>
      <c r="F37" s="9"/>
      <c r="G37" s="9"/>
      <c r="H37" s="9"/>
      <c r="I37" s="9"/>
      <c r="J37" s="9"/>
    </row>
    <row r="38">
      <c r="A38" s="9"/>
      <c r="B38" s="9"/>
      <c r="C38" s="9"/>
      <c r="D38" s="9"/>
      <c r="E38" s="9"/>
      <c r="F38" s="9"/>
      <c r="G38" s="9"/>
      <c r="H38" s="9"/>
      <c r="I38" s="9"/>
      <c r="J38" s="9"/>
    </row>
    <row r="39">
      <c r="A39" s="9"/>
      <c r="B39" s="9"/>
      <c r="C39" s="9"/>
      <c r="D39" s="9"/>
      <c r="E39" s="9"/>
      <c r="F39" s="9"/>
      <c r="G39" s="9"/>
      <c r="H39" s="9"/>
      <c r="I39" s="9"/>
      <c r="J39" s="9"/>
    </row>
    <row r="40">
      <c r="A40" s="9"/>
      <c r="B40" s="9"/>
      <c r="C40" s="9"/>
      <c r="D40" s="9"/>
      <c r="E40" s="9"/>
      <c r="F40" s="9"/>
      <c r="G40" s="9"/>
      <c r="H40" s="9"/>
      <c r="I40" s="9"/>
      <c r="J40" s="9"/>
    </row>
    <row r="41">
      <c r="A41" s="9"/>
      <c r="B41" s="9"/>
      <c r="C41" s="9"/>
      <c r="D41" s="9"/>
      <c r="E41" s="9"/>
      <c r="F41" s="9"/>
      <c r="G41" s="9"/>
      <c r="H41" s="9"/>
      <c r="I41" s="9"/>
      <c r="J41" s="9"/>
    </row>
    <row r="42">
      <c r="A42" s="9"/>
      <c r="B42" s="9"/>
      <c r="C42" s="9"/>
      <c r="D42" s="9"/>
      <c r="E42" s="9"/>
      <c r="F42" s="9"/>
      <c r="G42" s="9"/>
      <c r="H42" s="9"/>
      <c r="I42" s="9"/>
      <c r="J42" s="9"/>
    </row>
    <row r="43">
      <c r="A43" s="9"/>
      <c r="B43" s="9"/>
      <c r="C43" s="9"/>
      <c r="D43" s="9"/>
      <c r="E43" s="9"/>
      <c r="F43" s="9"/>
      <c r="G43" s="9"/>
      <c r="H43" s="9"/>
      <c r="I43" s="9"/>
      <c r="J43" s="9"/>
    </row>
    <row r="44">
      <c r="A44" s="9"/>
      <c r="B44" s="9"/>
      <c r="C44" s="9"/>
      <c r="D44" s="9"/>
      <c r="E44" s="9"/>
      <c r="F44" s="9"/>
      <c r="G44" s="9"/>
      <c r="H44" s="9"/>
      <c r="I44" s="9"/>
      <c r="J44" s="9"/>
    </row>
    <row r="45">
      <c r="A45" s="9"/>
      <c r="B45" s="9"/>
      <c r="C45" s="9"/>
      <c r="D45" s="9"/>
      <c r="E45" s="9"/>
      <c r="F45" s="9"/>
      <c r="G45" s="9"/>
      <c r="H45" s="9"/>
      <c r="I45" s="9"/>
      <c r="J45" s="9"/>
    </row>
    <row r="46">
      <c r="A46" s="9"/>
      <c r="B46" s="9"/>
      <c r="C46" s="9"/>
      <c r="D46" s="9"/>
      <c r="E46" s="9"/>
      <c r="F46" s="9"/>
      <c r="G46" s="9"/>
      <c r="H46" s="9"/>
      <c r="I46" s="9"/>
      <c r="J46" s="9"/>
    </row>
    <row r="47">
      <c r="A47" s="9"/>
      <c r="B47" s="9"/>
      <c r="C47" s="9"/>
      <c r="D47" s="9"/>
      <c r="E47" s="9"/>
      <c r="F47" s="9"/>
      <c r="G47" s="9"/>
      <c r="H47" s="9"/>
      <c r="I47" s="9"/>
      <c r="J47" s="9"/>
    </row>
    <row r="48">
      <c r="A48" s="9"/>
      <c r="B48" s="9"/>
      <c r="C48" s="9"/>
      <c r="D48" s="9"/>
      <c r="E48" s="9"/>
      <c r="F48" s="9"/>
      <c r="G48" s="9"/>
      <c r="H48" s="9"/>
      <c r="I48" s="9"/>
      <c r="J48" s="9"/>
    </row>
    <row r="49">
      <c r="A49" s="9"/>
      <c r="B49" s="9"/>
      <c r="C49" s="9"/>
      <c r="D49" s="9"/>
      <c r="E49" s="9"/>
      <c r="F49" s="9"/>
      <c r="G49" s="9"/>
      <c r="H49" s="9"/>
      <c r="I49" s="9"/>
      <c r="J49" s="9"/>
    </row>
    <row r="50">
      <c r="A50" s="9"/>
      <c r="B50" s="9"/>
      <c r="C50" s="9"/>
      <c r="D50" s="9"/>
      <c r="E50" s="9"/>
      <c r="F50" s="9"/>
      <c r="G50" s="9"/>
      <c r="H50" s="9"/>
      <c r="I50" s="9"/>
      <c r="J50" s="9"/>
    </row>
    <row r="51">
      <c r="A51" s="9"/>
      <c r="B51" s="9"/>
      <c r="C51" s="9"/>
      <c r="D51" s="9"/>
      <c r="E51" s="9"/>
      <c r="F51" s="9"/>
      <c r="G51" s="9"/>
      <c r="H51" s="9"/>
      <c r="I51" s="9"/>
      <c r="J51" s="9"/>
    </row>
    <row r="52">
      <c r="A52" s="9"/>
      <c r="B52" s="9"/>
      <c r="C52" s="9"/>
      <c r="D52" s="9"/>
      <c r="E52" s="9"/>
      <c r="F52" s="9"/>
      <c r="G52" s="9"/>
      <c r="H52" s="9"/>
      <c r="I52" s="9"/>
      <c r="J52" s="9"/>
    </row>
    <row r="53">
      <c r="A53" s="9"/>
      <c r="B53" s="9"/>
      <c r="C53" s="9"/>
      <c r="D53" s="9"/>
      <c r="E53" s="9"/>
      <c r="F53" s="9"/>
      <c r="G53" s="9"/>
      <c r="H53" s="9"/>
      <c r="I53" s="9"/>
      <c r="J53" s="9"/>
    </row>
    <row r="54">
      <c r="A54" s="9"/>
      <c r="B54" s="9"/>
      <c r="C54" s="9"/>
      <c r="D54" s="9"/>
      <c r="E54" s="9"/>
      <c r="F54" s="9"/>
      <c r="G54" s="9"/>
      <c r="H54" s="9"/>
      <c r="I54" s="9"/>
      <c r="J54" s="9"/>
    </row>
    <row r="55">
      <c r="A55" s="9"/>
      <c r="B55" s="9"/>
      <c r="C55" s="9"/>
      <c r="D55" s="9"/>
      <c r="E55" s="9"/>
      <c r="F55" s="9"/>
      <c r="G55" s="9"/>
      <c r="H55" s="9"/>
      <c r="I55" s="9"/>
      <c r="J55" s="9"/>
    </row>
    <row r="56">
      <c r="A56" s="9"/>
      <c r="B56" s="9"/>
      <c r="C56" s="9"/>
      <c r="D56" s="9"/>
      <c r="E56" s="9"/>
      <c r="F56" s="9"/>
      <c r="G56" s="9"/>
      <c r="H56" s="9"/>
      <c r="I56" s="9"/>
      <c r="J56" s="9"/>
    </row>
    <row r="57">
      <c r="A57" s="9"/>
      <c r="B57" s="9"/>
      <c r="C57" s="9"/>
      <c r="D57" s="9"/>
      <c r="E57" s="9"/>
      <c r="F57" s="9"/>
      <c r="G57" s="9"/>
      <c r="H57" s="9"/>
      <c r="I57" s="9"/>
      <c r="J57" s="9"/>
    </row>
    <row r="58">
      <c r="A58" s="9"/>
      <c r="B58" s="9"/>
      <c r="C58" s="9"/>
      <c r="D58" s="9"/>
      <c r="E58" s="9"/>
      <c r="F58" s="9"/>
      <c r="G58" s="9"/>
      <c r="H58" s="9"/>
      <c r="I58" s="9"/>
      <c r="J58" s="9"/>
    </row>
    <row r="59">
      <c r="A59" s="9"/>
      <c r="B59" s="9"/>
      <c r="C59" s="9"/>
      <c r="D59" s="9"/>
      <c r="E59" s="9"/>
      <c r="F59" s="9"/>
      <c r="G59" s="9"/>
      <c r="H59" s="9"/>
      <c r="I59" s="9"/>
      <c r="J59" s="9"/>
    </row>
    <row r="60">
      <c r="A60" s="9"/>
      <c r="B60" s="9"/>
      <c r="C60" s="9"/>
      <c r="D60" s="9"/>
      <c r="E60" s="9"/>
      <c r="F60" s="9"/>
      <c r="G60" s="9"/>
      <c r="H60" s="9"/>
      <c r="I60" s="9"/>
      <c r="J60" s="9"/>
    </row>
    <row r="61">
      <c r="A61" s="9"/>
      <c r="B61" s="9"/>
      <c r="C61" s="9"/>
      <c r="D61" s="9"/>
      <c r="E61" s="9"/>
      <c r="F61" s="9"/>
      <c r="G61" s="9"/>
      <c r="H61" s="9"/>
      <c r="I61" s="9"/>
      <c r="J61" s="9"/>
    </row>
    <row r="62">
      <c r="A62" s="9"/>
      <c r="B62" s="9"/>
      <c r="C62" s="9"/>
      <c r="D62" s="9"/>
      <c r="E62" s="9"/>
      <c r="F62" s="9"/>
      <c r="G62" s="9"/>
      <c r="H62" s="9"/>
      <c r="I62" s="9"/>
      <c r="J62" s="9"/>
    </row>
    <row r="63">
      <c r="A63" s="9"/>
      <c r="B63" s="9"/>
      <c r="C63" s="9"/>
      <c r="D63" s="9"/>
      <c r="E63" s="9"/>
      <c r="F63" s="9"/>
      <c r="G63" s="9"/>
      <c r="H63" s="9"/>
      <c r="I63" s="9"/>
      <c r="J63" s="9"/>
    </row>
    <row r="64">
      <c r="A64" s="9"/>
      <c r="B64" s="9"/>
      <c r="C64" s="9"/>
      <c r="D64" s="9"/>
      <c r="E64" s="9"/>
      <c r="F64" s="9"/>
      <c r="G64" s="9"/>
      <c r="H64" s="9"/>
      <c r="I64" s="9"/>
      <c r="J64" s="9"/>
    </row>
    <row r="65">
      <c r="A65" s="9"/>
      <c r="B65" s="9"/>
      <c r="C65" s="9"/>
      <c r="D65" s="9"/>
      <c r="E65" s="9"/>
      <c r="F65" s="9"/>
      <c r="G65" s="9"/>
      <c r="H65" s="9"/>
      <c r="I65" s="9"/>
      <c r="J65" s="9"/>
    </row>
    <row r="66">
      <c r="A66" s="9"/>
      <c r="B66" s="9"/>
      <c r="C66" s="9"/>
      <c r="D66" s="9"/>
      <c r="E66" s="9"/>
      <c r="F66" s="9"/>
      <c r="G66" s="9"/>
      <c r="H66" s="9"/>
      <c r="I66" s="9"/>
      <c r="J66" s="9"/>
    </row>
    <row r="67">
      <c r="A67" s="9"/>
      <c r="B67" s="9"/>
      <c r="C67" s="9"/>
      <c r="D67" s="9"/>
      <c r="E67" s="9"/>
      <c r="F67" s="9"/>
      <c r="G67" s="9"/>
      <c r="H67" s="9"/>
      <c r="I67" s="9"/>
      <c r="J67" s="9"/>
    </row>
    <row r="68">
      <c r="A68" s="9"/>
      <c r="B68" s="9"/>
      <c r="C68" s="9"/>
      <c r="D68" s="9"/>
      <c r="E68" s="9"/>
      <c r="F68" s="9"/>
      <c r="G68" s="9"/>
      <c r="H68" s="9"/>
      <c r="I68" s="9"/>
      <c r="J68" s="9"/>
    </row>
    <row r="69">
      <c r="A69" s="9"/>
      <c r="B69" s="9"/>
      <c r="C69" s="9"/>
      <c r="D69" s="9"/>
      <c r="E69" s="9"/>
      <c r="F69" s="9"/>
      <c r="G69" s="9"/>
      <c r="H69" s="9"/>
      <c r="I69" s="9"/>
      <c r="J69" s="9"/>
    </row>
    <row r="70">
      <c r="A70" s="9"/>
      <c r="B70" s="9"/>
      <c r="C70" s="9"/>
      <c r="D70" s="9"/>
      <c r="E70" s="9"/>
      <c r="F70" s="9"/>
      <c r="G70" s="9"/>
      <c r="H70" s="9"/>
      <c r="I70" s="9"/>
      <c r="J70" s="9"/>
    </row>
    <row r="71">
      <c r="A71" s="9"/>
      <c r="B71" s="9"/>
      <c r="C71" s="9"/>
      <c r="D71" s="9"/>
      <c r="E71" s="9"/>
      <c r="F71" s="9"/>
      <c r="G71" s="9"/>
      <c r="H71" s="9"/>
      <c r="I71" s="9"/>
      <c r="J71" s="9"/>
    </row>
    <row r="72">
      <c r="A72" s="9"/>
      <c r="B72" s="9"/>
      <c r="C72" s="9"/>
      <c r="D72" s="9"/>
      <c r="E72" s="9"/>
      <c r="F72" s="9"/>
      <c r="G72" s="9"/>
      <c r="H72" s="9"/>
      <c r="I72" s="9"/>
      <c r="J72" s="9"/>
    </row>
    <row r="73">
      <c r="A73" s="9"/>
      <c r="B73" s="9"/>
      <c r="C73" s="9"/>
      <c r="D73" s="9"/>
      <c r="E73" s="9"/>
      <c r="F73" s="9"/>
      <c r="G73" s="9"/>
      <c r="H73" s="9"/>
      <c r="I73" s="9"/>
      <c r="J73" s="9"/>
    </row>
    <row r="74">
      <c r="A74" s="9"/>
      <c r="B74" s="9"/>
      <c r="C74" s="9"/>
      <c r="D74" s="9"/>
      <c r="E74" s="9"/>
      <c r="F74" s="9"/>
      <c r="G74" s="9"/>
      <c r="H74" s="9"/>
      <c r="I74" s="9"/>
      <c r="J74" s="9"/>
    </row>
    <row r="75">
      <c r="A75" s="9"/>
      <c r="B75" s="9"/>
      <c r="C75" s="9"/>
      <c r="D75" s="9"/>
      <c r="E75" s="9"/>
      <c r="F75" s="9"/>
      <c r="G75" s="9"/>
      <c r="H75" s="9"/>
      <c r="I75" s="9"/>
      <c r="J75" s="9"/>
    </row>
    <row r="76">
      <c r="A76" s="9"/>
      <c r="B76" s="9"/>
      <c r="C76" s="9"/>
      <c r="D76" s="9"/>
      <c r="E76" s="9"/>
      <c r="F76" s="9"/>
      <c r="G76" s="9"/>
      <c r="H76" s="9"/>
      <c r="I76" s="9"/>
      <c r="J76" s="9"/>
    </row>
    <row r="77">
      <c r="A77" s="9"/>
      <c r="B77" s="9"/>
      <c r="C77" s="9"/>
      <c r="D77" s="9"/>
      <c r="E77" s="9"/>
      <c r="F77" s="9"/>
      <c r="G77" s="9"/>
      <c r="H77" s="9"/>
      <c r="I77" s="9"/>
      <c r="J77" s="9"/>
    </row>
    <row r="78">
      <c r="A78" s="9"/>
      <c r="B78" s="9"/>
      <c r="C78" s="9"/>
      <c r="D78" s="9"/>
      <c r="E78" s="9"/>
      <c r="F78" s="9"/>
      <c r="G78" s="9"/>
      <c r="H78" s="9"/>
      <c r="I78" s="9"/>
      <c r="J78" s="9"/>
    </row>
    <row r="79">
      <c r="A79" s="9"/>
      <c r="B79" s="9"/>
      <c r="C79" s="9"/>
      <c r="D79" s="9"/>
      <c r="E79" s="9"/>
      <c r="F79" s="9"/>
      <c r="G79" s="9"/>
      <c r="H79" s="9"/>
      <c r="I79" s="9"/>
      <c r="J79" s="9"/>
    </row>
    <row r="80">
      <c r="A80" s="9"/>
      <c r="B80" s="9"/>
      <c r="C80" s="9"/>
      <c r="D80" s="9"/>
      <c r="E80" s="9"/>
      <c r="F80" s="9"/>
      <c r="G80" s="9"/>
      <c r="H80" s="9"/>
      <c r="I80" s="9"/>
      <c r="J80" s="9"/>
    </row>
    <row r="81">
      <c r="A81" s="9"/>
      <c r="B81" s="9"/>
      <c r="C81" s="9"/>
      <c r="D81" s="9"/>
      <c r="E81" s="9"/>
      <c r="F81" s="9"/>
      <c r="G81" s="9"/>
      <c r="H81" s="9"/>
      <c r="I81" s="9"/>
      <c r="J81" s="9"/>
    </row>
    <row r="82">
      <c r="A82" s="9"/>
      <c r="B82" s="9"/>
      <c r="C82" s="9"/>
      <c r="D82" s="9"/>
      <c r="E82" s="9"/>
      <c r="F82" s="9"/>
      <c r="G82" s="9"/>
      <c r="H82" s="9"/>
      <c r="I82" s="9"/>
      <c r="J82" s="9"/>
    </row>
    <row r="83">
      <c r="A83" s="9"/>
      <c r="B83" s="9"/>
      <c r="C83" s="9"/>
      <c r="D83" s="9"/>
      <c r="E83" s="9"/>
      <c r="F83" s="9"/>
      <c r="G83" s="9"/>
      <c r="H83" s="9"/>
      <c r="I83" s="9"/>
      <c r="J83" s="9"/>
    </row>
    <row r="84">
      <c r="A84" s="9"/>
      <c r="B84" s="9"/>
      <c r="C84" s="9"/>
      <c r="D84" s="9"/>
      <c r="E84" s="9"/>
      <c r="F84" s="9"/>
      <c r="G84" s="9"/>
      <c r="H84" s="9"/>
      <c r="I84" s="9"/>
      <c r="J84" s="9"/>
    </row>
    <row r="85">
      <c r="A85" s="9"/>
      <c r="B85" s="9"/>
      <c r="C85" s="9"/>
      <c r="D85" s="9"/>
      <c r="E85" s="9"/>
      <c r="F85" s="9"/>
      <c r="G85" s="9"/>
      <c r="H85" s="9"/>
      <c r="I85" s="9"/>
      <c r="J85" s="9"/>
    </row>
    <row r="86">
      <c r="A86" s="9"/>
      <c r="B86" s="9"/>
      <c r="C86" s="9"/>
      <c r="D86" s="9"/>
      <c r="E86" s="9"/>
      <c r="F86" s="9"/>
      <c r="G86" s="9"/>
      <c r="H86" s="9"/>
      <c r="I86" s="9"/>
      <c r="J86" s="9"/>
    </row>
    <row r="87">
      <c r="A87" s="9"/>
      <c r="B87" s="9"/>
      <c r="C87" s="9"/>
      <c r="D87" s="9"/>
      <c r="E87" s="9"/>
      <c r="F87" s="9"/>
      <c r="G87" s="9"/>
      <c r="H87" s="9"/>
      <c r="I87" s="9"/>
      <c r="J87" s="9"/>
    </row>
    <row r="88">
      <c r="A88" s="9"/>
      <c r="B88" s="9"/>
      <c r="C88" s="9"/>
      <c r="D88" s="9"/>
      <c r="E88" s="9"/>
      <c r="F88" s="9"/>
      <c r="G88" s="9"/>
      <c r="H88" s="9"/>
      <c r="I88" s="9"/>
      <c r="J88" s="9"/>
    </row>
    <row r="89">
      <c r="A89" s="9"/>
      <c r="B89" s="9"/>
      <c r="C89" s="9"/>
      <c r="D89" s="9"/>
      <c r="E89" s="9"/>
      <c r="F89" s="9"/>
      <c r="G89" s="9"/>
      <c r="H89" s="9"/>
      <c r="I89" s="9"/>
      <c r="J89" s="9"/>
    </row>
    <row r="90">
      <c r="A90" s="9"/>
      <c r="B90" s="9"/>
      <c r="C90" s="9"/>
      <c r="D90" s="9"/>
      <c r="E90" s="9"/>
      <c r="F90" s="9"/>
      <c r="G90" s="9"/>
      <c r="H90" s="9"/>
      <c r="I90" s="9"/>
      <c r="J90" s="9"/>
    </row>
    <row r="91">
      <c r="A91" s="9"/>
      <c r="B91" s="9"/>
      <c r="C91" s="9"/>
      <c r="D91" s="9"/>
      <c r="E91" s="9"/>
      <c r="F91" s="9"/>
      <c r="G91" s="9"/>
      <c r="H91" s="9"/>
      <c r="I91" s="9"/>
      <c r="J91" s="9"/>
    </row>
    <row r="92">
      <c r="A92" s="9"/>
      <c r="B92" s="9"/>
      <c r="C92" s="9"/>
      <c r="D92" s="9"/>
      <c r="E92" s="9"/>
      <c r="F92" s="9"/>
      <c r="G92" s="9"/>
      <c r="H92" s="9"/>
      <c r="I92" s="9"/>
      <c r="J92" s="9"/>
    </row>
    <row r="93">
      <c r="A93" s="9"/>
      <c r="B93" s="9"/>
      <c r="C93" s="9"/>
      <c r="D93" s="9"/>
      <c r="E93" s="9"/>
      <c r="F93" s="9"/>
      <c r="G93" s="9"/>
      <c r="H93" s="9"/>
      <c r="I93" s="9"/>
      <c r="J93" s="9"/>
    </row>
    <row r="94">
      <c r="A94" s="9"/>
      <c r="B94" s="9"/>
      <c r="C94" s="9"/>
      <c r="D94" s="9"/>
      <c r="E94" s="9"/>
      <c r="F94" s="9"/>
      <c r="G94" s="9"/>
      <c r="H94" s="9"/>
      <c r="I94" s="9"/>
      <c r="J94" s="9"/>
    </row>
    <row r="95">
      <c r="A95" s="9"/>
      <c r="B95" s="9"/>
      <c r="C95" s="9"/>
      <c r="D95" s="9"/>
      <c r="E95" s="9"/>
      <c r="F95" s="9"/>
      <c r="G95" s="9"/>
      <c r="H95" s="9"/>
      <c r="I95" s="9"/>
      <c r="J95" s="9"/>
    </row>
    <row r="96">
      <c r="A96" s="9"/>
      <c r="B96" s="9"/>
      <c r="C96" s="9"/>
      <c r="D96" s="9"/>
      <c r="E96" s="9"/>
      <c r="F96" s="9"/>
      <c r="G96" s="9"/>
      <c r="H96" s="9"/>
      <c r="I96" s="9"/>
      <c r="J96" s="9"/>
    </row>
    <row r="97">
      <c r="A97" s="9"/>
      <c r="B97" s="9"/>
      <c r="C97" s="9"/>
      <c r="D97" s="9"/>
      <c r="E97" s="9"/>
      <c r="F97" s="9"/>
      <c r="G97" s="9"/>
      <c r="H97" s="9"/>
      <c r="I97" s="9"/>
      <c r="J97" s="9"/>
    </row>
    <row r="98">
      <c r="A98" s="9"/>
      <c r="B98" s="9"/>
      <c r="C98" s="9"/>
      <c r="D98" s="9"/>
      <c r="E98" s="9"/>
      <c r="F98" s="9"/>
      <c r="G98" s="9"/>
      <c r="H98" s="9"/>
      <c r="I98" s="9"/>
      <c r="J98" s="9"/>
    </row>
    <row r="99">
      <c r="A99" s="9"/>
      <c r="B99" s="9"/>
      <c r="C99" s="9"/>
      <c r="D99" s="9"/>
      <c r="E99" s="9"/>
      <c r="F99" s="9"/>
      <c r="G99" s="9"/>
      <c r="H99" s="9"/>
      <c r="I99" s="9"/>
      <c r="J99" s="9"/>
    </row>
    <row r="100">
      <c r="A100" s="9"/>
      <c r="B100" s="9"/>
      <c r="C100" s="9"/>
      <c r="D100" s="9"/>
      <c r="E100" s="9"/>
      <c r="F100" s="9"/>
      <c r="G100" s="9"/>
      <c r="H100" s="9"/>
      <c r="I100" s="9"/>
      <c r="J100" s="9"/>
    </row>
    <row r="101">
      <c r="A101" s="9"/>
      <c r="B101" s="9"/>
      <c r="C101" s="9"/>
      <c r="D101" s="9"/>
      <c r="E101" s="9"/>
      <c r="F101" s="9"/>
      <c r="G101" s="9"/>
      <c r="H101" s="9"/>
      <c r="I101" s="9"/>
      <c r="J101" s="9"/>
    </row>
    <row r="102">
      <c r="A102" s="9"/>
      <c r="B102" s="9"/>
      <c r="C102" s="9"/>
      <c r="D102" s="9"/>
      <c r="E102" s="9"/>
      <c r="F102" s="9"/>
      <c r="G102" s="9"/>
      <c r="H102" s="9"/>
      <c r="I102" s="9"/>
      <c r="J102" s="9"/>
    </row>
    <row r="103">
      <c r="A103" s="9"/>
      <c r="B103" s="9"/>
      <c r="C103" s="9"/>
      <c r="D103" s="9"/>
      <c r="E103" s="9"/>
      <c r="F103" s="9"/>
      <c r="G103" s="9"/>
      <c r="H103" s="9"/>
      <c r="I103" s="9"/>
      <c r="J103" s="9"/>
    </row>
    <row r="104">
      <c r="A104" s="9"/>
      <c r="B104" s="9"/>
      <c r="C104" s="9"/>
      <c r="D104" s="9"/>
      <c r="E104" s="9"/>
      <c r="F104" s="9"/>
      <c r="G104" s="9"/>
      <c r="H104" s="9"/>
      <c r="I104" s="9"/>
      <c r="J104" s="9"/>
    </row>
    <row r="105">
      <c r="A105" s="9"/>
      <c r="B105" s="9"/>
      <c r="C105" s="9"/>
      <c r="D105" s="9"/>
      <c r="E105" s="9"/>
      <c r="F105" s="9"/>
      <c r="G105" s="9"/>
      <c r="H105" s="9"/>
      <c r="I105" s="9"/>
      <c r="J105" s="9"/>
    </row>
    <row r="106">
      <c r="A106" s="9"/>
      <c r="B106" s="9"/>
      <c r="C106" s="9"/>
      <c r="D106" s="9"/>
      <c r="E106" s="9"/>
      <c r="F106" s="9"/>
      <c r="G106" s="9"/>
      <c r="H106" s="9"/>
      <c r="I106" s="9"/>
      <c r="J106" s="9"/>
    </row>
    <row r="107">
      <c r="A107" s="9"/>
      <c r="B107" s="9"/>
      <c r="C107" s="9"/>
      <c r="D107" s="9"/>
      <c r="E107" s="9"/>
      <c r="F107" s="9"/>
      <c r="G107" s="9"/>
      <c r="H107" s="9"/>
      <c r="I107" s="9"/>
      <c r="J107" s="9"/>
    </row>
    <row r="108">
      <c r="A108" s="9"/>
      <c r="B108" s="9"/>
      <c r="C108" s="9"/>
      <c r="D108" s="9"/>
      <c r="E108" s="9"/>
      <c r="F108" s="9"/>
      <c r="G108" s="9"/>
      <c r="H108" s="9"/>
      <c r="I108" s="9"/>
      <c r="J108" s="9"/>
    </row>
    <row r="109">
      <c r="A109" s="9"/>
      <c r="B109" s="9"/>
      <c r="C109" s="9"/>
      <c r="D109" s="9"/>
      <c r="E109" s="9"/>
      <c r="F109" s="9"/>
      <c r="G109" s="9"/>
      <c r="H109" s="9"/>
      <c r="I109" s="9"/>
      <c r="J109" s="9"/>
    </row>
    <row r="110">
      <c r="A110" s="9"/>
      <c r="B110" s="9"/>
      <c r="C110" s="9"/>
      <c r="D110" s="9"/>
      <c r="E110" s="9"/>
      <c r="F110" s="9"/>
      <c r="G110" s="9"/>
      <c r="H110" s="9"/>
      <c r="I110" s="9"/>
      <c r="J110" s="9"/>
    </row>
    <row r="111">
      <c r="A111" s="9"/>
      <c r="B111" s="9"/>
      <c r="C111" s="9"/>
      <c r="D111" s="9"/>
      <c r="E111" s="9"/>
      <c r="F111" s="9"/>
      <c r="G111" s="9"/>
      <c r="H111" s="9"/>
      <c r="I111" s="9"/>
      <c r="J111" s="9"/>
    </row>
    <row r="112">
      <c r="A112" s="9"/>
      <c r="B112" s="9"/>
      <c r="C112" s="9"/>
      <c r="D112" s="9"/>
      <c r="E112" s="9"/>
      <c r="F112" s="9"/>
      <c r="G112" s="9"/>
      <c r="H112" s="9"/>
      <c r="I112" s="9"/>
      <c r="J112" s="9"/>
    </row>
    <row r="113">
      <c r="A113" s="9"/>
      <c r="B113" s="9"/>
      <c r="C113" s="9"/>
      <c r="D113" s="9"/>
      <c r="E113" s="9"/>
      <c r="F113" s="9"/>
      <c r="G113" s="9"/>
      <c r="H113" s="9"/>
      <c r="I113" s="9"/>
      <c r="J113" s="9"/>
    </row>
    <row r="114">
      <c r="A114" s="9"/>
      <c r="B114" s="9"/>
      <c r="C114" s="9"/>
      <c r="D114" s="9"/>
      <c r="E114" s="9"/>
      <c r="F114" s="9"/>
      <c r="G114" s="9"/>
      <c r="H114" s="9"/>
      <c r="I114" s="9"/>
      <c r="J114" s="9"/>
    </row>
    <row r="115">
      <c r="A115" s="9"/>
      <c r="B115" s="9"/>
      <c r="C115" s="9"/>
      <c r="D115" s="9"/>
      <c r="E115" s="9"/>
      <c r="F115" s="9"/>
      <c r="G115" s="9"/>
      <c r="H115" s="9"/>
      <c r="I115" s="9"/>
      <c r="J115" s="9"/>
    </row>
    <row r="116">
      <c r="A116" s="9"/>
      <c r="B116" s="9"/>
      <c r="C116" s="9"/>
      <c r="D116" s="9"/>
      <c r="E116" s="9"/>
      <c r="F116" s="9"/>
      <c r="G116" s="9"/>
      <c r="H116" s="9"/>
      <c r="I116" s="9"/>
      <c r="J116" s="9"/>
    </row>
    <row r="117">
      <c r="A117" s="9"/>
      <c r="B117" s="9"/>
      <c r="C117" s="9"/>
      <c r="D117" s="9"/>
      <c r="E117" s="9"/>
      <c r="F117" s="9"/>
      <c r="G117" s="9"/>
      <c r="H117" s="9"/>
      <c r="I117" s="9"/>
      <c r="J117" s="9"/>
    </row>
    <row r="118">
      <c r="A118" s="9"/>
      <c r="B118" s="9"/>
      <c r="C118" s="9"/>
      <c r="D118" s="9"/>
      <c r="E118" s="9"/>
      <c r="F118" s="9"/>
      <c r="G118" s="9"/>
      <c r="H118" s="9"/>
      <c r="I118" s="9"/>
      <c r="J118" s="9"/>
    </row>
    <row r="119">
      <c r="A119" s="9"/>
      <c r="B119" s="9"/>
      <c r="C119" s="9"/>
      <c r="D119" s="9"/>
      <c r="E119" s="9"/>
      <c r="F119" s="9"/>
      <c r="G119" s="9"/>
      <c r="H119" s="9"/>
      <c r="I119" s="9"/>
      <c r="J119" s="9"/>
    </row>
    <row r="120">
      <c r="A120" s="9"/>
      <c r="B120" s="9"/>
      <c r="C120" s="9"/>
      <c r="D120" s="9"/>
      <c r="E120" s="9"/>
      <c r="F120" s="9"/>
      <c r="G120" s="9"/>
      <c r="H120" s="9"/>
      <c r="I120" s="9"/>
      <c r="J120" s="9"/>
    </row>
    <row r="121">
      <c r="A121" s="9"/>
      <c r="B121" s="9"/>
      <c r="C121" s="9"/>
      <c r="D121" s="9"/>
      <c r="E121" s="9"/>
      <c r="F121" s="9"/>
      <c r="G121" s="9"/>
      <c r="H121" s="9"/>
      <c r="I121" s="9"/>
      <c r="J121" s="9"/>
    </row>
    <row r="122">
      <c r="A122" s="9"/>
      <c r="B122" s="9"/>
      <c r="C122" s="9"/>
      <c r="D122" s="9"/>
      <c r="E122" s="9"/>
      <c r="F122" s="9"/>
      <c r="G122" s="9"/>
      <c r="H122" s="9"/>
      <c r="I122" s="9"/>
      <c r="J122" s="9"/>
    </row>
    <row r="123">
      <c r="A123" s="9"/>
      <c r="B123" s="9"/>
      <c r="C123" s="9"/>
      <c r="D123" s="9"/>
      <c r="E123" s="9"/>
      <c r="F123" s="9"/>
      <c r="G123" s="9"/>
      <c r="H123" s="9"/>
      <c r="I123" s="9"/>
      <c r="J123" s="9"/>
    </row>
    <row r="124">
      <c r="A124" s="9"/>
      <c r="B124" s="9"/>
      <c r="C124" s="9"/>
      <c r="D124" s="9"/>
      <c r="E124" s="9"/>
      <c r="F124" s="9"/>
      <c r="G124" s="9"/>
      <c r="H124" s="9"/>
      <c r="I124" s="9"/>
      <c r="J124" s="9"/>
    </row>
    <row r="125">
      <c r="A125" s="9"/>
      <c r="B125" s="9"/>
      <c r="C125" s="9"/>
      <c r="D125" s="9"/>
      <c r="E125" s="9"/>
      <c r="F125" s="9"/>
      <c r="G125" s="9"/>
      <c r="H125" s="9"/>
      <c r="I125" s="9"/>
      <c r="J125" s="9"/>
    </row>
    <row r="126">
      <c r="A126" s="9"/>
      <c r="B126" s="9"/>
      <c r="C126" s="9"/>
      <c r="D126" s="9"/>
      <c r="E126" s="9"/>
      <c r="F126" s="9"/>
      <c r="G126" s="9"/>
      <c r="H126" s="9"/>
      <c r="I126" s="9"/>
      <c r="J126" s="9"/>
    </row>
    <row r="127">
      <c r="A127" s="9"/>
      <c r="B127" s="9"/>
      <c r="C127" s="9"/>
      <c r="D127" s="9"/>
      <c r="E127" s="9"/>
      <c r="F127" s="9"/>
      <c r="G127" s="9"/>
      <c r="H127" s="9"/>
      <c r="I127" s="9"/>
      <c r="J127" s="9"/>
    </row>
    <row r="128">
      <c r="A128" s="9"/>
      <c r="B128" s="9"/>
      <c r="C128" s="9"/>
      <c r="D128" s="9"/>
      <c r="E128" s="9"/>
      <c r="F128" s="9"/>
      <c r="G128" s="9"/>
      <c r="H128" s="9"/>
      <c r="I128" s="9"/>
      <c r="J128" s="9"/>
    </row>
    <row r="129">
      <c r="A129" s="9"/>
      <c r="B129" s="9"/>
      <c r="C129" s="9"/>
      <c r="D129" s="9"/>
      <c r="E129" s="9"/>
      <c r="F129" s="9"/>
      <c r="G129" s="9"/>
      <c r="H129" s="9"/>
      <c r="I129" s="9"/>
      <c r="J129" s="9"/>
    </row>
    <row r="130">
      <c r="A130" s="9"/>
      <c r="B130" s="9"/>
      <c r="C130" s="9"/>
      <c r="D130" s="9"/>
      <c r="E130" s="9"/>
      <c r="F130" s="9"/>
      <c r="G130" s="9"/>
      <c r="H130" s="9"/>
      <c r="I130" s="9"/>
      <c r="J130" s="9"/>
    </row>
    <row r="131">
      <c r="A131" s="9"/>
      <c r="B131" s="9"/>
      <c r="C131" s="9"/>
      <c r="D131" s="9"/>
      <c r="E131" s="9"/>
      <c r="F131" s="9"/>
      <c r="G131" s="9"/>
      <c r="H131" s="9"/>
      <c r="I131" s="9"/>
      <c r="J131" s="9"/>
    </row>
    <row r="132">
      <c r="A132" s="9"/>
      <c r="B132" s="9"/>
      <c r="C132" s="9"/>
      <c r="D132" s="9"/>
      <c r="E132" s="9"/>
      <c r="F132" s="9"/>
      <c r="G132" s="9"/>
      <c r="H132" s="9"/>
      <c r="I132" s="9"/>
      <c r="J132" s="9"/>
    </row>
    <row r="133">
      <c r="A133" s="9"/>
      <c r="B133" s="9"/>
      <c r="C133" s="9"/>
      <c r="D133" s="9"/>
      <c r="E133" s="9"/>
      <c r="F133" s="9"/>
      <c r="G133" s="9"/>
      <c r="H133" s="9"/>
      <c r="I133" s="9"/>
      <c r="J133" s="9"/>
    </row>
    <row r="134">
      <c r="A134" s="9"/>
      <c r="B134" s="9"/>
      <c r="C134" s="9"/>
      <c r="D134" s="9"/>
      <c r="E134" s="9"/>
      <c r="F134" s="9"/>
      <c r="G134" s="9"/>
      <c r="H134" s="9"/>
      <c r="I134" s="9"/>
      <c r="J134" s="9"/>
    </row>
    <row r="135">
      <c r="A135" s="9"/>
      <c r="B135" s="9"/>
      <c r="C135" s="9"/>
      <c r="D135" s="9"/>
      <c r="E135" s="9"/>
      <c r="F135" s="9"/>
      <c r="G135" s="9"/>
      <c r="H135" s="9"/>
      <c r="I135" s="9"/>
      <c r="J135" s="9"/>
    </row>
    <row r="136">
      <c r="A136" s="9"/>
      <c r="B136" s="9"/>
      <c r="C136" s="9"/>
      <c r="D136" s="9"/>
      <c r="E136" s="9"/>
      <c r="F136" s="9"/>
      <c r="G136" s="9"/>
      <c r="H136" s="9"/>
      <c r="I136" s="9"/>
      <c r="J136" s="9"/>
    </row>
    <row r="137">
      <c r="A137" s="9"/>
      <c r="B137" s="9"/>
      <c r="C137" s="9"/>
      <c r="D137" s="9"/>
      <c r="E137" s="9"/>
      <c r="F137" s="9"/>
      <c r="G137" s="9"/>
      <c r="H137" s="9"/>
      <c r="I137" s="9"/>
      <c r="J137" s="9"/>
    </row>
    <row r="138">
      <c r="A138" s="9"/>
      <c r="B138" s="9"/>
      <c r="C138" s="9"/>
      <c r="D138" s="9"/>
      <c r="E138" s="9"/>
      <c r="F138" s="9"/>
      <c r="G138" s="9"/>
      <c r="H138" s="9"/>
      <c r="I138" s="9"/>
      <c r="J138" s="9"/>
    </row>
    <row r="139">
      <c r="A139" s="9"/>
      <c r="B139" s="9"/>
      <c r="C139" s="9"/>
      <c r="D139" s="9"/>
      <c r="E139" s="9"/>
      <c r="F139" s="9"/>
      <c r="G139" s="9"/>
      <c r="H139" s="9"/>
      <c r="I139" s="9"/>
      <c r="J139" s="9"/>
    </row>
    <row r="140">
      <c r="A140" s="9"/>
      <c r="B140" s="9"/>
      <c r="C140" s="9"/>
      <c r="D140" s="9"/>
      <c r="E140" s="9"/>
      <c r="F140" s="9"/>
      <c r="G140" s="9"/>
      <c r="H140" s="9"/>
      <c r="I140" s="9"/>
      <c r="J140" s="9"/>
    </row>
    <row r="141">
      <c r="A141" s="9"/>
      <c r="B141" s="9"/>
      <c r="C141" s="9"/>
      <c r="D141" s="9"/>
      <c r="E141" s="9"/>
      <c r="F141" s="9"/>
      <c r="G141" s="9"/>
      <c r="H141" s="9"/>
      <c r="I141" s="9"/>
      <c r="J141" s="9"/>
    </row>
    <row r="142">
      <c r="A142" s="9"/>
      <c r="B142" s="9"/>
      <c r="C142" s="9"/>
      <c r="D142" s="9"/>
      <c r="E142" s="9"/>
      <c r="F142" s="9"/>
      <c r="G142" s="9"/>
      <c r="H142" s="9"/>
      <c r="I142" s="9"/>
      <c r="J142" s="9"/>
    </row>
    <row r="143">
      <c r="A143" s="9"/>
      <c r="B143" s="9"/>
      <c r="C143" s="9"/>
      <c r="D143" s="9"/>
      <c r="E143" s="9"/>
      <c r="F143" s="9"/>
      <c r="G143" s="9"/>
      <c r="H143" s="9"/>
      <c r="I143" s="9"/>
      <c r="J143" s="9"/>
    </row>
    <row r="144">
      <c r="A144" s="9"/>
      <c r="B144" s="9"/>
      <c r="C144" s="9"/>
      <c r="D144" s="9"/>
      <c r="E144" s="9"/>
      <c r="F144" s="9"/>
      <c r="G144" s="9"/>
      <c r="H144" s="9"/>
      <c r="I144" s="9"/>
      <c r="J144" s="9"/>
    </row>
    <row r="145">
      <c r="A145" s="9"/>
      <c r="B145" s="9"/>
      <c r="C145" s="9"/>
      <c r="D145" s="9"/>
      <c r="E145" s="9"/>
      <c r="F145" s="9"/>
      <c r="G145" s="9"/>
      <c r="H145" s="9"/>
      <c r="I145" s="9"/>
      <c r="J145" s="9"/>
    </row>
    <row r="146">
      <c r="A146" s="9"/>
      <c r="B146" s="9"/>
      <c r="C146" s="9"/>
      <c r="D146" s="9"/>
      <c r="E146" s="9"/>
      <c r="F146" s="9"/>
      <c r="G146" s="9"/>
      <c r="H146" s="9"/>
      <c r="I146" s="9"/>
      <c r="J146" s="9"/>
    </row>
    <row r="147">
      <c r="A147" s="9"/>
      <c r="B147" s="9"/>
      <c r="C147" s="9"/>
      <c r="D147" s="9"/>
      <c r="E147" s="9"/>
      <c r="F147" s="9"/>
      <c r="G147" s="9"/>
      <c r="H147" s="9"/>
      <c r="I147" s="9"/>
      <c r="J147" s="9"/>
    </row>
    <row r="148">
      <c r="A148" s="9"/>
      <c r="B148" s="9"/>
      <c r="C148" s="9"/>
      <c r="D148" s="9"/>
      <c r="E148" s="9"/>
      <c r="F148" s="9"/>
      <c r="G148" s="9"/>
      <c r="H148" s="9"/>
      <c r="I148" s="9"/>
      <c r="J148" s="9"/>
    </row>
    <row r="149">
      <c r="A149" s="9"/>
      <c r="B149" s="9"/>
      <c r="C149" s="9"/>
      <c r="D149" s="9"/>
      <c r="E149" s="9"/>
      <c r="F149" s="9"/>
      <c r="G149" s="9"/>
      <c r="H149" s="9"/>
      <c r="I149" s="9"/>
      <c r="J149" s="9"/>
    </row>
    <row r="150">
      <c r="A150" s="9"/>
      <c r="B150" s="9"/>
      <c r="C150" s="9"/>
      <c r="D150" s="9"/>
      <c r="E150" s="9"/>
      <c r="F150" s="9"/>
      <c r="G150" s="9"/>
      <c r="H150" s="9"/>
      <c r="I150" s="9"/>
      <c r="J150" s="9"/>
    </row>
    <row r="151">
      <c r="A151" s="9"/>
      <c r="B151" s="9"/>
      <c r="C151" s="9"/>
      <c r="D151" s="9"/>
      <c r="E151" s="9"/>
      <c r="F151" s="9"/>
      <c r="G151" s="9"/>
      <c r="H151" s="9"/>
      <c r="I151" s="9"/>
      <c r="J151" s="9"/>
    </row>
    <row r="152">
      <c r="A152" s="9"/>
      <c r="B152" s="9"/>
      <c r="C152" s="9"/>
      <c r="D152" s="9"/>
      <c r="E152" s="9"/>
      <c r="F152" s="9"/>
      <c r="G152" s="9"/>
      <c r="H152" s="9"/>
      <c r="I152" s="9"/>
      <c r="J152" s="9"/>
    </row>
    <row r="153">
      <c r="A153" s="9"/>
      <c r="B153" s="9"/>
      <c r="C153" s="9"/>
      <c r="D153" s="9"/>
      <c r="E153" s="9"/>
      <c r="F153" s="9"/>
      <c r="G153" s="9"/>
      <c r="H153" s="9"/>
      <c r="I153" s="9"/>
      <c r="J153" s="9"/>
    </row>
    <row r="154">
      <c r="A154" s="9"/>
      <c r="B154" s="9"/>
      <c r="C154" s="9"/>
      <c r="D154" s="9"/>
      <c r="E154" s="9"/>
      <c r="F154" s="9"/>
      <c r="G154" s="9"/>
      <c r="H154" s="9"/>
      <c r="I154" s="9"/>
      <c r="J154" s="9"/>
    </row>
    <row r="155">
      <c r="A155" s="9"/>
      <c r="B155" s="9"/>
      <c r="C155" s="9"/>
      <c r="D155" s="9"/>
      <c r="E155" s="9"/>
      <c r="F155" s="9"/>
      <c r="G155" s="9"/>
      <c r="H155" s="9"/>
      <c r="I155" s="9"/>
      <c r="J155" s="9"/>
    </row>
    <row r="156">
      <c r="A156" s="9"/>
      <c r="B156" s="9"/>
      <c r="C156" s="9"/>
      <c r="D156" s="9"/>
      <c r="E156" s="9"/>
      <c r="F156" s="9"/>
      <c r="G156" s="9"/>
      <c r="H156" s="9"/>
      <c r="I156" s="9"/>
      <c r="J156" s="9"/>
    </row>
    <row r="157">
      <c r="A157" s="9"/>
      <c r="B157" s="9"/>
      <c r="C157" s="9"/>
      <c r="D157" s="9"/>
      <c r="E157" s="9"/>
      <c r="F157" s="9"/>
      <c r="G157" s="9"/>
      <c r="H157" s="9"/>
      <c r="I157" s="9"/>
      <c r="J157" s="9"/>
    </row>
    <row r="158">
      <c r="A158" s="9"/>
      <c r="B158" s="9"/>
      <c r="C158" s="9"/>
      <c r="D158" s="9"/>
      <c r="E158" s="9"/>
      <c r="F158" s="9"/>
      <c r="G158" s="9"/>
      <c r="H158" s="9"/>
      <c r="I158" s="9"/>
      <c r="J158" s="9"/>
    </row>
    <row r="159">
      <c r="A159" s="9"/>
      <c r="B159" s="9"/>
      <c r="C159" s="9"/>
      <c r="D159" s="9"/>
      <c r="E159" s="9"/>
      <c r="F159" s="9"/>
      <c r="G159" s="9"/>
      <c r="H159" s="9"/>
      <c r="I159" s="9"/>
      <c r="J159" s="9"/>
    </row>
    <row r="160">
      <c r="A160" s="9"/>
      <c r="B160" s="9"/>
      <c r="C160" s="9"/>
      <c r="D160" s="9"/>
      <c r="E160" s="9"/>
      <c r="F160" s="9"/>
      <c r="G160" s="9"/>
      <c r="H160" s="9"/>
      <c r="I160" s="9"/>
      <c r="J160" s="9"/>
    </row>
    <row r="161">
      <c r="A161" s="9"/>
      <c r="B161" s="9"/>
      <c r="C161" s="9"/>
      <c r="D161" s="9"/>
      <c r="E161" s="9"/>
      <c r="F161" s="9"/>
      <c r="G161" s="9"/>
      <c r="H161" s="9"/>
      <c r="I161" s="9"/>
      <c r="J161" s="9"/>
    </row>
    <row r="162">
      <c r="A162" s="9"/>
      <c r="B162" s="9"/>
      <c r="C162" s="9"/>
      <c r="D162" s="9"/>
      <c r="E162" s="9"/>
      <c r="F162" s="9"/>
      <c r="G162" s="9"/>
      <c r="H162" s="9"/>
      <c r="I162" s="9"/>
      <c r="J162" s="9"/>
    </row>
    <row r="163">
      <c r="A163" s="9"/>
      <c r="B163" s="9"/>
      <c r="C163" s="9"/>
      <c r="D163" s="9"/>
      <c r="E163" s="9"/>
      <c r="F163" s="9"/>
      <c r="G163" s="9"/>
      <c r="H163" s="9"/>
      <c r="I163" s="9"/>
      <c r="J163" s="9"/>
    </row>
    <row r="164">
      <c r="A164" s="9"/>
      <c r="B164" s="9"/>
      <c r="C164" s="9"/>
      <c r="D164" s="9"/>
      <c r="E164" s="9"/>
      <c r="F164" s="9"/>
      <c r="G164" s="9"/>
      <c r="H164" s="9"/>
      <c r="I164" s="9"/>
      <c r="J164" s="9"/>
    </row>
    <row r="165">
      <c r="A165" s="9"/>
      <c r="B165" s="9"/>
      <c r="C165" s="9"/>
      <c r="D165" s="9"/>
      <c r="E165" s="9"/>
      <c r="F165" s="9"/>
      <c r="G165" s="9"/>
      <c r="H165" s="9"/>
      <c r="I165" s="9"/>
      <c r="J165" s="9"/>
    </row>
    <row r="166">
      <c r="A166" s="9"/>
      <c r="B166" s="9"/>
      <c r="C166" s="9"/>
      <c r="D166" s="9"/>
      <c r="E166" s="9"/>
      <c r="F166" s="9"/>
      <c r="G166" s="9"/>
      <c r="H166" s="9"/>
      <c r="I166" s="9"/>
      <c r="J166" s="9"/>
    </row>
    <row r="167">
      <c r="A167" s="9"/>
      <c r="B167" s="9"/>
      <c r="C167" s="9"/>
      <c r="D167" s="9"/>
      <c r="E167" s="9"/>
      <c r="F167" s="9"/>
      <c r="G167" s="9"/>
      <c r="H167" s="9"/>
      <c r="I167" s="9"/>
      <c r="J167" s="9"/>
    </row>
    <row r="168">
      <c r="A168" s="9"/>
      <c r="B168" s="9"/>
      <c r="C168" s="9"/>
      <c r="D168" s="9"/>
      <c r="E168" s="9"/>
      <c r="F168" s="9"/>
      <c r="G168" s="9"/>
      <c r="H168" s="9"/>
      <c r="I168" s="9"/>
      <c r="J168" s="9"/>
    </row>
    <row r="169">
      <c r="A169" s="9"/>
      <c r="B169" s="9"/>
      <c r="C169" s="9"/>
      <c r="D169" s="9"/>
      <c r="E169" s="9"/>
      <c r="F169" s="9"/>
      <c r="G169" s="9"/>
      <c r="H169" s="9"/>
      <c r="I169" s="9"/>
      <c r="J169" s="9"/>
    </row>
    <row r="170">
      <c r="A170" s="9"/>
      <c r="B170" s="9"/>
      <c r="C170" s="9"/>
      <c r="D170" s="9"/>
      <c r="E170" s="9"/>
      <c r="F170" s="9"/>
      <c r="G170" s="9"/>
      <c r="H170" s="9"/>
      <c r="I170" s="9"/>
      <c r="J170" s="9"/>
    </row>
    <row r="171">
      <c r="A171" s="9"/>
      <c r="B171" s="9"/>
      <c r="C171" s="9"/>
      <c r="D171" s="9"/>
      <c r="E171" s="9"/>
      <c r="F171" s="9"/>
      <c r="G171" s="9"/>
      <c r="H171" s="9"/>
      <c r="I171" s="9"/>
      <c r="J171" s="9"/>
    </row>
    <row r="172">
      <c r="A172" s="9"/>
      <c r="B172" s="9"/>
      <c r="C172" s="9"/>
      <c r="D172" s="9"/>
      <c r="E172" s="9"/>
      <c r="F172" s="9"/>
      <c r="G172" s="9"/>
      <c r="H172" s="9"/>
      <c r="I172" s="9"/>
      <c r="J172" s="9"/>
    </row>
    <row r="173">
      <c r="A173" s="9"/>
      <c r="B173" s="9"/>
      <c r="C173" s="9"/>
      <c r="D173" s="9"/>
      <c r="E173" s="9"/>
      <c r="F173" s="9"/>
      <c r="G173" s="9"/>
      <c r="H173" s="9"/>
      <c r="I173" s="9"/>
      <c r="J173" s="9"/>
    </row>
    <row r="174">
      <c r="A174" s="9"/>
      <c r="B174" s="9"/>
      <c r="C174" s="9"/>
      <c r="D174" s="9"/>
      <c r="E174" s="9"/>
      <c r="F174" s="9"/>
      <c r="G174" s="9"/>
      <c r="H174" s="9"/>
      <c r="I174" s="9"/>
      <c r="J174" s="9"/>
    </row>
    <row r="175">
      <c r="A175" s="9"/>
      <c r="B175" s="9"/>
      <c r="C175" s="9"/>
      <c r="D175" s="9"/>
      <c r="E175" s="9"/>
      <c r="F175" s="9"/>
      <c r="G175" s="9"/>
      <c r="H175" s="9"/>
      <c r="I175" s="9"/>
      <c r="J175" s="9"/>
    </row>
    <row r="176">
      <c r="A176" s="9"/>
      <c r="B176" s="9"/>
      <c r="C176" s="9"/>
      <c r="D176" s="9"/>
      <c r="E176" s="9"/>
      <c r="F176" s="9"/>
      <c r="G176" s="9"/>
      <c r="H176" s="9"/>
      <c r="I176" s="9"/>
      <c r="J176" s="9"/>
    </row>
    <row r="177">
      <c r="A177" s="9"/>
      <c r="B177" s="9"/>
      <c r="C177" s="9"/>
      <c r="D177" s="9"/>
      <c r="E177" s="9"/>
      <c r="F177" s="9"/>
      <c r="G177" s="9"/>
      <c r="H177" s="9"/>
      <c r="I177" s="9"/>
      <c r="J177" s="9"/>
    </row>
    <row r="178">
      <c r="A178" s="9"/>
      <c r="B178" s="9"/>
      <c r="C178" s="9"/>
      <c r="D178" s="9"/>
      <c r="E178" s="9"/>
      <c r="F178" s="9"/>
      <c r="G178" s="9"/>
      <c r="H178" s="9"/>
      <c r="I178" s="9"/>
      <c r="J178" s="9"/>
    </row>
    <row r="179">
      <c r="A179" s="9"/>
      <c r="B179" s="9"/>
      <c r="C179" s="9"/>
      <c r="D179" s="9"/>
      <c r="E179" s="9"/>
      <c r="F179" s="9"/>
      <c r="G179" s="9"/>
      <c r="H179" s="9"/>
      <c r="I179" s="9"/>
      <c r="J179" s="9"/>
    </row>
    <row r="180">
      <c r="A180" s="9"/>
      <c r="B180" s="9"/>
      <c r="C180" s="9"/>
      <c r="D180" s="9"/>
      <c r="E180" s="9"/>
      <c r="F180" s="9"/>
      <c r="G180" s="9"/>
      <c r="H180" s="9"/>
      <c r="I180" s="9"/>
      <c r="J180" s="9"/>
    </row>
    <row r="181">
      <c r="A181" s="9"/>
      <c r="B181" s="9"/>
      <c r="C181" s="9"/>
      <c r="D181" s="9"/>
      <c r="E181" s="9"/>
      <c r="F181" s="9"/>
      <c r="G181" s="9"/>
      <c r="H181" s="9"/>
      <c r="I181" s="9"/>
      <c r="J181" s="9"/>
    </row>
    <row r="182">
      <c r="A182" s="9"/>
      <c r="B182" s="9"/>
      <c r="C182" s="9"/>
      <c r="D182" s="9"/>
      <c r="E182" s="9"/>
      <c r="F182" s="9"/>
      <c r="G182" s="9"/>
      <c r="H182" s="9"/>
      <c r="I182" s="9"/>
      <c r="J182" s="9"/>
    </row>
    <row r="183">
      <c r="A183" s="9"/>
      <c r="B183" s="9"/>
      <c r="C183" s="9"/>
      <c r="D183" s="9"/>
      <c r="E183" s="9"/>
      <c r="F183" s="9"/>
      <c r="G183" s="9"/>
      <c r="H183" s="9"/>
      <c r="I183" s="9"/>
      <c r="J183" s="9"/>
    </row>
    <row r="184">
      <c r="A184" s="9"/>
      <c r="B184" s="9"/>
      <c r="C184" s="9"/>
      <c r="D184" s="9"/>
      <c r="E184" s="9"/>
      <c r="F184" s="9"/>
      <c r="G184" s="9"/>
      <c r="H184" s="9"/>
      <c r="I184" s="9"/>
      <c r="J184" s="9"/>
    </row>
    <row r="185">
      <c r="A185" s="9"/>
      <c r="B185" s="9"/>
      <c r="C185" s="9"/>
      <c r="D185" s="9"/>
      <c r="E185" s="9"/>
      <c r="F185" s="9"/>
      <c r="G185" s="9"/>
      <c r="H185" s="9"/>
      <c r="I185" s="9"/>
      <c r="J185" s="9"/>
    </row>
    <row r="186">
      <c r="A186" s="9"/>
      <c r="B186" s="9"/>
      <c r="C186" s="9"/>
      <c r="D186" s="9"/>
      <c r="E186" s="9"/>
      <c r="F186" s="9"/>
      <c r="G186" s="9"/>
      <c r="H186" s="9"/>
      <c r="I186" s="9"/>
      <c r="J186" s="9"/>
    </row>
    <row r="187">
      <c r="A187" s="9"/>
      <c r="B187" s="9"/>
      <c r="C187" s="9"/>
      <c r="D187" s="9"/>
      <c r="E187" s="9"/>
      <c r="F187" s="9"/>
      <c r="G187" s="9"/>
      <c r="H187" s="9"/>
      <c r="I187" s="9"/>
      <c r="J187" s="9"/>
    </row>
    <row r="188">
      <c r="A188" s="9"/>
      <c r="B188" s="9"/>
      <c r="C188" s="9"/>
      <c r="D188" s="9"/>
      <c r="E188" s="9"/>
      <c r="F188" s="9"/>
      <c r="G188" s="9"/>
      <c r="H188" s="9"/>
      <c r="I188" s="9"/>
      <c r="J188" s="9"/>
    </row>
    <row r="189">
      <c r="A189" s="9"/>
      <c r="B189" s="9"/>
      <c r="C189" s="9"/>
      <c r="D189" s="9"/>
      <c r="E189" s="9"/>
      <c r="F189" s="9"/>
      <c r="G189" s="9"/>
      <c r="H189" s="9"/>
      <c r="I189" s="9"/>
      <c r="J189" s="9"/>
    </row>
    <row r="190">
      <c r="A190" s="9"/>
      <c r="B190" s="9"/>
      <c r="C190" s="9"/>
      <c r="D190" s="9"/>
      <c r="E190" s="9"/>
      <c r="F190" s="9"/>
      <c r="G190" s="9"/>
      <c r="H190" s="9"/>
      <c r="I190" s="9"/>
      <c r="J190" s="9"/>
    </row>
    <row r="191">
      <c r="A191" s="9"/>
      <c r="B191" s="9"/>
      <c r="C191" s="9"/>
      <c r="D191" s="9"/>
      <c r="E191" s="9"/>
      <c r="F191" s="9"/>
      <c r="G191" s="9"/>
      <c r="H191" s="9"/>
      <c r="I191" s="9"/>
      <c r="J191" s="9"/>
    </row>
    <row r="192">
      <c r="A192" s="9"/>
      <c r="B192" s="9"/>
      <c r="C192" s="9"/>
      <c r="D192" s="9"/>
      <c r="E192" s="9"/>
      <c r="F192" s="9"/>
      <c r="G192" s="9"/>
      <c r="H192" s="9"/>
      <c r="I192" s="9"/>
      <c r="J192" s="9"/>
    </row>
    <row r="193">
      <c r="A193" s="9"/>
      <c r="B193" s="9"/>
      <c r="C193" s="9"/>
      <c r="D193" s="9"/>
      <c r="E193" s="9"/>
      <c r="F193" s="9"/>
      <c r="G193" s="9"/>
      <c r="H193" s="9"/>
      <c r="I193" s="9"/>
      <c r="J193" s="9"/>
    </row>
    <row r="194">
      <c r="A194" s="9"/>
      <c r="B194" s="9"/>
      <c r="C194" s="9"/>
      <c r="D194" s="9"/>
      <c r="E194" s="9"/>
      <c r="F194" s="9"/>
      <c r="G194" s="9"/>
      <c r="H194" s="9"/>
      <c r="I194" s="9"/>
      <c r="J194" s="9"/>
    </row>
    <row r="195">
      <c r="A195" s="9"/>
      <c r="B195" s="9"/>
      <c r="C195" s="9"/>
      <c r="D195" s="9"/>
      <c r="E195" s="9"/>
      <c r="F195" s="9"/>
      <c r="G195" s="9"/>
      <c r="H195" s="9"/>
      <c r="I195" s="9"/>
      <c r="J195" s="9"/>
    </row>
    <row r="196">
      <c r="A196" s="9"/>
      <c r="B196" s="9"/>
      <c r="C196" s="9"/>
      <c r="D196" s="9"/>
      <c r="E196" s="9"/>
      <c r="F196" s="9"/>
      <c r="G196" s="9"/>
      <c r="H196" s="9"/>
      <c r="I196" s="9"/>
      <c r="J196" s="9"/>
    </row>
    <row r="197">
      <c r="A197" s="9"/>
      <c r="B197" s="9"/>
      <c r="C197" s="9"/>
      <c r="D197" s="9"/>
      <c r="E197" s="9"/>
      <c r="F197" s="9"/>
      <c r="G197" s="9"/>
      <c r="H197" s="9"/>
      <c r="I197" s="9"/>
      <c r="J197" s="9"/>
    </row>
    <row r="198">
      <c r="A198" s="9"/>
      <c r="B198" s="9"/>
      <c r="C198" s="9"/>
      <c r="D198" s="9"/>
      <c r="E198" s="9"/>
      <c r="F198" s="9"/>
      <c r="G198" s="9"/>
      <c r="H198" s="9"/>
      <c r="I198" s="9"/>
      <c r="J198" s="9"/>
    </row>
    <row r="199">
      <c r="A199" s="9"/>
      <c r="B199" s="9"/>
      <c r="C199" s="9"/>
      <c r="D199" s="9"/>
      <c r="E199" s="9"/>
      <c r="F199" s="9"/>
      <c r="G199" s="9"/>
      <c r="H199" s="9"/>
      <c r="I199" s="9"/>
      <c r="J199" s="9"/>
    </row>
    <row r="200">
      <c r="A200" s="9"/>
      <c r="B200" s="9"/>
      <c r="C200" s="9"/>
      <c r="D200" s="9"/>
      <c r="E200" s="9"/>
      <c r="F200" s="9"/>
      <c r="G200" s="9"/>
      <c r="H200" s="9"/>
      <c r="I200" s="9"/>
      <c r="J200" s="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63"/>
    <col customWidth="1" min="3" max="3" width="29.25"/>
  </cols>
  <sheetData>
    <row r="1">
      <c r="A1" s="9" t="str">
        <f>IFERROR(__xludf.DUMMYFUNCTION("IMPORTRANGE(""https://docs.google.com/spreadsheets/d/1wLnB8hxKU-7PlYgtI8izkxNTGaHjQtEa8aS_amsvYvI/edit?gid=1161993050#gid=1161993050"", ""pik-tp-analysis-util!A1:J200"")"),"Comparison Sector")</f>
        <v>Comparison Sector</v>
      </c>
      <c r="B1" s="9" t="str">
        <f>IFERROR(__xludf.DUMMYFUNCTION("""COMPUTED_VALUE"""),"Comparison Subsector")</f>
        <v>Comparison Subsector</v>
      </c>
      <c r="C1" s="9" t="str">
        <f>IFERROR(__xludf.DUMMYFUNCTION("""COMPUTED_VALUE"""),"Climate TRACE Sectors")</f>
        <v>Climate TRACE Sectors</v>
      </c>
      <c r="D1" s="9" t="str">
        <f>IFERROR(__xludf.DUMMYFUNCTION("""COMPUTED_VALUE"""),"PIK Sectors")</f>
        <v>PIK Sectors</v>
      </c>
      <c r="E1" s="9"/>
      <c r="F1" s="9"/>
      <c r="G1" s="9"/>
      <c r="H1" s="9"/>
      <c r="I1" s="9"/>
      <c r="J1" s="9"/>
    </row>
    <row r="2">
      <c r="A2" s="9" t="str">
        <f>IFERROR(__xludf.DUMMYFUNCTION("""COMPUTED_VALUE"""),"Energy Industries, Fugitive Emissions, Buildings, and Transport")</f>
        <v>Energy Industries, Fugitive Emissions, Buildings, and Transport</v>
      </c>
      <c r="B2" s="9" t="str">
        <f>IFERROR(__xludf.DUMMYFUNCTION("""COMPUTED_VALUE"""),"Energy Industries, Buildings, and Domestic Transportation")</f>
        <v>Energy Industries, Buildings, and Domestic Transportation</v>
      </c>
      <c r="C2" s="9" t="str">
        <f>IFERROR(__xludf.DUMMYFUNCTION("""COMPUTED_VALUE"""),"electricity-generation, other-energy-use, oil-and-gas-refining, residential-and-commercial-onsite-fuel-usage, other-onsite-fuel-usage, domestic-aviation, domestic-shipping, road-transportation, railways, other-transport")</f>
        <v>electricity-generation, other-energy-use, oil-and-gas-refining, residential-and-commercial-onsite-fuel-usage, other-onsite-fuel-usage, domestic-aviation, domestic-shipping, road-transportation, railways, other-transport</v>
      </c>
      <c r="D2" s="9" t="str">
        <f>IFERROR(__xludf.DUMMYFUNCTION("""COMPUTED_VALUE"""),"1.A")</f>
        <v>1.A</v>
      </c>
      <c r="E2" s="9"/>
      <c r="F2" s="9"/>
      <c r="G2" s="9"/>
      <c r="H2" s="9"/>
      <c r="I2" s="9"/>
      <c r="J2" s="9"/>
    </row>
    <row r="3">
      <c r="A3" s="9" t="str">
        <f>IFERROR(__xludf.DUMMYFUNCTION("""COMPUTED_VALUE"""),"Energy Industries, Fugitive Emissions, Buildings, and Transport")</f>
        <v>Energy Industries, Fugitive Emissions, Buildings, and Transport</v>
      </c>
      <c r="B3" s="9" t="str">
        <f>IFERROR(__xludf.DUMMYFUNCTION("""COMPUTED_VALUE"""),"International Transportation")</f>
        <v>International Transportation</v>
      </c>
      <c r="C3" s="9" t="str">
        <f>IFERROR(__xludf.DUMMYFUNCTION("""COMPUTED_VALUE"""),"international-shipping, international-aviation")</f>
        <v>international-shipping, international-aviation</v>
      </c>
      <c r="D3" s="9"/>
      <c r="E3" s="9"/>
      <c r="F3" s="9"/>
      <c r="G3" s="9"/>
      <c r="H3" s="9"/>
      <c r="I3" s="9"/>
      <c r="J3" s="9"/>
    </row>
    <row r="4">
      <c r="A4" s="9" t="str">
        <f>IFERROR(__xludf.DUMMYFUNCTION("""COMPUTED_VALUE"""),"Energy Industries, Fugitive Emissions, Buildings, and Transport")</f>
        <v>Energy Industries, Fugitive Emissions, Buildings, and Transport</v>
      </c>
      <c r="B4" s="9" t="str">
        <f>IFERROR(__xludf.DUMMYFUNCTION("""COMPUTED_VALUE"""),"Fossil Fuel Operations")</f>
        <v>Fossil Fuel Operations</v>
      </c>
      <c r="C4" s="9" t="str">
        <f>IFERROR(__xludf.DUMMYFUNCTION("""COMPUTED_VALUE"""),"coal-mining, solid-fuel-transformation, oil-and-gas-production-and-transport, other-fossil-fuel-operations")</f>
        <v>coal-mining, solid-fuel-transformation, oil-and-gas-production-and-transport, other-fossil-fuel-operations</v>
      </c>
      <c r="D4" s="9" t="str">
        <f>IFERROR(__xludf.DUMMYFUNCTION("""COMPUTED_VALUE"""),"1.B")</f>
        <v>1.B</v>
      </c>
      <c r="E4" s="9"/>
      <c r="F4" s="9"/>
      <c r="G4" s="9"/>
      <c r="H4" s="9"/>
      <c r="I4" s="9"/>
      <c r="J4" s="9"/>
    </row>
    <row r="5">
      <c r="A5" s="9" t="str">
        <f>IFERROR(__xludf.DUMMYFUNCTION("""COMPUTED_VALUE"""),"Energy Industries, Fugitive Emissions, Buildings, and Transport")</f>
        <v>Energy Industries, Fugitive Emissions, Buildings, and Transport</v>
      </c>
      <c r="B5" s="9" t="str">
        <f>IFERROR(__xludf.DUMMYFUNCTION("""COMPUTED_VALUE"""),"Coal Mining and Solid Fuel Transformation")</f>
        <v>Coal Mining and Solid Fuel Transformation</v>
      </c>
      <c r="C5" s="9" t="str">
        <f>IFERROR(__xludf.DUMMYFUNCTION("""COMPUTED_VALUE"""),"coal-mining, solid-fuel-transformation")</f>
        <v>coal-mining, solid-fuel-transformation</v>
      </c>
      <c r="D5" s="9" t="str">
        <f>IFERROR(__xludf.DUMMYFUNCTION("""COMPUTED_VALUE"""),"1.B.1")</f>
        <v>1.B.1</v>
      </c>
      <c r="E5" s="9"/>
      <c r="F5" s="9"/>
      <c r="G5" s="9"/>
      <c r="H5" s="9"/>
      <c r="I5" s="9"/>
      <c r="J5" s="9"/>
    </row>
    <row r="6">
      <c r="A6" s="9" t="str">
        <f>IFERROR(__xludf.DUMMYFUNCTION("""COMPUTED_VALUE"""),"Energy Industries, Fugitive Emissions, Buildings, and Transport")</f>
        <v>Energy Industries, Fugitive Emissions, Buildings, and Transport</v>
      </c>
      <c r="B6" s="9" t="str">
        <f>IFERROR(__xludf.DUMMYFUNCTION("""COMPUTED_VALUE"""),"Oil and Gas Production and Transport")</f>
        <v>Oil and Gas Production and Transport</v>
      </c>
      <c r="C6" s="9" t="str">
        <f>IFERROR(__xludf.DUMMYFUNCTION("""COMPUTED_VALUE"""),"oil-and-gas-production-and-transport")</f>
        <v>oil-and-gas-production-and-transport</v>
      </c>
      <c r="D6" s="9" t="str">
        <f>IFERROR(__xludf.DUMMYFUNCTION("""COMPUTED_VALUE"""),"1.B.2")</f>
        <v>1.B.2</v>
      </c>
      <c r="E6" s="9"/>
      <c r="F6" s="9"/>
      <c r="G6" s="9"/>
      <c r="H6" s="9"/>
      <c r="I6" s="9"/>
      <c r="J6" s="9"/>
    </row>
    <row r="7">
      <c r="A7" s="9" t="str">
        <f>IFERROR(__xludf.DUMMYFUNCTION("""COMPUTED_VALUE"""),"Energy Industries, Fugitive Emissions, Buildings, and Transport")</f>
        <v>Energy Industries, Fugitive Emissions, Buildings, and Transport</v>
      </c>
      <c r="B7" s="9" t="str">
        <f>IFERROR(__xludf.DUMMYFUNCTION("""COMPUTED_VALUE"""),"Other Fossil Fuel Operations")</f>
        <v>Other Fossil Fuel Operations</v>
      </c>
      <c r="C7" s="9" t="str">
        <f>IFERROR(__xludf.DUMMYFUNCTION("""COMPUTED_VALUE"""),"other-fossil-fuel-operations")</f>
        <v>other-fossil-fuel-operations</v>
      </c>
      <c r="D7" s="9" t="str">
        <f>IFERROR(__xludf.DUMMYFUNCTION("""COMPUTED_VALUE"""),"1.B.3, 1.C")</f>
        <v>1.B.3, 1.C</v>
      </c>
      <c r="E7" s="9"/>
      <c r="F7" s="9"/>
      <c r="G7" s="9"/>
      <c r="H7" s="9"/>
      <c r="I7" s="9"/>
      <c r="J7" s="9"/>
    </row>
    <row r="8">
      <c r="A8" s="9" t="str">
        <f>IFERROR(__xludf.DUMMYFUNCTION("""COMPUTED_VALUE"""),"Manufacturing and Industrial Processes")</f>
        <v>Manufacturing and Industrial Processes</v>
      </c>
      <c r="B8" s="9" t="str">
        <f>IFERROR(__xludf.DUMMYFUNCTION("""COMPUTED_VALUE"""),"Manufacturing and Industrial Processes")</f>
        <v>Manufacturing and Industrial Processes</v>
      </c>
      <c r="C8" s="9" t="str">
        <f>IFERROR(__xludf.DUMMYFUNCTION("""COMPUTED_VALUE"""),"cement, chemicals, steel, aluminum, fluorinated-gases, petrochemicals, pulp-and-paper, sand-quarrying, rock-quarrying, bauxite-mining, iron-mining, copper-mining, other-manufacturing")</f>
        <v>cement, chemicals, steel, aluminum, fluorinated-gases, petrochemicals, pulp-and-paper, sand-quarrying, rock-quarrying, bauxite-mining, iron-mining, copper-mining, other-manufacturing</v>
      </c>
      <c r="D8" s="9" t="str">
        <f>IFERROR(__xludf.DUMMYFUNCTION("""COMPUTED_VALUE"""),"2.A, 2.B, 2.C, 2.D, 2.E, 2.F, 2.G, 2.H")</f>
        <v>2.A, 2.B, 2.C, 2.D, 2.E, 2.F, 2.G, 2.H</v>
      </c>
      <c r="E8" s="9"/>
      <c r="F8" s="9"/>
      <c r="G8" s="9"/>
      <c r="H8" s="9"/>
      <c r="I8" s="9"/>
      <c r="J8" s="9"/>
    </row>
    <row r="9">
      <c r="A9" s="9" t="str">
        <f>IFERROR(__xludf.DUMMYFUNCTION("""COMPUTED_VALUE"""),"Agriculture")</f>
        <v>Agriculture</v>
      </c>
      <c r="B9" s="9" t="str">
        <f>IFERROR(__xludf.DUMMYFUNCTION("""COMPUTED_VALUE"""),"Livestock")</f>
        <v>Livestock</v>
      </c>
      <c r="C9" s="9" t="str">
        <f>IFERROR(__xludf.DUMMYFUNCTION("""COMPUTED_VALUE"""),"enteric-fermentation-cattle-feedlot, enteric-fermentation-cattle-pasture, enteric-fermentation-other, manure-left-on-pasture-cattle, manure-management-cattle-feedlot, manure-management-other")</f>
        <v>enteric-fermentation-cattle-feedlot, enteric-fermentation-cattle-pasture, enteric-fermentation-other, manure-left-on-pasture-cattle, manure-management-cattle-feedlot, manure-management-other</v>
      </c>
      <c r="D9" s="9" t="str">
        <f>IFERROR(__xludf.DUMMYFUNCTION("""COMPUTED_VALUE"""),"3.A")</f>
        <v>3.A</v>
      </c>
      <c r="E9" s="9"/>
      <c r="F9" s="9"/>
      <c r="G9" s="9"/>
      <c r="H9" s="9"/>
      <c r="I9" s="9"/>
      <c r="J9" s="9"/>
    </row>
    <row r="10">
      <c r="A10" s="9" t="str">
        <f>IFERROR(__xludf.DUMMYFUNCTION("""COMPUTED_VALUE"""),"Agriculture")</f>
        <v>Agriculture</v>
      </c>
      <c r="B10" s="9" t="str">
        <f>IFERROR(__xludf.DUMMYFUNCTION("""COMPUTED_VALUE"""),"Agriculture Excluding Livestock")</f>
        <v>Agriculture Excluding Livestock</v>
      </c>
      <c r="C10" s="9" t="str">
        <f>IFERROR(__xludf.DUMMYFUNCTION("""COMPUTED_VALUE"""),"rice-cultivation, synthetic-fertilizer-application, cropland-fires, other-agriculture, other-agricultural-soils")</f>
        <v>rice-cultivation, synthetic-fertilizer-application, cropland-fires, other-agriculture, other-agricultural-soils</v>
      </c>
      <c r="D10" s="9" t="str">
        <f>IFERROR(__xludf.DUMMYFUNCTION("""COMPUTED_VALUE"""),"M.AG.ELV")</f>
        <v>M.AG.ELV</v>
      </c>
      <c r="E10" s="9"/>
      <c r="F10" s="9"/>
      <c r="G10" s="9"/>
      <c r="H10" s="9"/>
      <c r="I10" s="9"/>
      <c r="J10" s="9"/>
    </row>
    <row r="11">
      <c r="A11" s="9" t="str">
        <f>IFERROR(__xludf.DUMMYFUNCTION("""COMPUTED_VALUE"""),"Waste")</f>
        <v>Waste</v>
      </c>
      <c r="B11" s="9" t="str">
        <f>IFERROR(__xludf.DUMMYFUNCTION("""COMPUTED_VALUE"""),"Waste")</f>
        <v>Waste</v>
      </c>
      <c r="C11" s="9" t="str">
        <f>IFERROR(__xludf.DUMMYFUNCTION("""COMPUTED_VALUE"""),"solid-waste-disposal, biological-treatment-of-solid-waste-and-biogenic, incineration-and-open-burning-of-waste, wastewater-treatment-and-discharge")</f>
        <v>solid-waste-disposal, biological-treatment-of-solid-waste-and-biogenic, incineration-and-open-burning-of-waste, wastewater-treatment-and-discharge</v>
      </c>
      <c r="D11" s="9">
        <f>IFERROR(__xludf.DUMMYFUNCTION("""COMPUTED_VALUE"""),4.0)</f>
        <v>4</v>
      </c>
      <c r="E11" s="9"/>
      <c r="F11" s="9"/>
      <c r="G11" s="9"/>
      <c r="H11" s="9"/>
      <c r="I11" s="9"/>
      <c r="J11" s="9"/>
    </row>
    <row r="12">
      <c r="A12" s="9" t="str">
        <f>IFERROR(__xludf.DUMMYFUNCTION("""COMPUTED_VALUE"""),"Other")</f>
        <v>Other</v>
      </c>
      <c r="B12" s="9"/>
      <c r="C12" s="9"/>
      <c r="D12" s="9">
        <f>IFERROR(__xludf.DUMMYFUNCTION("""COMPUTED_VALUE"""),5.0)</f>
        <v>5</v>
      </c>
      <c r="E12" s="9"/>
      <c r="F12" s="9"/>
      <c r="G12" s="9"/>
      <c r="H12" s="9"/>
      <c r="I12" s="9"/>
      <c r="J12" s="9"/>
    </row>
    <row r="13">
      <c r="A13" s="9"/>
      <c r="B13" s="9"/>
      <c r="C13" s="9"/>
      <c r="D13" s="9"/>
      <c r="E13" s="9"/>
      <c r="F13" s="9"/>
      <c r="G13" s="9"/>
      <c r="H13" s="9"/>
      <c r="I13" s="9"/>
      <c r="J13" s="9"/>
    </row>
    <row r="14">
      <c r="A14" s="9"/>
      <c r="B14" s="9"/>
      <c r="C14" s="9"/>
      <c r="D14" s="9"/>
      <c r="E14" s="9"/>
      <c r="F14" s="9"/>
      <c r="G14" s="9"/>
      <c r="H14" s="9"/>
      <c r="I14" s="9"/>
      <c r="J14" s="9"/>
    </row>
    <row r="15">
      <c r="A15" s="9"/>
      <c r="B15" s="9"/>
      <c r="C15" s="9"/>
      <c r="D15" s="9"/>
      <c r="E15" s="9"/>
      <c r="F15" s="9"/>
      <c r="G15" s="9"/>
      <c r="H15" s="9"/>
      <c r="I15" s="9"/>
      <c r="J15" s="9"/>
    </row>
    <row r="16">
      <c r="A16" s="9"/>
      <c r="B16" s="9"/>
      <c r="C16" s="9"/>
      <c r="D16" s="9"/>
      <c r="E16" s="9"/>
      <c r="F16" s="9"/>
      <c r="G16" s="9"/>
      <c r="H16" s="9"/>
      <c r="I16" s="9"/>
      <c r="J16" s="9"/>
    </row>
    <row r="17">
      <c r="A17" s="9"/>
      <c r="B17" s="9"/>
      <c r="C17" s="9"/>
      <c r="D17" s="9"/>
      <c r="E17" s="9"/>
      <c r="F17" s="9"/>
      <c r="G17" s="9"/>
      <c r="H17" s="9"/>
      <c r="I17" s="9"/>
      <c r="J17" s="9"/>
    </row>
    <row r="18">
      <c r="A18" s="9"/>
      <c r="B18" s="9"/>
      <c r="C18" s="9"/>
      <c r="D18" s="9"/>
      <c r="E18" s="9"/>
      <c r="F18" s="9"/>
      <c r="G18" s="9"/>
      <c r="H18" s="9"/>
      <c r="I18" s="9"/>
      <c r="J18" s="9"/>
    </row>
    <row r="19">
      <c r="A19" s="9"/>
      <c r="B19" s="9"/>
      <c r="C19" s="9"/>
      <c r="D19" s="9"/>
      <c r="E19" s="9"/>
      <c r="F19" s="9"/>
      <c r="G19" s="9"/>
      <c r="H19" s="9"/>
      <c r="I19" s="9"/>
      <c r="J19" s="9"/>
    </row>
    <row r="20">
      <c r="A20" s="9"/>
      <c r="B20" s="9"/>
      <c r="C20" s="9"/>
      <c r="D20" s="9"/>
      <c r="E20" s="9"/>
      <c r="F20" s="9"/>
      <c r="G20" s="9"/>
      <c r="H20" s="9"/>
      <c r="I20" s="9"/>
      <c r="J20" s="9"/>
    </row>
    <row r="21">
      <c r="A21" s="9"/>
      <c r="B21" s="9"/>
      <c r="C21" s="9"/>
      <c r="D21" s="9"/>
      <c r="E21" s="9"/>
      <c r="F21" s="9"/>
      <c r="G21" s="9"/>
      <c r="H21" s="9"/>
      <c r="I21" s="9"/>
      <c r="J21" s="9"/>
    </row>
    <row r="22">
      <c r="A22" s="9"/>
      <c r="B22" s="9"/>
      <c r="C22" s="9"/>
      <c r="D22" s="9"/>
      <c r="E22" s="9"/>
      <c r="F22" s="9"/>
      <c r="G22" s="9"/>
      <c r="H22" s="9"/>
      <c r="I22" s="9"/>
      <c r="J22" s="9"/>
    </row>
    <row r="23">
      <c r="A23" s="9"/>
      <c r="B23" s="9"/>
      <c r="C23" s="9"/>
      <c r="D23" s="9"/>
      <c r="E23" s="9"/>
      <c r="F23" s="9"/>
      <c r="G23" s="9"/>
      <c r="H23" s="9"/>
      <c r="I23" s="9"/>
      <c r="J23" s="9"/>
    </row>
    <row r="24">
      <c r="A24" s="9"/>
      <c r="B24" s="9"/>
      <c r="C24" s="9"/>
      <c r="D24" s="9"/>
      <c r="E24" s="9"/>
      <c r="F24" s="9"/>
      <c r="G24" s="9"/>
      <c r="H24" s="9"/>
      <c r="I24" s="9"/>
      <c r="J24" s="9"/>
    </row>
    <row r="25">
      <c r="A25" s="9"/>
      <c r="B25" s="9"/>
      <c r="C25" s="9"/>
      <c r="D25" s="9"/>
      <c r="E25" s="9"/>
      <c r="F25" s="9"/>
      <c r="G25" s="9"/>
      <c r="H25" s="9"/>
      <c r="I25" s="9"/>
      <c r="J25" s="9"/>
    </row>
    <row r="26">
      <c r="A26" s="9"/>
      <c r="B26" s="9"/>
      <c r="C26" s="9"/>
      <c r="D26" s="9"/>
      <c r="E26" s="9"/>
      <c r="F26" s="9"/>
      <c r="G26" s="9"/>
      <c r="H26" s="9"/>
      <c r="I26" s="9"/>
      <c r="J26" s="9"/>
    </row>
    <row r="27">
      <c r="A27" s="9"/>
      <c r="B27" s="9"/>
      <c r="C27" s="9"/>
      <c r="D27" s="9"/>
      <c r="E27" s="9"/>
      <c r="F27" s="9"/>
      <c r="G27" s="9"/>
      <c r="H27" s="9"/>
      <c r="I27" s="9"/>
      <c r="J27" s="9"/>
    </row>
    <row r="28">
      <c r="A28" s="9"/>
      <c r="B28" s="9"/>
      <c r="C28" s="9"/>
      <c r="D28" s="9"/>
      <c r="E28" s="9"/>
      <c r="F28" s="9"/>
      <c r="G28" s="9"/>
      <c r="H28" s="9"/>
      <c r="I28" s="9"/>
      <c r="J28" s="9"/>
    </row>
    <row r="29">
      <c r="A29" s="9"/>
      <c r="B29" s="9"/>
      <c r="C29" s="9"/>
      <c r="D29" s="9"/>
      <c r="E29" s="9"/>
      <c r="F29" s="9"/>
      <c r="G29" s="9"/>
      <c r="H29" s="9"/>
      <c r="I29" s="9"/>
      <c r="J29" s="9"/>
    </row>
    <row r="30">
      <c r="A30" s="9"/>
      <c r="B30" s="9"/>
      <c r="C30" s="9"/>
      <c r="D30" s="9"/>
      <c r="E30" s="9"/>
      <c r="F30" s="9"/>
      <c r="G30" s="9"/>
      <c r="H30" s="9"/>
      <c r="I30" s="9"/>
      <c r="J30" s="9"/>
    </row>
    <row r="31">
      <c r="A31" s="9"/>
      <c r="B31" s="9"/>
      <c r="C31" s="9"/>
      <c r="D31" s="9"/>
      <c r="E31" s="9"/>
      <c r="F31" s="9"/>
      <c r="G31" s="9"/>
      <c r="H31" s="9"/>
      <c r="I31" s="9"/>
      <c r="J31" s="9"/>
    </row>
    <row r="32">
      <c r="A32" s="9"/>
      <c r="B32" s="9"/>
      <c r="C32" s="9"/>
      <c r="D32" s="9"/>
      <c r="E32" s="9"/>
      <c r="F32" s="9"/>
      <c r="G32" s="9"/>
      <c r="H32" s="9"/>
      <c r="I32" s="9"/>
      <c r="J32" s="9"/>
    </row>
    <row r="33">
      <c r="A33" s="9"/>
      <c r="B33" s="9"/>
      <c r="C33" s="9"/>
      <c r="D33" s="9"/>
      <c r="E33" s="9"/>
      <c r="F33" s="9"/>
      <c r="G33" s="9"/>
      <c r="H33" s="9"/>
      <c r="I33" s="9"/>
      <c r="J33" s="9"/>
    </row>
    <row r="34">
      <c r="A34" s="9"/>
      <c r="B34" s="9"/>
      <c r="C34" s="9"/>
      <c r="D34" s="9"/>
      <c r="E34" s="9"/>
      <c r="F34" s="9"/>
      <c r="G34" s="9"/>
      <c r="H34" s="9"/>
      <c r="I34" s="9"/>
      <c r="J34" s="9"/>
    </row>
    <row r="35">
      <c r="A35" s="9"/>
      <c r="B35" s="9"/>
      <c r="C35" s="9"/>
      <c r="D35" s="9"/>
      <c r="E35" s="9"/>
      <c r="F35" s="9"/>
      <c r="G35" s="9"/>
      <c r="H35" s="9"/>
      <c r="I35" s="9"/>
      <c r="J35" s="9"/>
    </row>
    <row r="36">
      <c r="A36" s="9"/>
      <c r="B36" s="9"/>
      <c r="C36" s="9"/>
      <c r="D36" s="9"/>
      <c r="E36" s="9"/>
      <c r="F36" s="9"/>
      <c r="G36" s="9"/>
      <c r="H36" s="9"/>
      <c r="I36" s="9"/>
      <c r="J36" s="9"/>
    </row>
    <row r="37">
      <c r="A37" s="9"/>
      <c r="B37" s="9"/>
      <c r="C37" s="9"/>
      <c r="D37" s="9"/>
      <c r="E37" s="9"/>
      <c r="F37" s="9"/>
      <c r="G37" s="9"/>
      <c r="H37" s="9"/>
      <c r="I37" s="9"/>
      <c r="J37" s="9"/>
    </row>
    <row r="38">
      <c r="A38" s="9"/>
      <c r="B38" s="9"/>
      <c r="C38" s="9"/>
      <c r="D38" s="9"/>
      <c r="E38" s="9"/>
      <c r="F38" s="9"/>
      <c r="G38" s="9"/>
      <c r="H38" s="9"/>
      <c r="I38" s="9"/>
      <c r="J38" s="9"/>
    </row>
    <row r="39">
      <c r="A39" s="9"/>
      <c r="B39" s="9"/>
      <c r="C39" s="9"/>
      <c r="D39" s="9"/>
      <c r="E39" s="9"/>
      <c r="F39" s="9"/>
      <c r="G39" s="9"/>
      <c r="H39" s="9"/>
      <c r="I39" s="9"/>
      <c r="J39" s="9"/>
    </row>
    <row r="40">
      <c r="A40" s="9"/>
      <c r="B40" s="9"/>
      <c r="C40" s="9"/>
      <c r="D40" s="9"/>
      <c r="E40" s="9"/>
      <c r="F40" s="9"/>
      <c r="G40" s="9"/>
      <c r="H40" s="9"/>
      <c r="I40" s="9"/>
      <c r="J40" s="9"/>
    </row>
    <row r="41">
      <c r="A41" s="9"/>
      <c r="B41" s="9"/>
      <c r="C41" s="9"/>
      <c r="D41" s="9"/>
      <c r="E41" s="9"/>
      <c r="F41" s="9"/>
      <c r="G41" s="9"/>
      <c r="H41" s="9"/>
      <c r="I41" s="9"/>
      <c r="J41" s="9"/>
    </row>
    <row r="42">
      <c r="A42" s="9"/>
      <c r="B42" s="9"/>
      <c r="C42" s="9"/>
      <c r="D42" s="9"/>
      <c r="E42" s="9"/>
      <c r="F42" s="9"/>
      <c r="G42" s="9"/>
      <c r="H42" s="9"/>
      <c r="I42" s="9"/>
      <c r="J42" s="9"/>
    </row>
    <row r="43">
      <c r="A43" s="9"/>
      <c r="B43" s="9"/>
      <c r="C43" s="9"/>
      <c r="D43" s="9"/>
      <c r="E43" s="9"/>
      <c r="F43" s="9"/>
      <c r="G43" s="9"/>
      <c r="H43" s="9"/>
      <c r="I43" s="9"/>
      <c r="J43" s="9"/>
    </row>
    <row r="44">
      <c r="A44" s="9"/>
      <c r="B44" s="9"/>
      <c r="C44" s="9"/>
      <c r="D44" s="9"/>
      <c r="E44" s="9"/>
      <c r="F44" s="9"/>
      <c r="G44" s="9"/>
      <c r="H44" s="9"/>
      <c r="I44" s="9"/>
      <c r="J44" s="9"/>
    </row>
    <row r="45">
      <c r="A45" s="9"/>
      <c r="B45" s="9"/>
      <c r="C45" s="9"/>
      <c r="D45" s="9"/>
      <c r="E45" s="9"/>
      <c r="F45" s="9"/>
      <c r="G45" s="9"/>
      <c r="H45" s="9"/>
      <c r="I45" s="9"/>
      <c r="J45" s="9"/>
    </row>
    <row r="46">
      <c r="A46" s="9"/>
      <c r="B46" s="9"/>
      <c r="C46" s="9"/>
      <c r="D46" s="9"/>
      <c r="E46" s="9"/>
      <c r="F46" s="9"/>
      <c r="G46" s="9"/>
      <c r="H46" s="9"/>
      <c r="I46" s="9"/>
      <c r="J46" s="9"/>
    </row>
    <row r="47">
      <c r="A47" s="9"/>
      <c r="B47" s="9"/>
      <c r="C47" s="9"/>
      <c r="D47" s="9"/>
      <c r="E47" s="9"/>
      <c r="F47" s="9"/>
      <c r="G47" s="9"/>
      <c r="H47" s="9"/>
      <c r="I47" s="9"/>
      <c r="J47" s="9"/>
    </row>
    <row r="48">
      <c r="A48" s="9"/>
      <c r="B48" s="9"/>
      <c r="C48" s="9"/>
      <c r="D48" s="9"/>
      <c r="E48" s="9"/>
      <c r="F48" s="9"/>
      <c r="G48" s="9"/>
      <c r="H48" s="9"/>
      <c r="I48" s="9"/>
      <c r="J48" s="9"/>
    </row>
    <row r="49">
      <c r="A49" s="9"/>
      <c r="B49" s="9"/>
      <c r="C49" s="9"/>
      <c r="D49" s="9"/>
      <c r="E49" s="9"/>
      <c r="F49" s="9"/>
      <c r="G49" s="9"/>
      <c r="H49" s="9"/>
      <c r="I49" s="9"/>
      <c r="J49" s="9"/>
    </row>
    <row r="50">
      <c r="A50" s="9"/>
      <c r="B50" s="9"/>
      <c r="C50" s="9"/>
      <c r="D50" s="9"/>
      <c r="E50" s="9"/>
      <c r="F50" s="9"/>
      <c r="G50" s="9"/>
      <c r="H50" s="9"/>
      <c r="I50" s="9"/>
      <c r="J50" s="9"/>
    </row>
    <row r="51">
      <c r="A51" s="9"/>
      <c r="B51" s="9"/>
      <c r="C51" s="9"/>
      <c r="D51" s="9"/>
      <c r="E51" s="9"/>
      <c r="F51" s="9"/>
      <c r="G51" s="9"/>
      <c r="H51" s="9"/>
      <c r="I51" s="9"/>
      <c r="J51" s="9"/>
    </row>
    <row r="52">
      <c r="A52" s="9"/>
      <c r="B52" s="9"/>
      <c r="C52" s="9"/>
      <c r="D52" s="9"/>
      <c r="E52" s="9"/>
      <c r="F52" s="9"/>
      <c r="G52" s="9"/>
      <c r="H52" s="9"/>
      <c r="I52" s="9"/>
      <c r="J52" s="9"/>
    </row>
    <row r="53">
      <c r="A53" s="9"/>
      <c r="B53" s="9"/>
      <c r="C53" s="9"/>
      <c r="D53" s="9"/>
      <c r="E53" s="9"/>
      <c r="F53" s="9"/>
      <c r="G53" s="9"/>
      <c r="H53" s="9"/>
      <c r="I53" s="9"/>
      <c r="J53" s="9"/>
    </row>
    <row r="54">
      <c r="A54" s="9"/>
      <c r="B54" s="9"/>
      <c r="C54" s="9"/>
      <c r="D54" s="9"/>
      <c r="E54" s="9"/>
      <c r="F54" s="9"/>
      <c r="G54" s="9"/>
      <c r="H54" s="9"/>
      <c r="I54" s="9"/>
      <c r="J54" s="9"/>
    </row>
    <row r="55">
      <c r="A55" s="9"/>
      <c r="B55" s="9"/>
      <c r="C55" s="9"/>
      <c r="D55" s="9"/>
      <c r="E55" s="9"/>
      <c r="F55" s="9"/>
      <c r="G55" s="9"/>
      <c r="H55" s="9"/>
      <c r="I55" s="9"/>
      <c r="J55" s="9"/>
    </row>
    <row r="56">
      <c r="A56" s="9"/>
      <c r="B56" s="9"/>
      <c r="C56" s="9"/>
      <c r="D56" s="9"/>
      <c r="E56" s="9"/>
      <c r="F56" s="9"/>
      <c r="G56" s="9"/>
      <c r="H56" s="9"/>
      <c r="I56" s="9"/>
      <c r="J56" s="9"/>
    </row>
    <row r="57">
      <c r="A57" s="9"/>
      <c r="B57" s="9"/>
      <c r="C57" s="9"/>
      <c r="D57" s="9"/>
      <c r="E57" s="9"/>
      <c r="F57" s="9"/>
      <c r="G57" s="9"/>
      <c r="H57" s="9"/>
      <c r="I57" s="9"/>
      <c r="J57" s="9"/>
    </row>
    <row r="58">
      <c r="A58" s="9"/>
      <c r="B58" s="9"/>
      <c r="C58" s="9"/>
      <c r="D58" s="9"/>
      <c r="E58" s="9"/>
      <c r="F58" s="9"/>
      <c r="G58" s="9"/>
      <c r="H58" s="9"/>
      <c r="I58" s="9"/>
      <c r="J58" s="9"/>
    </row>
    <row r="59">
      <c r="A59" s="9"/>
      <c r="B59" s="9"/>
      <c r="C59" s="9"/>
      <c r="D59" s="9"/>
      <c r="E59" s="9"/>
      <c r="F59" s="9"/>
      <c r="G59" s="9"/>
      <c r="H59" s="9"/>
      <c r="I59" s="9"/>
      <c r="J59" s="9"/>
    </row>
    <row r="60">
      <c r="A60" s="9"/>
      <c r="B60" s="9"/>
      <c r="C60" s="9"/>
      <c r="D60" s="9"/>
      <c r="E60" s="9"/>
      <c r="F60" s="9"/>
      <c r="G60" s="9"/>
      <c r="H60" s="9"/>
      <c r="I60" s="9"/>
      <c r="J60" s="9"/>
    </row>
    <row r="61">
      <c r="A61" s="9"/>
      <c r="B61" s="9"/>
      <c r="C61" s="9"/>
      <c r="D61" s="9"/>
      <c r="E61" s="9"/>
      <c r="F61" s="9"/>
      <c r="G61" s="9"/>
      <c r="H61" s="9"/>
      <c r="I61" s="9"/>
      <c r="J61" s="9"/>
    </row>
    <row r="62">
      <c r="A62" s="9"/>
      <c r="B62" s="9"/>
      <c r="C62" s="9"/>
      <c r="D62" s="9"/>
      <c r="E62" s="9"/>
      <c r="F62" s="9"/>
      <c r="G62" s="9"/>
      <c r="H62" s="9"/>
      <c r="I62" s="9"/>
      <c r="J62" s="9"/>
    </row>
    <row r="63">
      <c r="A63" s="9"/>
      <c r="B63" s="9"/>
      <c r="C63" s="9"/>
      <c r="D63" s="9"/>
      <c r="E63" s="9"/>
      <c r="F63" s="9"/>
      <c r="G63" s="9"/>
      <c r="H63" s="9"/>
      <c r="I63" s="9"/>
      <c r="J63" s="9"/>
    </row>
    <row r="64">
      <c r="A64" s="9"/>
      <c r="B64" s="9"/>
      <c r="C64" s="9"/>
      <c r="D64" s="9"/>
      <c r="E64" s="9"/>
      <c r="F64" s="9"/>
      <c r="G64" s="9"/>
      <c r="H64" s="9"/>
      <c r="I64" s="9"/>
      <c r="J64" s="9"/>
    </row>
    <row r="65">
      <c r="A65" s="9"/>
      <c r="B65" s="9"/>
      <c r="C65" s="9"/>
      <c r="D65" s="9"/>
      <c r="E65" s="9"/>
      <c r="F65" s="9"/>
      <c r="G65" s="9"/>
      <c r="H65" s="9"/>
      <c r="I65" s="9"/>
      <c r="J65" s="9"/>
    </row>
    <row r="66">
      <c r="A66" s="9"/>
      <c r="B66" s="9"/>
      <c r="C66" s="9"/>
      <c r="D66" s="9"/>
      <c r="E66" s="9"/>
      <c r="F66" s="9"/>
      <c r="G66" s="9"/>
      <c r="H66" s="9"/>
      <c r="I66" s="9"/>
      <c r="J66" s="9"/>
    </row>
    <row r="67">
      <c r="A67" s="9"/>
      <c r="B67" s="9"/>
      <c r="C67" s="9"/>
      <c r="D67" s="9"/>
      <c r="E67" s="9"/>
      <c r="F67" s="9"/>
      <c r="G67" s="9"/>
      <c r="H67" s="9"/>
      <c r="I67" s="9"/>
      <c r="J67" s="9"/>
    </row>
    <row r="68">
      <c r="A68" s="9"/>
      <c r="B68" s="9"/>
      <c r="C68" s="9"/>
      <c r="D68" s="9"/>
      <c r="E68" s="9"/>
      <c r="F68" s="9"/>
      <c r="G68" s="9"/>
      <c r="H68" s="9"/>
      <c r="I68" s="9"/>
      <c r="J68" s="9"/>
    </row>
    <row r="69">
      <c r="A69" s="9"/>
      <c r="B69" s="9"/>
      <c r="C69" s="9"/>
      <c r="D69" s="9"/>
      <c r="E69" s="9"/>
      <c r="F69" s="9"/>
      <c r="G69" s="9"/>
      <c r="H69" s="9"/>
      <c r="I69" s="9"/>
      <c r="J69" s="9"/>
    </row>
    <row r="70">
      <c r="A70" s="9"/>
      <c r="B70" s="9"/>
      <c r="C70" s="9"/>
      <c r="D70" s="9"/>
      <c r="E70" s="9"/>
      <c r="F70" s="9"/>
      <c r="G70" s="9"/>
      <c r="H70" s="9"/>
      <c r="I70" s="9"/>
      <c r="J70" s="9"/>
    </row>
    <row r="71">
      <c r="A71" s="9"/>
      <c r="B71" s="9"/>
      <c r="C71" s="9"/>
      <c r="D71" s="9"/>
      <c r="E71" s="9"/>
      <c r="F71" s="9"/>
      <c r="G71" s="9"/>
      <c r="H71" s="9"/>
      <c r="I71" s="9"/>
      <c r="J71" s="9"/>
    </row>
    <row r="72">
      <c r="A72" s="9"/>
      <c r="B72" s="9"/>
      <c r="C72" s="9"/>
      <c r="D72" s="9"/>
      <c r="E72" s="9"/>
      <c r="F72" s="9"/>
      <c r="G72" s="9"/>
      <c r="H72" s="9"/>
      <c r="I72" s="9"/>
      <c r="J72" s="9"/>
    </row>
    <row r="73">
      <c r="A73" s="9"/>
      <c r="B73" s="9"/>
      <c r="C73" s="9"/>
      <c r="D73" s="9"/>
      <c r="E73" s="9"/>
      <c r="F73" s="9"/>
      <c r="G73" s="9"/>
      <c r="H73" s="9"/>
      <c r="I73" s="9"/>
      <c r="J73" s="9"/>
    </row>
    <row r="74">
      <c r="A74" s="9"/>
      <c r="B74" s="9"/>
      <c r="C74" s="9"/>
      <c r="D74" s="9"/>
      <c r="E74" s="9"/>
      <c r="F74" s="9"/>
      <c r="G74" s="9"/>
      <c r="H74" s="9"/>
      <c r="I74" s="9"/>
      <c r="J74" s="9"/>
    </row>
    <row r="75">
      <c r="A75" s="9"/>
      <c r="B75" s="9"/>
      <c r="C75" s="9"/>
      <c r="D75" s="9"/>
      <c r="E75" s="9"/>
      <c r="F75" s="9"/>
      <c r="G75" s="9"/>
      <c r="H75" s="9"/>
      <c r="I75" s="9"/>
      <c r="J75" s="9"/>
    </row>
    <row r="76">
      <c r="A76" s="9"/>
      <c r="B76" s="9"/>
      <c r="C76" s="9"/>
      <c r="D76" s="9"/>
      <c r="E76" s="9"/>
      <c r="F76" s="9"/>
      <c r="G76" s="9"/>
      <c r="H76" s="9"/>
      <c r="I76" s="9"/>
      <c r="J76" s="9"/>
    </row>
    <row r="77">
      <c r="A77" s="9"/>
      <c r="B77" s="9"/>
      <c r="C77" s="9"/>
      <c r="D77" s="9"/>
      <c r="E77" s="9"/>
      <c r="F77" s="9"/>
      <c r="G77" s="9"/>
      <c r="H77" s="9"/>
      <c r="I77" s="9"/>
      <c r="J77" s="9"/>
    </row>
    <row r="78">
      <c r="A78" s="9"/>
      <c r="B78" s="9"/>
      <c r="C78" s="9"/>
      <c r="D78" s="9"/>
      <c r="E78" s="9"/>
      <c r="F78" s="9"/>
      <c r="G78" s="9"/>
      <c r="H78" s="9"/>
      <c r="I78" s="9"/>
      <c r="J78" s="9"/>
    </row>
    <row r="79">
      <c r="A79" s="9"/>
      <c r="B79" s="9"/>
      <c r="C79" s="9"/>
      <c r="D79" s="9"/>
      <c r="E79" s="9"/>
      <c r="F79" s="9"/>
      <c r="G79" s="9"/>
      <c r="H79" s="9"/>
      <c r="I79" s="9"/>
      <c r="J79" s="9"/>
    </row>
    <row r="80">
      <c r="A80" s="9"/>
      <c r="B80" s="9"/>
      <c r="C80" s="9"/>
      <c r="D80" s="9"/>
      <c r="E80" s="9"/>
      <c r="F80" s="9"/>
      <c r="G80" s="9"/>
      <c r="H80" s="9"/>
      <c r="I80" s="9"/>
      <c r="J80" s="9"/>
    </row>
    <row r="81">
      <c r="A81" s="9"/>
      <c r="B81" s="9"/>
      <c r="C81" s="9"/>
      <c r="D81" s="9"/>
      <c r="E81" s="9"/>
      <c r="F81" s="9"/>
      <c r="G81" s="9"/>
      <c r="H81" s="9"/>
      <c r="I81" s="9"/>
      <c r="J81" s="9"/>
    </row>
    <row r="82">
      <c r="A82" s="9"/>
      <c r="B82" s="9"/>
      <c r="C82" s="9"/>
      <c r="D82" s="9"/>
      <c r="E82" s="9"/>
      <c r="F82" s="9"/>
      <c r="G82" s="9"/>
      <c r="H82" s="9"/>
      <c r="I82" s="9"/>
      <c r="J82" s="9"/>
    </row>
    <row r="83">
      <c r="A83" s="9"/>
      <c r="B83" s="9"/>
      <c r="C83" s="9"/>
      <c r="D83" s="9"/>
      <c r="E83" s="9"/>
      <c r="F83" s="9"/>
      <c r="G83" s="9"/>
      <c r="H83" s="9"/>
      <c r="I83" s="9"/>
      <c r="J83" s="9"/>
    </row>
    <row r="84">
      <c r="A84" s="9"/>
      <c r="B84" s="9"/>
      <c r="C84" s="9"/>
      <c r="D84" s="9"/>
      <c r="E84" s="9"/>
      <c r="F84" s="9"/>
      <c r="G84" s="9"/>
      <c r="H84" s="9"/>
      <c r="I84" s="9"/>
      <c r="J84" s="9"/>
    </row>
    <row r="85">
      <c r="A85" s="9"/>
      <c r="B85" s="9"/>
      <c r="C85" s="9"/>
      <c r="D85" s="9"/>
      <c r="E85" s="9"/>
      <c r="F85" s="9"/>
      <c r="G85" s="9"/>
      <c r="H85" s="9"/>
      <c r="I85" s="9"/>
      <c r="J85" s="9"/>
    </row>
    <row r="86">
      <c r="A86" s="9"/>
      <c r="B86" s="9"/>
      <c r="C86" s="9"/>
      <c r="D86" s="9"/>
      <c r="E86" s="9"/>
      <c r="F86" s="9"/>
      <c r="G86" s="9"/>
      <c r="H86" s="9"/>
      <c r="I86" s="9"/>
      <c r="J86" s="9"/>
    </row>
    <row r="87">
      <c r="A87" s="9"/>
      <c r="B87" s="9"/>
      <c r="C87" s="9"/>
      <c r="D87" s="9"/>
      <c r="E87" s="9"/>
      <c r="F87" s="9"/>
      <c r="G87" s="9"/>
      <c r="H87" s="9"/>
      <c r="I87" s="9"/>
      <c r="J87" s="9"/>
    </row>
    <row r="88">
      <c r="A88" s="9"/>
      <c r="B88" s="9"/>
      <c r="C88" s="9"/>
      <c r="D88" s="9"/>
      <c r="E88" s="9"/>
      <c r="F88" s="9"/>
      <c r="G88" s="9"/>
      <c r="H88" s="9"/>
      <c r="I88" s="9"/>
      <c r="J88" s="9"/>
    </row>
    <row r="89">
      <c r="A89" s="9"/>
      <c r="B89" s="9"/>
      <c r="C89" s="9"/>
      <c r="D89" s="9"/>
      <c r="E89" s="9"/>
      <c r="F89" s="9"/>
      <c r="G89" s="9"/>
      <c r="H89" s="9"/>
      <c r="I89" s="9"/>
      <c r="J89" s="9"/>
    </row>
    <row r="90">
      <c r="A90" s="9"/>
      <c r="B90" s="9"/>
      <c r="C90" s="9"/>
      <c r="D90" s="9"/>
      <c r="E90" s="9"/>
      <c r="F90" s="9"/>
      <c r="G90" s="9"/>
      <c r="H90" s="9"/>
      <c r="I90" s="9"/>
      <c r="J90" s="9"/>
    </row>
    <row r="91">
      <c r="A91" s="9"/>
      <c r="B91" s="9"/>
      <c r="C91" s="9"/>
      <c r="D91" s="9"/>
      <c r="E91" s="9"/>
      <c r="F91" s="9"/>
      <c r="G91" s="9"/>
      <c r="H91" s="9"/>
      <c r="I91" s="9"/>
      <c r="J91" s="9"/>
    </row>
    <row r="92">
      <c r="A92" s="9"/>
      <c r="B92" s="9"/>
      <c r="C92" s="9"/>
      <c r="D92" s="9"/>
      <c r="E92" s="9"/>
      <c r="F92" s="9"/>
      <c r="G92" s="9"/>
      <c r="H92" s="9"/>
      <c r="I92" s="9"/>
      <c r="J92" s="9"/>
    </row>
    <row r="93">
      <c r="A93" s="9"/>
      <c r="B93" s="9"/>
      <c r="C93" s="9"/>
      <c r="D93" s="9"/>
      <c r="E93" s="9"/>
      <c r="F93" s="9"/>
      <c r="G93" s="9"/>
      <c r="H93" s="9"/>
      <c r="I93" s="9"/>
      <c r="J93" s="9"/>
    </row>
    <row r="94">
      <c r="A94" s="9"/>
      <c r="B94" s="9"/>
      <c r="C94" s="9"/>
      <c r="D94" s="9"/>
      <c r="E94" s="9"/>
      <c r="F94" s="9"/>
      <c r="G94" s="9"/>
      <c r="H94" s="9"/>
      <c r="I94" s="9"/>
      <c r="J94" s="9"/>
    </row>
    <row r="95">
      <c r="A95" s="9"/>
      <c r="B95" s="9"/>
      <c r="C95" s="9"/>
      <c r="D95" s="9"/>
      <c r="E95" s="9"/>
      <c r="F95" s="9"/>
      <c r="G95" s="9"/>
      <c r="H95" s="9"/>
      <c r="I95" s="9"/>
      <c r="J95" s="9"/>
    </row>
    <row r="96">
      <c r="A96" s="9"/>
      <c r="B96" s="9"/>
      <c r="C96" s="9"/>
      <c r="D96" s="9"/>
      <c r="E96" s="9"/>
      <c r="F96" s="9"/>
      <c r="G96" s="9"/>
      <c r="H96" s="9"/>
      <c r="I96" s="9"/>
      <c r="J96" s="9"/>
    </row>
    <row r="97">
      <c r="A97" s="9"/>
      <c r="B97" s="9"/>
      <c r="C97" s="9"/>
      <c r="D97" s="9"/>
      <c r="E97" s="9"/>
      <c r="F97" s="9"/>
      <c r="G97" s="9"/>
      <c r="H97" s="9"/>
      <c r="I97" s="9"/>
      <c r="J97" s="9"/>
    </row>
    <row r="98">
      <c r="A98" s="9"/>
      <c r="B98" s="9"/>
      <c r="C98" s="9"/>
      <c r="D98" s="9"/>
      <c r="E98" s="9"/>
      <c r="F98" s="9"/>
      <c r="G98" s="9"/>
      <c r="H98" s="9"/>
      <c r="I98" s="9"/>
      <c r="J98" s="9"/>
    </row>
    <row r="99">
      <c r="A99" s="9"/>
      <c r="B99" s="9"/>
      <c r="C99" s="9"/>
      <c r="D99" s="9"/>
      <c r="E99" s="9"/>
      <c r="F99" s="9"/>
      <c r="G99" s="9"/>
      <c r="H99" s="9"/>
      <c r="I99" s="9"/>
      <c r="J99" s="9"/>
    </row>
    <row r="100">
      <c r="A100" s="9"/>
      <c r="B100" s="9"/>
      <c r="C100" s="9"/>
      <c r="D100" s="9"/>
      <c r="E100" s="9"/>
      <c r="F100" s="9"/>
      <c r="G100" s="9"/>
      <c r="H100" s="9"/>
      <c r="I100" s="9"/>
      <c r="J100" s="9"/>
    </row>
    <row r="101">
      <c r="A101" s="9"/>
      <c r="B101" s="9"/>
      <c r="C101" s="9"/>
      <c r="D101" s="9"/>
      <c r="E101" s="9"/>
      <c r="F101" s="9"/>
      <c r="G101" s="9"/>
      <c r="H101" s="9"/>
      <c r="I101" s="9"/>
      <c r="J101" s="9"/>
    </row>
    <row r="102">
      <c r="A102" s="9"/>
      <c r="B102" s="9"/>
      <c r="C102" s="9"/>
      <c r="D102" s="9"/>
      <c r="E102" s="9"/>
      <c r="F102" s="9"/>
      <c r="G102" s="9"/>
      <c r="H102" s="9"/>
      <c r="I102" s="9"/>
      <c r="J102" s="9"/>
    </row>
    <row r="103">
      <c r="A103" s="9"/>
      <c r="B103" s="9"/>
      <c r="C103" s="9"/>
      <c r="D103" s="9"/>
      <c r="E103" s="9"/>
      <c r="F103" s="9"/>
      <c r="G103" s="9"/>
      <c r="H103" s="9"/>
      <c r="I103" s="9"/>
      <c r="J103" s="9"/>
    </row>
    <row r="104">
      <c r="A104" s="9"/>
      <c r="B104" s="9"/>
      <c r="C104" s="9"/>
      <c r="D104" s="9"/>
      <c r="E104" s="9"/>
      <c r="F104" s="9"/>
      <c r="G104" s="9"/>
      <c r="H104" s="9"/>
      <c r="I104" s="9"/>
      <c r="J104" s="9"/>
    </row>
    <row r="105">
      <c r="A105" s="9"/>
      <c r="B105" s="9"/>
      <c r="C105" s="9"/>
      <c r="D105" s="9"/>
      <c r="E105" s="9"/>
      <c r="F105" s="9"/>
      <c r="G105" s="9"/>
      <c r="H105" s="9"/>
      <c r="I105" s="9"/>
      <c r="J105" s="9"/>
    </row>
    <row r="106">
      <c r="A106" s="9"/>
      <c r="B106" s="9"/>
      <c r="C106" s="9"/>
      <c r="D106" s="9"/>
      <c r="E106" s="9"/>
      <c r="F106" s="9"/>
      <c r="G106" s="9"/>
      <c r="H106" s="9"/>
      <c r="I106" s="9"/>
      <c r="J106" s="9"/>
    </row>
    <row r="107">
      <c r="A107" s="9"/>
      <c r="B107" s="9"/>
      <c r="C107" s="9"/>
      <c r="D107" s="9"/>
      <c r="E107" s="9"/>
      <c r="F107" s="9"/>
      <c r="G107" s="9"/>
      <c r="H107" s="9"/>
      <c r="I107" s="9"/>
      <c r="J107" s="9"/>
    </row>
    <row r="108">
      <c r="A108" s="9"/>
      <c r="B108" s="9"/>
      <c r="C108" s="9"/>
      <c r="D108" s="9"/>
      <c r="E108" s="9"/>
      <c r="F108" s="9"/>
      <c r="G108" s="9"/>
      <c r="H108" s="9"/>
      <c r="I108" s="9"/>
      <c r="J108" s="9"/>
    </row>
    <row r="109">
      <c r="A109" s="9"/>
      <c r="B109" s="9"/>
      <c r="C109" s="9"/>
      <c r="D109" s="9"/>
      <c r="E109" s="9"/>
      <c r="F109" s="9"/>
      <c r="G109" s="9"/>
      <c r="H109" s="9"/>
      <c r="I109" s="9"/>
      <c r="J109" s="9"/>
    </row>
    <row r="110">
      <c r="A110" s="9"/>
      <c r="B110" s="9"/>
      <c r="C110" s="9"/>
      <c r="D110" s="9"/>
      <c r="E110" s="9"/>
      <c r="F110" s="9"/>
      <c r="G110" s="9"/>
      <c r="H110" s="9"/>
      <c r="I110" s="9"/>
      <c r="J110" s="9"/>
    </row>
    <row r="111">
      <c r="A111" s="9"/>
      <c r="B111" s="9"/>
      <c r="C111" s="9"/>
      <c r="D111" s="9"/>
      <c r="E111" s="9"/>
      <c r="F111" s="9"/>
      <c r="G111" s="9"/>
      <c r="H111" s="9"/>
      <c r="I111" s="9"/>
      <c r="J111" s="9"/>
    </row>
    <row r="112">
      <c r="A112" s="9"/>
      <c r="B112" s="9"/>
      <c r="C112" s="9"/>
      <c r="D112" s="9"/>
      <c r="E112" s="9"/>
      <c r="F112" s="9"/>
      <c r="G112" s="9"/>
      <c r="H112" s="9"/>
      <c r="I112" s="9"/>
      <c r="J112" s="9"/>
    </row>
    <row r="113">
      <c r="A113" s="9"/>
      <c r="B113" s="9"/>
      <c r="C113" s="9"/>
      <c r="D113" s="9"/>
      <c r="E113" s="9"/>
      <c r="F113" s="9"/>
      <c r="G113" s="9"/>
      <c r="H113" s="9"/>
      <c r="I113" s="9"/>
      <c r="J113" s="9"/>
    </row>
    <row r="114">
      <c r="A114" s="9"/>
      <c r="B114" s="9"/>
      <c r="C114" s="9"/>
      <c r="D114" s="9"/>
      <c r="E114" s="9"/>
      <c r="F114" s="9"/>
      <c r="G114" s="9"/>
      <c r="H114" s="9"/>
      <c r="I114" s="9"/>
      <c r="J114" s="9"/>
    </row>
    <row r="115">
      <c r="A115" s="9"/>
      <c r="B115" s="9"/>
      <c r="C115" s="9"/>
      <c r="D115" s="9"/>
      <c r="E115" s="9"/>
      <c r="F115" s="9"/>
      <c r="G115" s="9"/>
      <c r="H115" s="9"/>
      <c r="I115" s="9"/>
      <c r="J115" s="9"/>
    </row>
    <row r="116">
      <c r="A116" s="9"/>
      <c r="B116" s="9"/>
      <c r="C116" s="9"/>
      <c r="D116" s="9"/>
      <c r="E116" s="9"/>
      <c r="F116" s="9"/>
      <c r="G116" s="9"/>
      <c r="H116" s="9"/>
      <c r="I116" s="9"/>
      <c r="J116" s="9"/>
    </row>
    <row r="117">
      <c r="A117" s="9"/>
      <c r="B117" s="9"/>
      <c r="C117" s="9"/>
      <c r="D117" s="9"/>
      <c r="E117" s="9"/>
      <c r="F117" s="9"/>
      <c r="G117" s="9"/>
      <c r="H117" s="9"/>
      <c r="I117" s="9"/>
      <c r="J117" s="9"/>
    </row>
    <row r="118">
      <c r="A118" s="9"/>
      <c r="B118" s="9"/>
      <c r="C118" s="9"/>
      <c r="D118" s="9"/>
      <c r="E118" s="9"/>
      <c r="F118" s="9"/>
      <c r="G118" s="9"/>
      <c r="H118" s="9"/>
      <c r="I118" s="9"/>
      <c r="J118" s="9"/>
    </row>
    <row r="119">
      <c r="A119" s="9"/>
      <c r="B119" s="9"/>
      <c r="C119" s="9"/>
      <c r="D119" s="9"/>
      <c r="E119" s="9"/>
      <c r="F119" s="9"/>
      <c r="G119" s="9"/>
      <c r="H119" s="9"/>
      <c r="I119" s="9"/>
      <c r="J119" s="9"/>
    </row>
    <row r="120">
      <c r="A120" s="9"/>
      <c r="B120" s="9"/>
      <c r="C120" s="9"/>
      <c r="D120" s="9"/>
      <c r="E120" s="9"/>
      <c r="F120" s="9"/>
      <c r="G120" s="9"/>
      <c r="H120" s="9"/>
      <c r="I120" s="9"/>
      <c r="J120" s="9"/>
    </row>
    <row r="121">
      <c r="A121" s="9"/>
      <c r="B121" s="9"/>
      <c r="C121" s="9"/>
      <c r="D121" s="9"/>
      <c r="E121" s="9"/>
      <c r="F121" s="9"/>
      <c r="G121" s="9"/>
      <c r="H121" s="9"/>
      <c r="I121" s="9"/>
      <c r="J121" s="9"/>
    </row>
    <row r="122">
      <c r="A122" s="9"/>
      <c r="B122" s="9"/>
      <c r="C122" s="9"/>
      <c r="D122" s="9"/>
      <c r="E122" s="9"/>
      <c r="F122" s="9"/>
      <c r="G122" s="9"/>
      <c r="H122" s="9"/>
      <c r="I122" s="9"/>
      <c r="J122" s="9"/>
    </row>
    <row r="123">
      <c r="A123" s="9"/>
      <c r="B123" s="9"/>
      <c r="C123" s="9"/>
      <c r="D123" s="9"/>
      <c r="E123" s="9"/>
      <c r="F123" s="9"/>
      <c r="G123" s="9"/>
      <c r="H123" s="9"/>
      <c r="I123" s="9"/>
      <c r="J123" s="9"/>
    </row>
    <row r="124">
      <c r="A124" s="9"/>
      <c r="B124" s="9"/>
      <c r="C124" s="9"/>
      <c r="D124" s="9"/>
      <c r="E124" s="9"/>
      <c r="F124" s="9"/>
      <c r="G124" s="9"/>
      <c r="H124" s="9"/>
      <c r="I124" s="9"/>
      <c r="J124" s="9"/>
    </row>
    <row r="125">
      <c r="A125" s="9"/>
      <c r="B125" s="9"/>
      <c r="C125" s="9"/>
      <c r="D125" s="9"/>
      <c r="E125" s="9"/>
      <c r="F125" s="9"/>
      <c r="G125" s="9"/>
      <c r="H125" s="9"/>
      <c r="I125" s="9"/>
      <c r="J125" s="9"/>
    </row>
    <row r="126">
      <c r="A126" s="9"/>
      <c r="B126" s="9"/>
      <c r="C126" s="9"/>
      <c r="D126" s="9"/>
      <c r="E126" s="9"/>
      <c r="F126" s="9"/>
      <c r="G126" s="9"/>
      <c r="H126" s="9"/>
      <c r="I126" s="9"/>
      <c r="J126" s="9"/>
    </row>
    <row r="127">
      <c r="A127" s="9"/>
      <c r="B127" s="9"/>
      <c r="C127" s="9"/>
      <c r="D127" s="9"/>
      <c r="E127" s="9"/>
      <c r="F127" s="9"/>
      <c r="G127" s="9"/>
      <c r="H127" s="9"/>
      <c r="I127" s="9"/>
      <c r="J127" s="9"/>
    </row>
    <row r="128">
      <c r="A128" s="9"/>
      <c r="B128" s="9"/>
      <c r="C128" s="9"/>
      <c r="D128" s="9"/>
      <c r="E128" s="9"/>
      <c r="F128" s="9"/>
      <c r="G128" s="9"/>
      <c r="H128" s="9"/>
      <c r="I128" s="9"/>
      <c r="J128" s="9"/>
    </row>
    <row r="129">
      <c r="A129" s="9"/>
      <c r="B129" s="9"/>
      <c r="C129" s="9"/>
      <c r="D129" s="9"/>
      <c r="E129" s="9"/>
      <c r="F129" s="9"/>
      <c r="G129" s="9"/>
      <c r="H129" s="9"/>
      <c r="I129" s="9"/>
      <c r="J129" s="9"/>
    </row>
    <row r="130">
      <c r="A130" s="9"/>
      <c r="B130" s="9"/>
      <c r="C130" s="9"/>
      <c r="D130" s="9"/>
      <c r="E130" s="9"/>
      <c r="F130" s="9"/>
      <c r="G130" s="9"/>
      <c r="H130" s="9"/>
      <c r="I130" s="9"/>
      <c r="J130" s="9"/>
    </row>
    <row r="131">
      <c r="A131" s="9"/>
      <c r="B131" s="9"/>
      <c r="C131" s="9"/>
      <c r="D131" s="9"/>
      <c r="E131" s="9"/>
      <c r="F131" s="9"/>
      <c r="G131" s="9"/>
      <c r="H131" s="9"/>
      <c r="I131" s="9"/>
      <c r="J131" s="9"/>
    </row>
    <row r="132">
      <c r="A132" s="9"/>
      <c r="B132" s="9"/>
      <c r="C132" s="9"/>
      <c r="D132" s="9"/>
      <c r="E132" s="9"/>
      <c r="F132" s="9"/>
      <c r="G132" s="9"/>
      <c r="H132" s="9"/>
      <c r="I132" s="9"/>
      <c r="J132" s="9"/>
    </row>
    <row r="133">
      <c r="A133" s="9"/>
      <c r="B133" s="9"/>
      <c r="C133" s="9"/>
      <c r="D133" s="9"/>
      <c r="E133" s="9"/>
      <c r="F133" s="9"/>
      <c r="G133" s="9"/>
      <c r="H133" s="9"/>
      <c r="I133" s="9"/>
      <c r="J133" s="9"/>
    </row>
    <row r="134">
      <c r="A134" s="9"/>
      <c r="B134" s="9"/>
      <c r="C134" s="9"/>
      <c r="D134" s="9"/>
      <c r="E134" s="9"/>
      <c r="F134" s="9"/>
      <c r="G134" s="9"/>
      <c r="H134" s="9"/>
      <c r="I134" s="9"/>
      <c r="J134" s="9"/>
    </row>
    <row r="135">
      <c r="A135" s="9"/>
      <c r="B135" s="9"/>
      <c r="C135" s="9"/>
      <c r="D135" s="9"/>
      <c r="E135" s="9"/>
      <c r="F135" s="9"/>
      <c r="G135" s="9"/>
      <c r="H135" s="9"/>
      <c r="I135" s="9"/>
      <c r="J135" s="9"/>
    </row>
    <row r="136">
      <c r="A136" s="9"/>
      <c r="B136" s="9"/>
      <c r="C136" s="9"/>
      <c r="D136" s="9"/>
      <c r="E136" s="9"/>
      <c r="F136" s="9"/>
      <c r="G136" s="9"/>
      <c r="H136" s="9"/>
      <c r="I136" s="9"/>
      <c r="J136" s="9"/>
    </row>
    <row r="137">
      <c r="A137" s="9"/>
      <c r="B137" s="9"/>
      <c r="C137" s="9"/>
      <c r="D137" s="9"/>
      <c r="E137" s="9"/>
      <c r="F137" s="9"/>
      <c r="G137" s="9"/>
      <c r="H137" s="9"/>
      <c r="I137" s="9"/>
      <c r="J137" s="9"/>
    </row>
    <row r="138">
      <c r="A138" s="9"/>
      <c r="B138" s="9"/>
      <c r="C138" s="9"/>
      <c r="D138" s="9"/>
      <c r="E138" s="9"/>
      <c r="F138" s="9"/>
      <c r="G138" s="9"/>
      <c r="H138" s="9"/>
      <c r="I138" s="9"/>
      <c r="J138" s="9"/>
    </row>
    <row r="139">
      <c r="A139" s="9"/>
      <c r="B139" s="9"/>
      <c r="C139" s="9"/>
      <c r="D139" s="9"/>
      <c r="E139" s="9"/>
      <c r="F139" s="9"/>
      <c r="G139" s="9"/>
      <c r="H139" s="9"/>
      <c r="I139" s="9"/>
      <c r="J139" s="9"/>
    </row>
    <row r="140">
      <c r="A140" s="9"/>
      <c r="B140" s="9"/>
      <c r="C140" s="9"/>
      <c r="D140" s="9"/>
      <c r="E140" s="9"/>
      <c r="F140" s="9"/>
      <c r="G140" s="9"/>
      <c r="H140" s="9"/>
      <c r="I140" s="9"/>
      <c r="J140" s="9"/>
    </row>
    <row r="141">
      <c r="A141" s="9"/>
      <c r="B141" s="9"/>
      <c r="C141" s="9"/>
      <c r="D141" s="9"/>
      <c r="E141" s="9"/>
      <c r="F141" s="9"/>
      <c r="G141" s="9"/>
      <c r="H141" s="9"/>
      <c r="I141" s="9"/>
      <c r="J141" s="9"/>
    </row>
    <row r="142">
      <c r="A142" s="9"/>
      <c r="B142" s="9"/>
      <c r="C142" s="9"/>
      <c r="D142" s="9"/>
      <c r="E142" s="9"/>
      <c r="F142" s="9"/>
      <c r="G142" s="9"/>
      <c r="H142" s="9"/>
      <c r="I142" s="9"/>
      <c r="J142" s="9"/>
    </row>
    <row r="143">
      <c r="A143" s="9"/>
      <c r="B143" s="9"/>
      <c r="C143" s="9"/>
      <c r="D143" s="9"/>
      <c r="E143" s="9"/>
      <c r="F143" s="9"/>
      <c r="G143" s="9"/>
      <c r="H143" s="9"/>
      <c r="I143" s="9"/>
      <c r="J143" s="9"/>
    </row>
    <row r="144">
      <c r="A144" s="9"/>
      <c r="B144" s="9"/>
      <c r="C144" s="9"/>
      <c r="D144" s="9"/>
      <c r="E144" s="9"/>
      <c r="F144" s="9"/>
      <c r="G144" s="9"/>
      <c r="H144" s="9"/>
      <c r="I144" s="9"/>
      <c r="J144" s="9"/>
    </row>
    <row r="145">
      <c r="A145" s="9"/>
      <c r="B145" s="9"/>
      <c r="C145" s="9"/>
      <c r="D145" s="9"/>
      <c r="E145" s="9"/>
      <c r="F145" s="9"/>
      <c r="G145" s="9"/>
      <c r="H145" s="9"/>
      <c r="I145" s="9"/>
      <c r="J145" s="9"/>
    </row>
    <row r="146">
      <c r="A146" s="9"/>
      <c r="B146" s="9"/>
      <c r="C146" s="9"/>
      <c r="D146" s="9"/>
      <c r="E146" s="9"/>
      <c r="F146" s="9"/>
      <c r="G146" s="9"/>
      <c r="H146" s="9"/>
      <c r="I146" s="9"/>
      <c r="J146" s="9"/>
    </row>
    <row r="147">
      <c r="A147" s="9"/>
      <c r="B147" s="9"/>
      <c r="C147" s="9"/>
      <c r="D147" s="9"/>
      <c r="E147" s="9"/>
      <c r="F147" s="9"/>
      <c r="G147" s="9"/>
      <c r="H147" s="9"/>
      <c r="I147" s="9"/>
      <c r="J147" s="9"/>
    </row>
    <row r="148">
      <c r="A148" s="9"/>
      <c r="B148" s="9"/>
      <c r="C148" s="9"/>
      <c r="D148" s="9"/>
      <c r="E148" s="9"/>
      <c r="F148" s="9"/>
      <c r="G148" s="9"/>
      <c r="H148" s="9"/>
      <c r="I148" s="9"/>
      <c r="J148" s="9"/>
    </row>
    <row r="149">
      <c r="A149" s="9"/>
      <c r="B149" s="9"/>
      <c r="C149" s="9"/>
      <c r="D149" s="9"/>
      <c r="E149" s="9"/>
      <c r="F149" s="9"/>
      <c r="G149" s="9"/>
      <c r="H149" s="9"/>
      <c r="I149" s="9"/>
      <c r="J149" s="9"/>
    </row>
    <row r="150">
      <c r="A150" s="9"/>
      <c r="B150" s="9"/>
      <c r="C150" s="9"/>
      <c r="D150" s="9"/>
      <c r="E150" s="9"/>
      <c r="F150" s="9"/>
      <c r="G150" s="9"/>
      <c r="H150" s="9"/>
      <c r="I150" s="9"/>
      <c r="J150" s="9"/>
    </row>
    <row r="151">
      <c r="A151" s="9"/>
      <c r="B151" s="9"/>
      <c r="C151" s="9"/>
      <c r="D151" s="9"/>
      <c r="E151" s="9"/>
      <c r="F151" s="9"/>
      <c r="G151" s="9"/>
      <c r="H151" s="9"/>
      <c r="I151" s="9"/>
      <c r="J151" s="9"/>
    </row>
    <row r="152">
      <c r="A152" s="9"/>
      <c r="B152" s="9"/>
      <c r="C152" s="9"/>
      <c r="D152" s="9"/>
      <c r="E152" s="9"/>
      <c r="F152" s="9"/>
      <c r="G152" s="9"/>
      <c r="H152" s="9"/>
      <c r="I152" s="9"/>
      <c r="J152" s="9"/>
    </row>
    <row r="153">
      <c r="A153" s="9"/>
      <c r="B153" s="9"/>
      <c r="C153" s="9"/>
      <c r="D153" s="9"/>
      <c r="E153" s="9"/>
      <c r="F153" s="9"/>
      <c r="G153" s="9"/>
      <c r="H153" s="9"/>
      <c r="I153" s="9"/>
      <c r="J153" s="9"/>
    </row>
    <row r="154">
      <c r="A154" s="9"/>
      <c r="B154" s="9"/>
      <c r="C154" s="9"/>
      <c r="D154" s="9"/>
      <c r="E154" s="9"/>
      <c r="F154" s="9"/>
      <c r="G154" s="9"/>
      <c r="H154" s="9"/>
      <c r="I154" s="9"/>
      <c r="J154" s="9"/>
    </row>
    <row r="155">
      <c r="A155" s="9"/>
      <c r="B155" s="9"/>
      <c r="C155" s="9"/>
      <c r="D155" s="9"/>
      <c r="E155" s="9"/>
      <c r="F155" s="9"/>
      <c r="G155" s="9"/>
      <c r="H155" s="9"/>
      <c r="I155" s="9"/>
      <c r="J155" s="9"/>
    </row>
    <row r="156">
      <c r="A156" s="9"/>
      <c r="B156" s="9"/>
      <c r="C156" s="9"/>
      <c r="D156" s="9"/>
      <c r="E156" s="9"/>
      <c r="F156" s="9"/>
      <c r="G156" s="9"/>
      <c r="H156" s="9"/>
      <c r="I156" s="9"/>
      <c r="J156" s="9"/>
    </row>
    <row r="157">
      <c r="A157" s="9"/>
      <c r="B157" s="9"/>
      <c r="C157" s="9"/>
      <c r="D157" s="9"/>
      <c r="E157" s="9"/>
      <c r="F157" s="9"/>
      <c r="G157" s="9"/>
      <c r="H157" s="9"/>
      <c r="I157" s="9"/>
      <c r="J157" s="9"/>
    </row>
    <row r="158">
      <c r="A158" s="9"/>
      <c r="B158" s="9"/>
      <c r="C158" s="9"/>
      <c r="D158" s="9"/>
      <c r="E158" s="9"/>
      <c r="F158" s="9"/>
      <c r="G158" s="9"/>
      <c r="H158" s="9"/>
      <c r="I158" s="9"/>
      <c r="J158" s="9"/>
    </row>
    <row r="159">
      <c r="A159" s="9"/>
      <c r="B159" s="9"/>
      <c r="C159" s="9"/>
      <c r="D159" s="9"/>
      <c r="E159" s="9"/>
      <c r="F159" s="9"/>
      <c r="G159" s="9"/>
      <c r="H159" s="9"/>
      <c r="I159" s="9"/>
      <c r="J159" s="9"/>
    </row>
    <row r="160">
      <c r="A160" s="9"/>
      <c r="B160" s="9"/>
      <c r="C160" s="9"/>
      <c r="D160" s="9"/>
      <c r="E160" s="9"/>
      <c r="F160" s="9"/>
      <c r="G160" s="9"/>
      <c r="H160" s="9"/>
      <c r="I160" s="9"/>
      <c r="J160" s="9"/>
    </row>
    <row r="161">
      <c r="A161" s="9"/>
      <c r="B161" s="9"/>
      <c r="C161" s="9"/>
      <c r="D161" s="9"/>
      <c r="E161" s="9"/>
      <c r="F161" s="9"/>
      <c r="G161" s="9"/>
      <c r="H161" s="9"/>
      <c r="I161" s="9"/>
      <c r="J161" s="9"/>
    </row>
    <row r="162">
      <c r="A162" s="9"/>
      <c r="B162" s="9"/>
      <c r="C162" s="9"/>
      <c r="D162" s="9"/>
      <c r="E162" s="9"/>
      <c r="F162" s="9"/>
      <c r="G162" s="9"/>
      <c r="H162" s="9"/>
      <c r="I162" s="9"/>
      <c r="J162" s="9"/>
    </row>
    <row r="163">
      <c r="A163" s="9"/>
      <c r="B163" s="9"/>
      <c r="C163" s="9"/>
      <c r="D163" s="9"/>
      <c r="E163" s="9"/>
      <c r="F163" s="9"/>
      <c r="G163" s="9"/>
      <c r="H163" s="9"/>
      <c r="I163" s="9"/>
      <c r="J163" s="9"/>
    </row>
    <row r="164">
      <c r="A164" s="9"/>
      <c r="B164" s="9"/>
      <c r="C164" s="9"/>
      <c r="D164" s="9"/>
      <c r="E164" s="9"/>
      <c r="F164" s="9"/>
      <c r="G164" s="9"/>
      <c r="H164" s="9"/>
      <c r="I164" s="9"/>
      <c r="J164" s="9"/>
    </row>
    <row r="165">
      <c r="A165" s="9"/>
      <c r="B165" s="9"/>
      <c r="C165" s="9"/>
      <c r="D165" s="9"/>
      <c r="E165" s="9"/>
      <c r="F165" s="9"/>
      <c r="G165" s="9"/>
      <c r="H165" s="9"/>
      <c r="I165" s="9"/>
      <c r="J165" s="9"/>
    </row>
    <row r="166">
      <c r="A166" s="9"/>
      <c r="B166" s="9"/>
      <c r="C166" s="9"/>
      <c r="D166" s="9"/>
      <c r="E166" s="9"/>
      <c r="F166" s="9"/>
      <c r="G166" s="9"/>
      <c r="H166" s="9"/>
      <c r="I166" s="9"/>
      <c r="J166" s="9"/>
    </row>
    <row r="167">
      <c r="A167" s="9"/>
      <c r="B167" s="9"/>
      <c r="C167" s="9"/>
      <c r="D167" s="9"/>
      <c r="E167" s="9"/>
      <c r="F167" s="9"/>
      <c r="G167" s="9"/>
      <c r="H167" s="9"/>
      <c r="I167" s="9"/>
      <c r="J167" s="9"/>
    </row>
    <row r="168">
      <c r="A168" s="9"/>
      <c r="B168" s="9"/>
      <c r="C168" s="9"/>
      <c r="D168" s="9"/>
      <c r="E168" s="9"/>
      <c r="F168" s="9"/>
      <c r="G168" s="9"/>
      <c r="H168" s="9"/>
      <c r="I168" s="9"/>
      <c r="J168" s="9"/>
    </row>
    <row r="169">
      <c r="A169" s="9"/>
      <c r="B169" s="9"/>
      <c r="C169" s="9"/>
      <c r="D169" s="9"/>
      <c r="E169" s="9"/>
      <c r="F169" s="9"/>
      <c r="G169" s="9"/>
      <c r="H169" s="9"/>
      <c r="I169" s="9"/>
      <c r="J169" s="9"/>
    </row>
    <row r="170">
      <c r="A170" s="9"/>
      <c r="B170" s="9"/>
      <c r="C170" s="9"/>
      <c r="D170" s="9"/>
      <c r="E170" s="9"/>
      <c r="F170" s="9"/>
      <c r="G170" s="9"/>
      <c r="H170" s="9"/>
      <c r="I170" s="9"/>
      <c r="J170" s="9"/>
    </row>
    <row r="171">
      <c r="A171" s="9"/>
      <c r="B171" s="9"/>
      <c r="C171" s="9"/>
      <c r="D171" s="9"/>
      <c r="E171" s="9"/>
      <c r="F171" s="9"/>
      <c r="G171" s="9"/>
      <c r="H171" s="9"/>
      <c r="I171" s="9"/>
      <c r="J171" s="9"/>
    </row>
    <row r="172">
      <c r="A172" s="9"/>
      <c r="B172" s="9"/>
      <c r="C172" s="9"/>
      <c r="D172" s="9"/>
      <c r="E172" s="9"/>
      <c r="F172" s="9"/>
      <c r="G172" s="9"/>
      <c r="H172" s="9"/>
      <c r="I172" s="9"/>
      <c r="J172" s="9"/>
    </row>
    <row r="173">
      <c r="A173" s="9"/>
      <c r="B173" s="9"/>
      <c r="C173" s="9"/>
      <c r="D173" s="9"/>
      <c r="E173" s="9"/>
      <c r="F173" s="9"/>
      <c r="G173" s="9"/>
      <c r="H173" s="9"/>
      <c r="I173" s="9"/>
      <c r="J173" s="9"/>
    </row>
    <row r="174">
      <c r="A174" s="9"/>
      <c r="B174" s="9"/>
      <c r="C174" s="9"/>
      <c r="D174" s="9"/>
      <c r="E174" s="9"/>
      <c r="F174" s="9"/>
      <c r="G174" s="9"/>
      <c r="H174" s="9"/>
      <c r="I174" s="9"/>
      <c r="J174" s="9"/>
    </row>
    <row r="175">
      <c r="A175" s="9"/>
      <c r="B175" s="9"/>
      <c r="C175" s="9"/>
      <c r="D175" s="9"/>
      <c r="E175" s="9"/>
      <c r="F175" s="9"/>
      <c r="G175" s="9"/>
      <c r="H175" s="9"/>
      <c r="I175" s="9"/>
      <c r="J175" s="9"/>
    </row>
    <row r="176">
      <c r="A176" s="9"/>
      <c r="B176" s="9"/>
      <c r="C176" s="9"/>
      <c r="D176" s="9"/>
      <c r="E176" s="9"/>
      <c r="F176" s="9"/>
      <c r="G176" s="9"/>
      <c r="H176" s="9"/>
      <c r="I176" s="9"/>
      <c r="J176" s="9"/>
    </row>
    <row r="177">
      <c r="A177" s="9"/>
      <c r="B177" s="9"/>
      <c r="C177" s="9"/>
      <c r="D177" s="9"/>
      <c r="E177" s="9"/>
      <c r="F177" s="9"/>
      <c r="G177" s="9"/>
      <c r="H177" s="9"/>
      <c r="I177" s="9"/>
      <c r="J177" s="9"/>
    </row>
    <row r="178">
      <c r="A178" s="9"/>
      <c r="B178" s="9"/>
      <c r="C178" s="9"/>
      <c r="D178" s="9"/>
      <c r="E178" s="9"/>
      <c r="F178" s="9"/>
      <c r="G178" s="9"/>
      <c r="H178" s="9"/>
      <c r="I178" s="9"/>
      <c r="J178" s="9"/>
    </row>
    <row r="179">
      <c r="A179" s="9"/>
      <c r="B179" s="9"/>
      <c r="C179" s="9"/>
      <c r="D179" s="9"/>
      <c r="E179" s="9"/>
      <c r="F179" s="9"/>
      <c r="G179" s="9"/>
      <c r="H179" s="9"/>
      <c r="I179" s="9"/>
      <c r="J179" s="9"/>
    </row>
    <row r="180">
      <c r="A180" s="9"/>
      <c r="B180" s="9"/>
      <c r="C180" s="9"/>
      <c r="D180" s="9"/>
      <c r="E180" s="9"/>
      <c r="F180" s="9"/>
      <c r="G180" s="9"/>
      <c r="H180" s="9"/>
      <c r="I180" s="9"/>
      <c r="J180" s="9"/>
    </row>
    <row r="181">
      <c r="A181" s="9"/>
      <c r="B181" s="9"/>
      <c r="C181" s="9"/>
      <c r="D181" s="9"/>
      <c r="E181" s="9"/>
      <c r="F181" s="9"/>
      <c r="G181" s="9"/>
      <c r="H181" s="9"/>
      <c r="I181" s="9"/>
      <c r="J181" s="9"/>
    </row>
    <row r="182">
      <c r="A182" s="9"/>
      <c r="B182" s="9"/>
      <c r="C182" s="9"/>
      <c r="D182" s="9"/>
      <c r="E182" s="9"/>
      <c r="F182" s="9"/>
      <c r="G182" s="9"/>
      <c r="H182" s="9"/>
      <c r="I182" s="9"/>
      <c r="J182" s="9"/>
    </row>
    <row r="183">
      <c r="A183" s="9"/>
      <c r="B183" s="9"/>
      <c r="C183" s="9"/>
      <c r="D183" s="9"/>
      <c r="E183" s="9"/>
      <c r="F183" s="9"/>
      <c r="G183" s="9"/>
      <c r="H183" s="9"/>
      <c r="I183" s="9"/>
      <c r="J183" s="9"/>
    </row>
    <row r="184">
      <c r="A184" s="9"/>
      <c r="B184" s="9"/>
      <c r="C184" s="9"/>
      <c r="D184" s="9"/>
      <c r="E184" s="9"/>
      <c r="F184" s="9"/>
      <c r="G184" s="9"/>
      <c r="H184" s="9"/>
      <c r="I184" s="9"/>
      <c r="J184" s="9"/>
    </row>
    <row r="185">
      <c r="A185" s="9"/>
      <c r="B185" s="9"/>
      <c r="C185" s="9"/>
      <c r="D185" s="9"/>
      <c r="E185" s="9"/>
      <c r="F185" s="9"/>
      <c r="G185" s="9"/>
      <c r="H185" s="9"/>
      <c r="I185" s="9"/>
      <c r="J185" s="9"/>
    </row>
    <row r="186">
      <c r="A186" s="9"/>
      <c r="B186" s="9"/>
      <c r="C186" s="9"/>
      <c r="D186" s="9"/>
      <c r="E186" s="9"/>
      <c r="F186" s="9"/>
      <c r="G186" s="9"/>
      <c r="H186" s="9"/>
      <c r="I186" s="9"/>
      <c r="J186" s="9"/>
    </row>
    <row r="187">
      <c r="A187" s="9"/>
      <c r="B187" s="9"/>
      <c r="C187" s="9"/>
      <c r="D187" s="9"/>
      <c r="E187" s="9"/>
      <c r="F187" s="9"/>
      <c r="G187" s="9"/>
      <c r="H187" s="9"/>
      <c r="I187" s="9"/>
      <c r="J187" s="9"/>
    </row>
    <row r="188">
      <c r="A188" s="9"/>
      <c r="B188" s="9"/>
      <c r="C188" s="9"/>
      <c r="D188" s="9"/>
      <c r="E188" s="9"/>
      <c r="F188" s="9"/>
      <c r="G188" s="9"/>
      <c r="H188" s="9"/>
      <c r="I188" s="9"/>
      <c r="J188" s="9"/>
    </row>
    <row r="189">
      <c r="A189" s="9"/>
      <c r="B189" s="9"/>
      <c r="C189" s="9"/>
      <c r="D189" s="9"/>
      <c r="E189" s="9"/>
      <c r="F189" s="9"/>
      <c r="G189" s="9"/>
      <c r="H189" s="9"/>
      <c r="I189" s="9"/>
      <c r="J189" s="9"/>
    </row>
    <row r="190">
      <c r="A190" s="9"/>
      <c r="B190" s="9"/>
      <c r="C190" s="9"/>
      <c r="D190" s="9"/>
      <c r="E190" s="9"/>
      <c r="F190" s="9"/>
      <c r="G190" s="9"/>
      <c r="H190" s="9"/>
      <c r="I190" s="9"/>
      <c r="J190" s="9"/>
    </row>
    <row r="191">
      <c r="A191" s="9"/>
      <c r="B191" s="9"/>
      <c r="C191" s="9"/>
      <c r="D191" s="9"/>
      <c r="E191" s="9"/>
      <c r="F191" s="9"/>
      <c r="G191" s="9"/>
      <c r="H191" s="9"/>
      <c r="I191" s="9"/>
      <c r="J191" s="9"/>
    </row>
    <row r="192">
      <c r="A192" s="9"/>
      <c r="B192" s="9"/>
      <c r="C192" s="9"/>
      <c r="D192" s="9"/>
      <c r="E192" s="9"/>
      <c r="F192" s="9"/>
      <c r="G192" s="9"/>
      <c r="H192" s="9"/>
      <c r="I192" s="9"/>
      <c r="J192" s="9"/>
    </row>
    <row r="193">
      <c r="A193" s="9"/>
      <c r="B193" s="9"/>
      <c r="C193" s="9"/>
      <c r="D193" s="9"/>
      <c r="E193" s="9"/>
      <c r="F193" s="9"/>
      <c r="G193" s="9"/>
      <c r="H193" s="9"/>
      <c r="I193" s="9"/>
      <c r="J193" s="9"/>
    </row>
    <row r="194">
      <c r="A194" s="9"/>
      <c r="B194" s="9"/>
      <c r="C194" s="9"/>
      <c r="D194" s="9"/>
      <c r="E194" s="9"/>
      <c r="F194" s="9"/>
      <c r="G194" s="9"/>
      <c r="H194" s="9"/>
      <c r="I194" s="9"/>
      <c r="J194" s="9"/>
    </row>
    <row r="195">
      <c r="A195" s="9"/>
      <c r="B195" s="9"/>
      <c r="C195" s="9"/>
      <c r="D195" s="9"/>
      <c r="E195" s="9"/>
      <c r="F195" s="9"/>
      <c r="G195" s="9"/>
      <c r="H195" s="9"/>
      <c r="I195" s="9"/>
      <c r="J195" s="9"/>
    </row>
    <row r="196">
      <c r="A196" s="9"/>
      <c r="B196" s="9"/>
      <c r="C196" s="9"/>
      <c r="D196" s="9"/>
      <c r="E196" s="9"/>
      <c r="F196" s="9"/>
      <c r="G196" s="9"/>
      <c r="H196" s="9"/>
      <c r="I196" s="9"/>
      <c r="J196" s="9"/>
    </row>
    <row r="197">
      <c r="A197" s="9"/>
      <c r="B197" s="9"/>
      <c r="C197" s="9"/>
      <c r="D197" s="9"/>
      <c r="E197" s="9"/>
      <c r="F197" s="9"/>
      <c r="G197" s="9"/>
      <c r="H197" s="9"/>
      <c r="I197" s="9"/>
      <c r="J197" s="9"/>
    </row>
    <row r="198">
      <c r="A198" s="9"/>
      <c r="B198" s="9"/>
      <c r="C198" s="9"/>
      <c r="D198" s="9"/>
      <c r="E198" s="9"/>
      <c r="F198" s="9"/>
      <c r="G198" s="9"/>
      <c r="H198" s="9"/>
      <c r="I198" s="9"/>
      <c r="J198" s="9"/>
    </row>
    <row r="199">
      <c r="A199" s="9"/>
      <c r="B199" s="9"/>
      <c r="C199" s="9"/>
      <c r="D199" s="9"/>
      <c r="E199" s="9"/>
      <c r="F199" s="9"/>
      <c r="G199" s="9"/>
      <c r="H199" s="9"/>
      <c r="I199" s="9"/>
      <c r="J199" s="9"/>
    </row>
    <row r="200">
      <c r="A200" s="9"/>
      <c r="B200" s="9"/>
      <c r="C200" s="9"/>
      <c r="D200" s="9"/>
      <c r="E200" s="9"/>
      <c r="F200" s="9"/>
      <c r="G200" s="9"/>
      <c r="H200" s="9"/>
      <c r="I200" s="9"/>
      <c r="J200" s="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 t="str">
        <f>IFERROR(__xludf.DUMMYFUNCTION("IMPORTRANGE(""https://docs.google.com/spreadsheets/d/1wLnB8hxKU-7PlYgtI8izkxNTGaHjQtEa8aS_amsvYvI/edit?gid=1161993050#gid=1161993050"", ""faostat-analysis-utility!A1:J200"")"),"Comparison Sector")</f>
        <v>Comparison Sector</v>
      </c>
      <c r="B1" s="9" t="str">
        <f>IFERROR(__xludf.DUMMYFUNCTION("""COMPUTED_VALUE"""),"Comparison Subsector")</f>
        <v>Comparison Subsector</v>
      </c>
      <c r="C1" s="9" t="str">
        <f>IFERROR(__xludf.DUMMYFUNCTION("""COMPUTED_VALUE"""),"Climate TRACE Sectors")</f>
        <v>Climate TRACE Sectors</v>
      </c>
      <c r="D1" s="9" t="str">
        <f>IFERROR(__xludf.DUMMYFUNCTION("""COMPUTED_VALUE"""),"FAOSTAT Sectors")</f>
        <v>FAOSTAT Sectors</v>
      </c>
      <c r="E1" s="9"/>
      <c r="F1" s="9"/>
      <c r="G1" s="9"/>
      <c r="H1" s="9"/>
      <c r="I1" s="9"/>
      <c r="J1" s="9"/>
    </row>
    <row r="2">
      <c r="A2" s="9" t="str">
        <f>IFERROR(__xludf.DUMMYFUNCTION("""COMPUTED_VALUE"""),"Agriculture")</f>
        <v>Agriculture</v>
      </c>
      <c r="B2" s="9" t="str">
        <f>IFERROR(__xludf.DUMMYFUNCTION("""COMPUTED_VALUE"""),"Other Agricultural Soil Emissions")</f>
        <v>Other Agricultural Soil Emissions</v>
      </c>
      <c r="C2" s="9" t="str">
        <f>IFERROR(__xludf.DUMMYFUNCTION("""COMPUTED_VALUE"""),"other-agricultural-soil-emissions")</f>
        <v>other-agricultural-soil-emissions</v>
      </c>
      <c r="D2" s="9" t="str">
        <f>IFERROR(__xludf.DUMMYFUNCTION("""COMPUTED_VALUE"""),"Crop Residues, Drained organic soils (CO2), Drained organic soils (N2O), Manure left on Pasture (N2O), Manure applied to Soils (N2O)")</f>
        <v>Crop Residues, Drained organic soils (CO2), Drained organic soils (N2O), Manure left on Pasture (N2O), Manure applied to Soils (N2O)</v>
      </c>
      <c r="E2" s="9"/>
      <c r="F2" s="9"/>
      <c r="G2" s="9"/>
      <c r="H2" s="9"/>
      <c r="I2" s="9"/>
      <c r="J2" s="9"/>
    </row>
    <row r="3">
      <c r="A3" s="9" t="str">
        <f>IFERROR(__xludf.DUMMYFUNCTION("""COMPUTED_VALUE"""),"Agriculture")</f>
        <v>Agriculture</v>
      </c>
      <c r="B3" s="9" t="str">
        <f>IFERROR(__xludf.DUMMYFUNCTION("""COMPUTED_VALUE"""),"Rice Cultivation")</f>
        <v>Rice Cultivation</v>
      </c>
      <c r="C3" s="9" t="str">
        <f>IFERROR(__xludf.DUMMYFUNCTION("""COMPUTED_VALUE"""),"rice-cultivation")</f>
        <v>rice-cultivation</v>
      </c>
      <c r="D3" s="9" t="str">
        <f>IFERROR(__xludf.DUMMYFUNCTION("""COMPUTED_VALUE"""),"Rice Cultivation")</f>
        <v>Rice Cultivation</v>
      </c>
      <c r="E3" s="9"/>
      <c r="F3" s="9"/>
      <c r="G3" s="9"/>
      <c r="H3" s="9"/>
      <c r="I3" s="9"/>
      <c r="J3" s="9"/>
    </row>
    <row r="4">
      <c r="A4" s="9" t="str">
        <f>IFERROR(__xludf.DUMMYFUNCTION("""COMPUTED_VALUE"""),"Agriculture")</f>
        <v>Agriculture</v>
      </c>
      <c r="B4" s="9" t="str">
        <f>IFERROR(__xludf.DUMMYFUNCTION("""COMPUTED_VALUE"""),"Cropland Fires")</f>
        <v>Cropland Fires</v>
      </c>
      <c r="C4" s="9" t="str">
        <f>IFERROR(__xludf.DUMMYFUNCTION("""COMPUTED_VALUE"""),"cropland-fires")</f>
        <v>cropland-fires</v>
      </c>
      <c r="D4" s="9" t="str">
        <f>IFERROR(__xludf.DUMMYFUNCTION("""COMPUTED_VALUE"""),"Burning - Crop residues")</f>
        <v>Burning - Crop residues</v>
      </c>
      <c r="E4" s="9"/>
      <c r="F4" s="9"/>
      <c r="G4" s="9"/>
      <c r="H4" s="9"/>
      <c r="I4" s="9"/>
      <c r="J4" s="9"/>
    </row>
    <row r="5">
      <c r="A5" s="9" t="str">
        <f>IFERROR(__xludf.DUMMYFUNCTION("""COMPUTED_VALUE"""),"Agriculture")</f>
        <v>Agriculture</v>
      </c>
      <c r="B5" s="9" t="str">
        <f>IFERROR(__xludf.DUMMYFUNCTION("""COMPUTED_VALUE"""),"Enteric Fermentation")</f>
        <v>Enteric Fermentation</v>
      </c>
      <c r="C5" s="9" t="str">
        <f>IFERROR(__xludf.DUMMYFUNCTION("""COMPUTED_VALUE"""),"enteric-fermentation-cattle-feedlot, enteric-fermentation-cattle-pasture, enteric-fermentation-other")</f>
        <v>enteric-fermentation-cattle-feedlot, enteric-fermentation-cattle-pasture, enteric-fermentation-other</v>
      </c>
      <c r="D5" s="9" t="str">
        <f>IFERROR(__xludf.DUMMYFUNCTION("""COMPUTED_VALUE"""),"Enteric Fermentation")</f>
        <v>Enteric Fermentation</v>
      </c>
      <c r="E5" s="9"/>
      <c r="F5" s="9"/>
      <c r="G5" s="9"/>
      <c r="H5" s="9"/>
      <c r="I5" s="9"/>
      <c r="J5" s="9"/>
    </row>
    <row r="6">
      <c r="A6" s="9" t="str">
        <f>IFERROR(__xludf.DUMMYFUNCTION("""COMPUTED_VALUE"""),"Agriculture")</f>
        <v>Agriculture</v>
      </c>
      <c r="B6" s="9" t="str">
        <f>IFERROR(__xludf.DUMMYFUNCTION("""COMPUTED_VALUE"""),"Manure Management")</f>
        <v>Manure Management</v>
      </c>
      <c r="C6" s="9" t="str">
        <f>IFERROR(__xludf.DUMMYFUNCTION("""COMPUTED_VALUE"""),"manure-left-on-pasture-cattle, manure-management-cattle-feedlot, manure-management-other")</f>
        <v>manure-left-on-pasture-cattle, manure-management-cattle-feedlot, manure-management-other</v>
      </c>
      <c r="D6" s="9" t="str">
        <f>IFERROR(__xludf.DUMMYFUNCTION("""COMPUTED_VALUE"""),"Manure Management, Manure left on Pasture (CH4), Manure applied to Soils (CH4)")</f>
        <v>Manure Management, Manure left on Pasture (CH4), Manure applied to Soils (CH4)</v>
      </c>
      <c r="E6" s="9"/>
      <c r="F6" s="9"/>
      <c r="G6" s="9"/>
      <c r="H6" s="9"/>
      <c r="I6" s="9"/>
      <c r="J6" s="9"/>
    </row>
    <row r="7">
      <c r="A7" s="9" t="str">
        <f>IFERROR(__xludf.DUMMYFUNCTION("""COMPUTED_VALUE"""),"Agriculture")</f>
        <v>Agriculture</v>
      </c>
      <c r="B7" s="9" t="str">
        <f>IFERROR(__xludf.DUMMYFUNCTION("""COMPUTED_VALUE"""),"Synthetic Fertilizer Application")</f>
        <v>Synthetic Fertilizer Application</v>
      </c>
      <c r="C7" s="9" t="str">
        <f>IFERROR(__xludf.DUMMYFUNCTION("""COMPUTED_VALUE"""),"synthetic-fertilizer-application")</f>
        <v>synthetic-fertilizer-application</v>
      </c>
      <c r="D7" s="9" t="str">
        <f>IFERROR(__xludf.DUMMYFUNCTION("""COMPUTED_VALUE"""),"Synthetic Fertilizers")</f>
        <v>Synthetic Fertilizers</v>
      </c>
      <c r="E7" s="9"/>
      <c r="F7" s="9"/>
      <c r="G7" s="9"/>
      <c r="H7" s="9"/>
      <c r="I7" s="9"/>
      <c r="J7" s="9"/>
    </row>
    <row r="8">
      <c r="A8" s="9" t="str">
        <f>IFERROR(__xludf.DUMMYFUNCTION("""COMPUTED_VALUE"""),"Forestry and Land Use Change")</f>
        <v>Forestry and Land Use Change</v>
      </c>
      <c r="B8" s="9" t="str">
        <f>IFERROR(__xludf.DUMMYFUNCTION("""COMPUTED_VALUE"""),"Net Forest Land")</f>
        <v>Net Forest Land</v>
      </c>
      <c r="C8" s="9" t="str">
        <f>IFERROR(__xludf.DUMMYFUNCTION("""COMPUTED_VALUE"""),"net-forest-land")</f>
        <v>net-forest-land</v>
      </c>
      <c r="D8" s="9" t="str">
        <f>IFERROR(__xludf.DUMMYFUNCTION("""COMPUTED_VALUE"""),"Net Forest conversion")</f>
        <v>Net Forest conversion</v>
      </c>
      <c r="E8" s="9"/>
      <c r="F8" s="9"/>
      <c r="G8" s="9"/>
      <c r="H8" s="9"/>
      <c r="I8" s="9"/>
      <c r="J8" s="9"/>
    </row>
    <row r="9">
      <c r="A9" s="9" t="str">
        <f>IFERROR(__xludf.DUMMYFUNCTION("""COMPUTED_VALUE"""),"Forestry and Land Use Change")</f>
        <v>Forestry and Land Use Change</v>
      </c>
      <c r="B9" s="9" t="str">
        <f>IFERROR(__xludf.DUMMYFUNCTION("""COMPUTED_VALUE"""),"Shrub Grass Fires")</f>
        <v>Shrub Grass Fires</v>
      </c>
      <c r="C9" s="9" t="str">
        <f>IFERROR(__xludf.DUMMYFUNCTION("""COMPUTED_VALUE"""),"shrubgrass-fires")</f>
        <v>shrubgrass-fires</v>
      </c>
      <c r="D9" s="9" t="str">
        <f>IFERROR(__xludf.DUMMYFUNCTION("""COMPUTED_VALUE"""),"Savanna fires")</f>
        <v>Savanna fires</v>
      </c>
      <c r="E9" s="9"/>
      <c r="F9" s="9"/>
      <c r="G9" s="9"/>
      <c r="H9" s="9"/>
      <c r="I9" s="9"/>
      <c r="J9" s="9"/>
    </row>
    <row r="10">
      <c r="A10" s="9" t="str">
        <f>IFERROR(__xludf.DUMMYFUNCTION("""COMPUTED_VALUE"""),"Forestry and Land Use Change")</f>
        <v>Forestry and Land Use Change</v>
      </c>
      <c r="B10" s="9" t="str">
        <f>IFERROR(__xludf.DUMMYFUNCTION("""COMPUTED_VALUE"""),"Forest Land Fires")</f>
        <v>Forest Land Fires</v>
      </c>
      <c r="C10" s="9" t="str">
        <f>IFERROR(__xludf.DUMMYFUNCTION("""COMPUTED_VALUE"""),"forest-land-fires")</f>
        <v>forest-land-fires</v>
      </c>
      <c r="D10" s="9" t="str">
        <f>IFERROR(__xludf.DUMMYFUNCTION("""COMPUTED_VALUE"""),"Forest fires, Fires in humid tropical forests, Fires in organic soils")</f>
        <v>Forest fires, Fires in humid tropical forests, Fires in organic soils</v>
      </c>
      <c r="E10" s="9"/>
      <c r="F10" s="9"/>
      <c r="G10" s="9"/>
      <c r="H10" s="9"/>
      <c r="I10" s="9"/>
      <c r="J10" s="9"/>
    </row>
    <row r="11">
      <c r="A11" s="9"/>
      <c r="B11" s="9"/>
      <c r="C11" s="9"/>
      <c r="D11" s="9"/>
      <c r="E11" s="9"/>
      <c r="F11" s="9"/>
      <c r="G11" s="9"/>
      <c r="H11" s="9"/>
      <c r="I11" s="9"/>
      <c r="J11" s="9"/>
    </row>
    <row r="12">
      <c r="A12" s="9"/>
      <c r="B12" s="9"/>
      <c r="C12" s="9"/>
      <c r="D12" s="9"/>
      <c r="E12" s="9"/>
      <c r="F12" s="9"/>
      <c r="G12" s="9"/>
      <c r="H12" s="9"/>
      <c r="I12" s="9"/>
      <c r="J12" s="9"/>
    </row>
    <row r="13">
      <c r="A13" s="9"/>
      <c r="B13" s="9"/>
      <c r="C13" s="9"/>
      <c r="D13" s="9"/>
      <c r="E13" s="9"/>
      <c r="F13" s="9"/>
      <c r="G13" s="9"/>
      <c r="H13" s="9"/>
      <c r="I13" s="9"/>
      <c r="J13" s="9"/>
    </row>
    <row r="14">
      <c r="A14" s="9"/>
      <c r="B14" s="9"/>
      <c r="C14" s="9"/>
      <c r="D14" s="9"/>
      <c r="E14" s="9"/>
      <c r="F14" s="9"/>
      <c r="G14" s="9"/>
      <c r="H14" s="9"/>
      <c r="I14" s="9"/>
      <c r="J14" s="9"/>
    </row>
    <row r="15">
      <c r="A15" s="9"/>
      <c r="B15" s="9"/>
      <c r="C15" s="9"/>
      <c r="D15" s="9"/>
      <c r="E15" s="9"/>
      <c r="F15" s="9"/>
      <c r="G15" s="9"/>
      <c r="H15" s="9"/>
      <c r="I15" s="9"/>
      <c r="J15" s="9"/>
    </row>
    <row r="16">
      <c r="A16" s="9"/>
      <c r="B16" s="9"/>
      <c r="C16" s="9"/>
      <c r="D16" s="9"/>
      <c r="E16" s="9"/>
      <c r="F16" s="9"/>
      <c r="G16" s="9"/>
      <c r="H16" s="9"/>
      <c r="I16" s="9"/>
      <c r="J16" s="9"/>
    </row>
    <row r="17">
      <c r="A17" s="9"/>
      <c r="B17" s="9"/>
      <c r="C17" s="9"/>
      <c r="D17" s="9"/>
      <c r="E17" s="9"/>
      <c r="F17" s="9"/>
      <c r="G17" s="9"/>
      <c r="H17" s="9"/>
      <c r="I17" s="9"/>
      <c r="J17" s="9"/>
    </row>
    <row r="18">
      <c r="A18" s="9"/>
      <c r="B18" s="9"/>
      <c r="C18" s="9"/>
      <c r="D18" s="9"/>
      <c r="E18" s="9"/>
      <c r="F18" s="9"/>
      <c r="G18" s="9"/>
      <c r="H18" s="9"/>
      <c r="I18" s="9"/>
      <c r="J18" s="9"/>
    </row>
    <row r="19">
      <c r="A19" s="9"/>
      <c r="B19" s="9"/>
      <c r="C19" s="9"/>
      <c r="D19" s="9"/>
      <c r="E19" s="9"/>
      <c r="F19" s="9"/>
      <c r="G19" s="9"/>
      <c r="H19" s="9"/>
      <c r="I19" s="9"/>
      <c r="J19" s="9"/>
    </row>
    <row r="20">
      <c r="A20" s="9"/>
      <c r="B20" s="9"/>
      <c r="C20" s="9"/>
      <c r="D20" s="9"/>
      <c r="E20" s="9"/>
      <c r="F20" s="9"/>
      <c r="G20" s="9"/>
      <c r="H20" s="9"/>
      <c r="I20" s="9"/>
      <c r="J20" s="9"/>
    </row>
    <row r="21">
      <c r="A21" s="9"/>
      <c r="B21" s="9"/>
      <c r="C21" s="9"/>
      <c r="D21" s="9"/>
      <c r="E21" s="9"/>
      <c r="F21" s="9"/>
      <c r="G21" s="9"/>
      <c r="H21" s="9"/>
      <c r="I21" s="9"/>
      <c r="J21" s="9"/>
    </row>
    <row r="22">
      <c r="A22" s="9"/>
      <c r="B22" s="9"/>
      <c r="C22" s="9"/>
      <c r="D22" s="9"/>
      <c r="E22" s="9"/>
      <c r="F22" s="9"/>
      <c r="G22" s="9"/>
      <c r="H22" s="9"/>
      <c r="I22" s="9"/>
      <c r="J22" s="9"/>
    </row>
    <row r="23">
      <c r="A23" s="9"/>
      <c r="B23" s="9"/>
      <c r="C23" s="9"/>
      <c r="D23" s="9"/>
      <c r="E23" s="9"/>
      <c r="F23" s="9"/>
      <c r="G23" s="9"/>
      <c r="H23" s="9"/>
      <c r="I23" s="9"/>
      <c r="J23" s="9"/>
    </row>
    <row r="24">
      <c r="A24" s="9"/>
      <c r="B24" s="9"/>
      <c r="C24" s="9"/>
      <c r="D24" s="9"/>
      <c r="E24" s="9"/>
      <c r="F24" s="9"/>
      <c r="G24" s="9"/>
      <c r="H24" s="9"/>
      <c r="I24" s="9"/>
      <c r="J24" s="9"/>
    </row>
    <row r="25">
      <c r="A25" s="9"/>
      <c r="B25" s="9"/>
      <c r="C25" s="9"/>
      <c r="D25" s="9"/>
      <c r="E25" s="9"/>
      <c r="F25" s="9"/>
      <c r="G25" s="9"/>
      <c r="H25" s="9"/>
      <c r="I25" s="9"/>
      <c r="J25" s="9"/>
    </row>
    <row r="26">
      <c r="A26" s="9"/>
      <c r="B26" s="9"/>
      <c r="C26" s="9"/>
      <c r="D26" s="9"/>
      <c r="E26" s="9"/>
      <c r="F26" s="9"/>
      <c r="G26" s="9"/>
      <c r="H26" s="9"/>
      <c r="I26" s="9"/>
      <c r="J26" s="9"/>
    </row>
    <row r="27">
      <c r="A27" s="9"/>
      <c r="B27" s="9"/>
      <c r="C27" s="9"/>
      <c r="D27" s="9"/>
      <c r="E27" s="9"/>
      <c r="F27" s="9"/>
      <c r="G27" s="9"/>
      <c r="H27" s="9"/>
      <c r="I27" s="9"/>
      <c r="J27" s="9"/>
    </row>
    <row r="28">
      <c r="A28" s="9"/>
      <c r="B28" s="9"/>
      <c r="C28" s="9"/>
      <c r="D28" s="9"/>
      <c r="E28" s="9"/>
      <c r="F28" s="9"/>
      <c r="G28" s="9"/>
      <c r="H28" s="9"/>
      <c r="I28" s="9"/>
      <c r="J28" s="9"/>
    </row>
    <row r="29">
      <c r="A29" s="9"/>
      <c r="B29" s="9"/>
      <c r="C29" s="9"/>
      <c r="D29" s="9"/>
      <c r="E29" s="9"/>
      <c r="F29" s="9"/>
      <c r="G29" s="9"/>
      <c r="H29" s="9"/>
      <c r="I29" s="9"/>
      <c r="J29" s="9"/>
    </row>
    <row r="30">
      <c r="A30" s="9"/>
      <c r="B30" s="9"/>
      <c r="C30" s="9"/>
      <c r="D30" s="9"/>
      <c r="E30" s="9"/>
      <c r="F30" s="9"/>
      <c r="G30" s="9"/>
      <c r="H30" s="9"/>
      <c r="I30" s="9"/>
      <c r="J30" s="9"/>
    </row>
    <row r="31">
      <c r="A31" s="9"/>
      <c r="B31" s="9"/>
      <c r="C31" s="9"/>
      <c r="D31" s="9"/>
      <c r="E31" s="9"/>
      <c r="F31" s="9"/>
      <c r="G31" s="9"/>
      <c r="H31" s="9"/>
      <c r="I31" s="9"/>
      <c r="J31" s="9"/>
    </row>
    <row r="32">
      <c r="A32" s="9"/>
      <c r="B32" s="9"/>
      <c r="C32" s="9"/>
      <c r="D32" s="9"/>
      <c r="E32" s="9"/>
      <c r="F32" s="9"/>
      <c r="G32" s="9"/>
      <c r="H32" s="9"/>
      <c r="I32" s="9"/>
      <c r="J32" s="9"/>
    </row>
    <row r="33">
      <c r="A33" s="9"/>
      <c r="B33" s="9"/>
      <c r="C33" s="9"/>
      <c r="D33" s="9"/>
      <c r="E33" s="9"/>
      <c r="F33" s="9"/>
      <c r="G33" s="9"/>
      <c r="H33" s="9"/>
      <c r="I33" s="9"/>
      <c r="J33" s="9"/>
    </row>
    <row r="34">
      <c r="A34" s="9"/>
      <c r="B34" s="9"/>
      <c r="C34" s="9"/>
      <c r="D34" s="9"/>
      <c r="E34" s="9"/>
      <c r="F34" s="9"/>
      <c r="G34" s="9"/>
      <c r="H34" s="9"/>
      <c r="I34" s="9"/>
      <c r="J34" s="9"/>
    </row>
    <row r="35">
      <c r="A35" s="9"/>
      <c r="B35" s="9"/>
      <c r="C35" s="9"/>
      <c r="D35" s="9"/>
      <c r="E35" s="9"/>
      <c r="F35" s="9"/>
      <c r="G35" s="9"/>
      <c r="H35" s="9"/>
      <c r="I35" s="9"/>
      <c r="J35" s="9"/>
    </row>
    <row r="36">
      <c r="A36" s="9"/>
      <c r="B36" s="9"/>
      <c r="C36" s="9"/>
      <c r="D36" s="9"/>
      <c r="E36" s="9"/>
      <c r="F36" s="9"/>
      <c r="G36" s="9"/>
      <c r="H36" s="9"/>
      <c r="I36" s="9"/>
      <c r="J36" s="9"/>
    </row>
    <row r="37">
      <c r="A37" s="9"/>
      <c r="B37" s="9"/>
      <c r="C37" s="9"/>
      <c r="D37" s="9"/>
      <c r="E37" s="9"/>
      <c r="F37" s="9"/>
      <c r="G37" s="9"/>
      <c r="H37" s="9"/>
      <c r="I37" s="9"/>
      <c r="J37" s="9"/>
    </row>
    <row r="38">
      <c r="A38" s="9"/>
      <c r="B38" s="9"/>
      <c r="C38" s="9"/>
      <c r="D38" s="9"/>
      <c r="E38" s="9"/>
      <c r="F38" s="9"/>
      <c r="G38" s="9"/>
      <c r="H38" s="9"/>
      <c r="I38" s="9"/>
      <c r="J38" s="9"/>
    </row>
    <row r="39">
      <c r="A39" s="9"/>
      <c r="B39" s="9"/>
      <c r="C39" s="9"/>
      <c r="D39" s="9"/>
      <c r="E39" s="9"/>
      <c r="F39" s="9"/>
      <c r="G39" s="9"/>
      <c r="H39" s="9"/>
      <c r="I39" s="9"/>
      <c r="J39" s="9"/>
    </row>
    <row r="40">
      <c r="A40" s="9"/>
      <c r="B40" s="9"/>
      <c r="C40" s="9"/>
      <c r="D40" s="9"/>
      <c r="E40" s="9"/>
      <c r="F40" s="9"/>
      <c r="G40" s="9"/>
      <c r="H40" s="9"/>
      <c r="I40" s="9"/>
      <c r="J40" s="9"/>
    </row>
    <row r="41">
      <c r="A41" s="9"/>
      <c r="B41" s="9"/>
      <c r="C41" s="9"/>
      <c r="D41" s="9"/>
      <c r="E41" s="9"/>
      <c r="F41" s="9"/>
      <c r="G41" s="9"/>
      <c r="H41" s="9"/>
      <c r="I41" s="9"/>
      <c r="J41" s="9"/>
    </row>
    <row r="42">
      <c r="A42" s="9"/>
      <c r="B42" s="9"/>
      <c r="C42" s="9"/>
      <c r="D42" s="9"/>
      <c r="E42" s="9"/>
      <c r="F42" s="9"/>
      <c r="G42" s="9"/>
      <c r="H42" s="9"/>
      <c r="I42" s="9"/>
      <c r="J42" s="9"/>
    </row>
    <row r="43">
      <c r="A43" s="9"/>
      <c r="B43" s="9"/>
      <c r="C43" s="9"/>
      <c r="D43" s="9"/>
      <c r="E43" s="9"/>
      <c r="F43" s="9"/>
      <c r="G43" s="9"/>
      <c r="H43" s="9"/>
      <c r="I43" s="9"/>
      <c r="J43" s="9"/>
    </row>
    <row r="44">
      <c r="A44" s="9"/>
      <c r="B44" s="9"/>
      <c r="C44" s="9"/>
      <c r="D44" s="9"/>
      <c r="E44" s="9"/>
      <c r="F44" s="9"/>
      <c r="G44" s="9"/>
      <c r="H44" s="9"/>
      <c r="I44" s="9"/>
      <c r="J44" s="9"/>
    </row>
    <row r="45">
      <c r="A45" s="9"/>
      <c r="B45" s="9"/>
      <c r="C45" s="9"/>
      <c r="D45" s="9"/>
      <c r="E45" s="9"/>
      <c r="F45" s="9"/>
      <c r="G45" s="9"/>
      <c r="H45" s="9"/>
      <c r="I45" s="9"/>
      <c r="J45" s="9"/>
    </row>
    <row r="46">
      <c r="A46" s="9"/>
      <c r="B46" s="9"/>
      <c r="C46" s="9"/>
      <c r="D46" s="9"/>
      <c r="E46" s="9"/>
      <c r="F46" s="9"/>
      <c r="G46" s="9"/>
      <c r="H46" s="9"/>
      <c r="I46" s="9"/>
      <c r="J46" s="9"/>
    </row>
    <row r="47">
      <c r="A47" s="9"/>
      <c r="B47" s="9"/>
      <c r="C47" s="9"/>
      <c r="D47" s="9"/>
      <c r="E47" s="9"/>
      <c r="F47" s="9"/>
      <c r="G47" s="9"/>
      <c r="H47" s="9"/>
      <c r="I47" s="9"/>
      <c r="J47" s="9"/>
    </row>
    <row r="48">
      <c r="A48" s="9"/>
      <c r="B48" s="9"/>
      <c r="C48" s="9"/>
      <c r="D48" s="9"/>
      <c r="E48" s="9"/>
      <c r="F48" s="9"/>
      <c r="G48" s="9"/>
      <c r="H48" s="9"/>
      <c r="I48" s="9"/>
      <c r="J48" s="9"/>
    </row>
    <row r="49">
      <c r="A49" s="9"/>
      <c r="B49" s="9"/>
      <c r="C49" s="9"/>
      <c r="D49" s="9"/>
      <c r="E49" s="9"/>
      <c r="F49" s="9"/>
      <c r="G49" s="9"/>
      <c r="H49" s="9"/>
      <c r="I49" s="9"/>
      <c r="J49" s="9"/>
    </row>
    <row r="50">
      <c r="A50" s="9"/>
      <c r="B50" s="9"/>
      <c r="C50" s="9"/>
      <c r="D50" s="9"/>
      <c r="E50" s="9"/>
      <c r="F50" s="9"/>
      <c r="G50" s="9"/>
      <c r="H50" s="9"/>
      <c r="I50" s="9"/>
      <c r="J50" s="9"/>
    </row>
    <row r="51">
      <c r="A51" s="9"/>
      <c r="B51" s="9"/>
      <c r="C51" s="9"/>
      <c r="D51" s="9"/>
      <c r="E51" s="9"/>
      <c r="F51" s="9"/>
      <c r="G51" s="9"/>
      <c r="H51" s="9"/>
      <c r="I51" s="9"/>
      <c r="J51" s="9"/>
    </row>
    <row r="52">
      <c r="A52" s="9"/>
      <c r="B52" s="9"/>
      <c r="C52" s="9"/>
      <c r="D52" s="9"/>
      <c r="E52" s="9"/>
      <c r="F52" s="9"/>
      <c r="G52" s="9"/>
      <c r="H52" s="9"/>
      <c r="I52" s="9"/>
      <c r="J52" s="9"/>
    </row>
    <row r="53">
      <c r="A53" s="9"/>
      <c r="B53" s="9"/>
      <c r="C53" s="9"/>
      <c r="D53" s="9"/>
      <c r="E53" s="9"/>
      <c r="F53" s="9"/>
      <c r="G53" s="9"/>
      <c r="H53" s="9"/>
      <c r="I53" s="9"/>
      <c r="J53" s="9"/>
    </row>
    <row r="54">
      <c r="A54" s="9"/>
      <c r="B54" s="9"/>
      <c r="C54" s="9"/>
      <c r="D54" s="9"/>
      <c r="E54" s="9"/>
      <c r="F54" s="9"/>
      <c r="G54" s="9"/>
      <c r="H54" s="9"/>
      <c r="I54" s="9"/>
      <c r="J54" s="9"/>
    </row>
    <row r="55">
      <c r="A55" s="9"/>
      <c r="B55" s="9"/>
      <c r="C55" s="9"/>
      <c r="D55" s="9"/>
      <c r="E55" s="9"/>
      <c r="F55" s="9"/>
      <c r="G55" s="9"/>
      <c r="H55" s="9"/>
      <c r="I55" s="9"/>
      <c r="J55" s="9"/>
    </row>
    <row r="56">
      <c r="A56" s="9"/>
      <c r="B56" s="9"/>
      <c r="C56" s="9"/>
      <c r="D56" s="9"/>
      <c r="E56" s="9"/>
      <c r="F56" s="9"/>
      <c r="G56" s="9"/>
      <c r="H56" s="9"/>
      <c r="I56" s="9"/>
      <c r="J56" s="9"/>
    </row>
    <row r="57">
      <c r="A57" s="9"/>
      <c r="B57" s="9"/>
      <c r="C57" s="9"/>
      <c r="D57" s="9"/>
      <c r="E57" s="9"/>
      <c r="F57" s="9"/>
      <c r="G57" s="9"/>
      <c r="H57" s="9"/>
      <c r="I57" s="9"/>
      <c r="J57" s="9"/>
    </row>
    <row r="58">
      <c r="A58" s="9"/>
      <c r="B58" s="9"/>
      <c r="C58" s="9"/>
      <c r="D58" s="9"/>
      <c r="E58" s="9"/>
      <c r="F58" s="9"/>
      <c r="G58" s="9"/>
      <c r="H58" s="9"/>
      <c r="I58" s="9"/>
      <c r="J58" s="9"/>
    </row>
    <row r="59">
      <c r="A59" s="9"/>
      <c r="B59" s="9"/>
      <c r="C59" s="9"/>
      <c r="D59" s="9"/>
      <c r="E59" s="9"/>
      <c r="F59" s="9"/>
      <c r="G59" s="9"/>
      <c r="H59" s="9"/>
      <c r="I59" s="9"/>
      <c r="J59" s="9"/>
    </row>
    <row r="60">
      <c r="A60" s="9"/>
      <c r="B60" s="9"/>
      <c r="C60" s="9"/>
      <c r="D60" s="9"/>
      <c r="E60" s="9"/>
      <c r="F60" s="9"/>
      <c r="G60" s="9"/>
      <c r="H60" s="9"/>
      <c r="I60" s="9"/>
      <c r="J60" s="9"/>
    </row>
    <row r="61">
      <c r="A61" s="9"/>
      <c r="B61" s="9"/>
      <c r="C61" s="9"/>
      <c r="D61" s="9"/>
      <c r="E61" s="9"/>
      <c r="F61" s="9"/>
      <c r="G61" s="9"/>
      <c r="H61" s="9"/>
      <c r="I61" s="9"/>
      <c r="J61" s="9"/>
    </row>
    <row r="62">
      <c r="A62" s="9"/>
      <c r="B62" s="9"/>
      <c r="C62" s="9"/>
      <c r="D62" s="9"/>
      <c r="E62" s="9"/>
      <c r="F62" s="9"/>
      <c r="G62" s="9"/>
      <c r="H62" s="9"/>
      <c r="I62" s="9"/>
      <c r="J62" s="9"/>
    </row>
    <row r="63">
      <c r="A63" s="9"/>
      <c r="B63" s="9"/>
      <c r="C63" s="9"/>
      <c r="D63" s="9"/>
      <c r="E63" s="9"/>
      <c r="F63" s="9"/>
      <c r="G63" s="9"/>
      <c r="H63" s="9"/>
      <c r="I63" s="9"/>
      <c r="J63" s="9"/>
    </row>
    <row r="64">
      <c r="A64" s="9"/>
      <c r="B64" s="9"/>
      <c r="C64" s="9"/>
      <c r="D64" s="9"/>
      <c r="E64" s="9"/>
      <c r="F64" s="9"/>
      <c r="G64" s="9"/>
      <c r="H64" s="9"/>
      <c r="I64" s="9"/>
      <c r="J64" s="9"/>
    </row>
    <row r="65">
      <c r="A65" s="9"/>
      <c r="B65" s="9"/>
      <c r="C65" s="9"/>
      <c r="D65" s="9"/>
      <c r="E65" s="9"/>
      <c r="F65" s="9"/>
      <c r="G65" s="9"/>
      <c r="H65" s="9"/>
      <c r="I65" s="9"/>
      <c r="J65" s="9"/>
    </row>
    <row r="66">
      <c r="A66" s="9"/>
      <c r="B66" s="9"/>
      <c r="C66" s="9"/>
      <c r="D66" s="9"/>
      <c r="E66" s="9"/>
      <c r="F66" s="9"/>
      <c r="G66" s="9"/>
      <c r="H66" s="9"/>
      <c r="I66" s="9"/>
      <c r="J66" s="9"/>
    </row>
    <row r="67">
      <c r="A67" s="9"/>
      <c r="B67" s="9"/>
      <c r="C67" s="9"/>
      <c r="D67" s="9"/>
      <c r="E67" s="9"/>
      <c r="F67" s="9"/>
      <c r="G67" s="9"/>
      <c r="H67" s="9"/>
      <c r="I67" s="9"/>
      <c r="J67" s="9"/>
    </row>
    <row r="68">
      <c r="A68" s="9"/>
      <c r="B68" s="9"/>
      <c r="C68" s="9"/>
      <c r="D68" s="9"/>
      <c r="E68" s="9"/>
      <c r="F68" s="9"/>
      <c r="G68" s="9"/>
      <c r="H68" s="9"/>
      <c r="I68" s="9"/>
      <c r="J68" s="9"/>
    </row>
    <row r="69">
      <c r="A69" s="9"/>
      <c r="B69" s="9"/>
      <c r="C69" s="9"/>
      <c r="D69" s="9"/>
      <c r="E69" s="9"/>
      <c r="F69" s="9"/>
      <c r="G69" s="9"/>
      <c r="H69" s="9"/>
      <c r="I69" s="9"/>
      <c r="J69" s="9"/>
    </row>
    <row r="70">
      <c r="A70" s="9"/>
      <c r="B70" s="9"/>
      <c r="C70" s="9"/>
      <c r="D70" s="9"/>
      <c r="E70" s="9"/>
      <c r="F70" s="9"/>
      <c r="G70" s="9"/>
      <c r="H70" s="9"/>
      <c r="I70" s="9"/>
      <c r="J70" s="9"/>
    </row>
    <row r="71">
      <c r="A71" s="9"/>
      <c r="B71" s="9"/>
      <c r="C71" s="9"/>
      <c r="D71" s="9"/>
      <c r="E71" s="9"/>
      <c r="F71" s="9"/>
      <c r="G71" s="9"/>
      <c r="H71" s="9"/>
      <c r="I71" s="9"/>
      <c r="J71" s="9"/>
    </row>
    <row r="72">
      <c r="A72" s="9"/>
      <c r="B72" s="9"/>
      <c r="C72" s="9"/>
      <c r="D72" s="9"/>
      <c r="E72" s="9"/>
      <c r="F72" s="9"/>
      <c r="G72" s="9"/>
      <c r="H72" s="9"/>
      <c r="I72" s="9"/>
      <c r="J72" s="9"/>
    </row>
    <row r="73">
      <c r="A73" s="9"/>
      <c r="B73" s="9"/>
      <c r="C73" s="9"/>
      <c r="D73" s="9"/>
      <c r="E73" s="9"/>
      <c r="F73" s="9"/>
      <c r="G73" s="9"/>
      <c r="H73" s="9"/>
      <c r="I73" s="9"/>
      <c r="J73" s="9"/>
    </row>
    <row r="74">
      <c r="A74" s="9"/>
      <c r="B74" s="9"/>
      <c r="C74" s="9"/>
      <c r="D74" s="9"/>
      <c r="E74" s="9"/>
      <c r="F74" s="9"/>
      <c r="G74" s="9"/>
      <c r="H74" s="9"/>
      <c r="I74" s="9"/>
      <c r="J74" s="9"/>
    </row>
    <row r="75">
      <c r="A75" s="9"/>
      <c r="B75" s="9"/>
      <c r="C75" s="9"/>
      <c r="D75" s="9"/>
      <c r="E75" s="9"/>
      <c r="F75" s="9"/>
      <c r="G75" s="9"/>
      <c r="H75" s="9"/>
      <c r="I75" s="9"/>
      <c r="J75" s="9"/>
    </row>
    <row r="76">
      <c r="A76" s="9"/>
      <c r="B76" s="9"/>
      <c r="C76" s="9"/>
      <c r="D76" s="9"/>
      <c r="E76" s="9"/>
      <c r="F76" s="9"/>
      <c r="G76" s="9"/>
      <c r="H76" s="9"/>
      <c r="I76" s="9"/>
      <c r="J76" s="9"/>
    </row>
    <row r="77">
      <c r="A77" s="9"/>
      <c r="B77" s="9"/>
      <c r="C77" s="9"/>
      <c r="D77" s="9"/>
      <c r="E77" s="9"/>
      <c r="F77" s="9"/>
      <c r="G77" s="9"/>
      <c r="H77" s="9"/>
      <c r="I77" s="9"/>
      <c r="J77" s="9"/>
    </row>
    <row r="78">
      <c r="A78" s="9"/>
      <c r="B78" s="9"/>
      <c r="C78" s="9"/>
      <c r="D78" s="9"/>
      <c r="E78" s="9"/>
      <c r="F78" s="9"/>
      <c r="G78" s="9"/>
      <c r="H78" s="9"/>
      <c r="I78" s="9"/>
      <c r="J78" s="9"/>
    </row>
    <row r="79">
      <c r="A79" s="9"/>
      <c r="B79" s="9"/>
      <c r="C79" s="9"/>
      <c r="D79" s="9"/>
      <c r="E79" s="9"/>
      <c r="F79" s="9"/>
      <c r="G79" s="9"/>
      <c r="H79" s="9"/>
      <c r="I79" s="9"/>
      <c r="J79" s="9"/>
    </row>
    <row r="80">
      <c r="A80" s="9"/>
      <c r="B80" s="9"/>
      <c r="C80" s="9"/>
      <c r="D80" s="9"/>
      <c r="E80" s="9"/>
      <c r="F80" s="9"/>
      <c r="G80" s="9"/>
      <c r="H80" s="9"/>
      <c r="I80" s="9"/>
      <c r="J80" s="9"/>
    </row>
    <row r="81">
      <c r="A81" s="9"/>
      <c r="B81" s="9"/>
      <c r="C81" s="9"/>
      <c r="D81" s="9"/>
      <c r="E81" s="9"/>
      <c r="F81" s="9"/>
      <c r="G81" s="9"/>
      <c r="H81" s="9"/>
      <c r="I81" s="9"/>
      <c r="J81" s="9"/>
    </row>
    <row r="82">
      <c r="A82" s="9"/>
      <c r="B82" s="9"/>
      <c r="C82" s="9"/>
      <c r="D82" s="9"/>
      <c r="E82" s="9"/>
      <c r="F82" s="9"/>
      <c r="G82" s="9"/>
      <c r="H82" s="9"/>
      <c r="I82" s="9"/>
      <c r="J82" s="9"/>
    </row>
    <row r="83">
      <c r="A83" s="9"/>
      <c r="B83" s="9"/>
      <c r="C83" s="9"/>
      <c r="D83" s="9"/>
      <c r="E83" s="9"/>
      <c r="F83" s="9"/>
      <c r="G83" s="9"/>
      <c r="H83" s="9"/>
      <c r="I83" s="9"/>
      <c r="J83" s="9"/>
    </row>
    <row r="84">
      <c r="A84" s="9"/>
      <c r="B84" s="9"/>
      <c r="C84" s="9"/>
      <c r="D84" s="9"/>
      <c r="E84" s="9"/>
      <c r="F84" s="9"/>
      <c r="G84" s="9"/>
      <c r="H84" s="9"/>
      <c r="I84" s="9"/>
      <c r="J84" s="9"/>
    </row>
    <row r="85">
      <c r="A85" s="9"/>
      <c r="B85" s="9"/>
      <c r="C85" s="9"/>
      <c r="D85" s="9"/>
      <c r="E85" s="9"/>
      <c r="F85" s="9"/>
      <c r="G85" s="9"/>
      <c r="H85" s="9"/>
      <c r="I85" s="9"/>
      <c r="J85" s="9"/>
    </row>
    <row r="86">
      <c r="A86" s="9"/>
      <c r="B86" s="9"/>
      <c r="C86" s="9"/>
      <c r="D86" s="9"/>
      <c r="E86" s="9"/>
      <c r="F86" s="9"/>
      <c r="G86" s="9"/>
      <c r="H86" s="9"/>
      <c r="I86" s="9"/>
      <c r="J86" s="9"/>
    </row>
    <row r="87">
      <c r="A87" s="9"/>
      <c r="B87" s="9"/>
      <c r="C87" s="9"/>
      <c r="D87" s="9"/>
      <c r="E87" s="9"/>
      <c r="F87" s="9"/>
      <c r="G87" s="9"/>
      <c r="H87" s="9"/>
      <c r="I87" s="9"/>
      <c r="J87" s="9"/>
    </row>
    <row r="88">
      <c r="A88" s="9"/>
      <c r="B88" s="9"/>
      <c r="C88" s="9"/>
      <c r="D88" s="9"/>
      <c r="E88" s="9"/>
      <c r="F88" s="9"/>
      <c r="G88" s="9"/>
      <c r="H88" s="9"/>
      <c r="I88" s="9"/>
      <c r="J88" s="9"/>
    </row>
    <row r="89">
      <c r="A89" s="9"/>
      <c r="B89" s="9"/>
      <c r="C89" s="9"/>
      <c r="D89" s="9"/>
      <c r="E89" s="9"/>
      <c r="F89" s="9"/>
      <c r="G89" s="9"/>
      <c r="H89" s="9"/>
      <c r="I89" s="9"/>
      <c r="J89" s="9"/>
    </row>
    <row r="90">
      <c r="A90" s="9"/>
      <c r="B90" s="9"/>
      <c r="C90" s="9"/>
      <c r="D90" s="9"/>
      <c r="E90" s="9"/>
      <c r="F90" s="9"/>
      <c r="G90" s="9"/>
      <c r="H90" s="9"/>
      <c r="I90" s="9"/>
      <c r="J90" s="9"/>
    </row>
    <row r="91">
      <c r="A91" s="9"/>
      <c r="B91" s="9"/>
      <c r="C91" s="9"/>
      <c r="D91" s="9"/>
      <c r="E91" s="9"/>
      <c r="F91" s="9"/>
      <c r="G91" s="9"/>
      <c r="H91" s="9"/>
      <c r="I91" s="9"/>
      <c r="J91" s="9"/>
    </row>
    <row r="92">
      <c r="A92" s="9"/>
      <c r="B92" s="9"/>
      <c r="C92" s="9"/>
      <c r="D92" s="9"/>
      <c r="E92" s="9"/>
      <c r="F92" s="9"/>
      <c r="G92" s="9"/>
      <c r="H92" s="9"/>
      <c r="I92" s="9"/>
      <c r="J92" s="9"/>
    </row>
    <row r="93">
      <c r="A93" s="9"/>
      <c r="B93" s="9"/>
      <c r="C93" s="9"/>
      <c r="D93" s="9"/>
      <c r="E93" s="9"/>
      <c r="F93" s="9"/>
      <c r="G93" s="9"/>
      <c r="H93" s="9"/>
      <c r="I93" s="9"/>
      <c r="J93" s="9"/>
    </row>
    <row r="94">
      <c r="A94" s="9"/>
      <c r="B94" s="9"/>
      <c r="C94" s="9"/>
      <c r="D94" s="9"/>
      <c r="E94" s="9"/>
      <c r="F94" s="9"/>
      <c r="G94" s="9"/>
      <c r="H94" s="9"/>
      <c r="I94" s="9"/>
      <c r="J94" s="9"/>
    </row>
    <row r="95">
      <c r="A95" s="9"/>
      <c r="B95" s="9"/>
      <c r="C95" s="9"/>
      <c r="D95" s="9"/>
      <c r="E95" s="9"/>
      <c r="F95" s="9"/>
      <c r="G95" s="9"/>
      <c r="H95" s="9"/>
      <c r="I95" s="9"/>
      <c r="J95" s="9"/>
    </row>
    <row r="96">
      <c r="A96" s="9"/>
      <c r="B96" s="9"/>
      <c r="C96" s="9"/>
      <c r="D96" s="9"/>
      <c r="E96" s="9"/>
      <c r="F96" s="9"/>
      <c r="G96" s="9"/>
      <c r="H96" s="9"/>
      <c r="I96" s="9"/>
      <c r="J96" s="9"/>
    </row>
    <row r="97">
      <c r="A97" s="9"/>
      <c r="B97" s="9"/>
      <c r="C97" s="9"/>
      <c r="D97" s="9"/>
      <c r="E97" s="9"/>
      <c r="F97" s="9"/>
      <c r="G97" s="9"/>
      <c r="H97" s="9"/>
      <c r="I97" s="9"/>
      <c r="J97" s="9"/>
    </row>
    <row r="98">
      <c r="A98" s="9"/>
      <c r="B98" s="9"/>
      <c r="C98" s="9"/>
      <c r="D98" s="9"/>
      <c r="E98" s="9"/>
      <c r="F98" s="9"/>
      <c r="G98" s="9"/>
      <c r="H98" s="9"/>
      <c r="I98" s="9"/>
      <c r="J98" s="9"/>
    </row>
    <row r="99">
      <c r="A99" s="9"/>
      <c r="B99" s="9"/>
      <c r="C99" s="9"/>
      <c r="D99" s="9"/>
      <c r="E99" s="9"/>
      <c r="F99" s="9"/>
      <c r="G99" s="9"/>
      <c r="H99" s="9"/>
      <c r="I99" s="9"/>
      <c r="J99" s="9"/>
    </row>
    <row r="100">
      <c r="A100" s="9"/>
      <c r="B100" s="9"/>
      <c r="C100" s="9"/>
      <c r="D100" s="9"/>
      <c r="E100" s="9"/>
      <c r="F100" s="9"/>
      <c r="G100" s="9"/>
      <c r="H100" s="9"/>
      <c r="I100" s="9"/>
      <c r="J100" s="9"/>
    </row>
    <row r="101">
      <c r="A101" s="9"/>
      <c r="B101" s="9"/>
      <c r="C101" s="9"/>
      <c r="D101" s="9"/>
      <c r="E101" s="9"/>
      <c r="F101" s="9"/>
      <c r="G101" s="9"/>
      <c r="H101" s="9"/>
      <c r="I101" s="9"/>
      <c r="J101" s="9"/>
    </row>
    <row r="102">
      <c r="A102" s="9"/>
      <c r="B102" s="9"/>
      <c r="C102" s="9"/>
      <c r="D102" s="9"/>
      <c r="E102" s="9"/>
      <c r="F102" s="9"/>
      <c r="G102" s="9"/>
      <c r="H102" s="9"/>
      <c r="I102" s="9"/>
      <c r="J102" s="9"/>
    </row>
    <row r="103">
      <c r="A103" s="9"/>
      <c r="B103" s="9"/>
      <c r="C103" s="9"/>
      <c r="D103" s="9"/>
      <c r="E103" s="9"/>
      <c r="F103" s="9"/>
      <c r="G103" s="9"/>
      <c r="H103" s="9"/>
      <c r="I103" s="9"/>
      <c r="J103" s="9"/>
    </row>
    <row r="104">
      <c r="A104" s="9"/>
      <c r="B104" s="9"/>
      <c r="C104" s="9"/>
      <c r="D104" s="9"/>
      <c r="E104" s="9"/>
      <c r="F104" s="9"/>
      <c r="G104" s="9"/>
      <c r="H104" s="9"/>
      <c r="I104" s="9"/>
      <c r="J104" s="9"/>
    </row>
    <row r="105">
      <c r="A105" s="9"/>
      <c r="B105" s="9"/>
      <c r="C105" s="9"/>
      <c r="D105" s="9"/>
      <c r="E105" s="9"/>
      <c r="F105" s="9"/>
      <c r="G105" s="9"/>
      <c r="H105" s="9"/>
      <c r="I105" s="9"/>
      <c r="J105" s="9"/>
    </row>
    <row r="106">
      <c r="A106" s="9"/>
      <c r="B106" s="9"/>
      <c r="C106" s="9"/>
      <c r="D106" s="9"/>
      <c r="E106" s="9"/>
      <c r="F106" s="9"/>
      <c r="G106" s="9"/>
      <c r="H106" s="9"/>
      <c r="I106" s="9"/>
      <c r="J106" s="9"/>
    </row>
    <row r="107">
      <c r="A107" s="9"/>
      <c r="B107" s="9"/>
      <c r="C107" s="9"/>
      <c r="D107" s="9"/>
      <c r="E107" s="9"/>
      <c r="F107" s="9"/>
      <c r="G107" s="9"/>
      <c r="H107" s="9"/>
      <c r="I107" s="9"/>
      <c r="J107" s="9"/>
    </row>
    <row r="108">
      <c r="A108" s="9"/>
      <c r="B108" s="9"/>
      <c r="C108" s="9"/>
      <c r="D108" s="9"/>
      <c r="E108" s="9"/>
      <c r="F108" s="9"/>
      <c r="G108" s="9"/>
      <c r="H108" s="9"/>
      <c r="I108" s="9"/>
      <c r="J108" s="9"/>
    </row>
    <row r="109">
      <c r="A109" s="9"/>
      <c r="B109" s="9"/>
      <c r="C109" s="9"/>
      <c r="D109" s="9"/>
      <c r="E109" s="9"/>
      <c r="F109" s="9"/>
      <c r="G109" s="9"/>
      <c r="H109" s="9"/>
      <c r="I109" s="9"/>
      <c r="J109" s="9"/>
    </row>
    <row r="110">
      <c r="A110" s="9"/>
      <c r="B110" s="9"/>
      <c r="C110" s="9"/>
      <c r="D110" s="9"/>
      <c r="E110" s="9"/>
      <c r="F110" s="9"/>
      <c r="G110" s="9"/>
      <c r="H110" s="9"/>
      <c r="I110" s="9"/>
      <c r="J110" s="9"/>
    </row>
    <row r="111">
      <c r="A111" s="9"/>
      <c r="B111" s="9"/>
      <c r="C111" s="9"/>
      <c r="D111" s="9"/>
      <c r="E111" s="9"/>
      <c r="F111" s="9"/>
      <c r="G111" s="9"/>
      <c r="H111" s="9"/>
      <c r="I111" s="9"/>
      <c r="J111" s="9"/>
    </row>
    <row r="112">
      <c r="A112" s="9"/>
      <c r="B112" s="9"/>
      <c r="C112" s="9"/>
      <c r="D112" s="9"/>
      <c r="E112" s="9"/>
      <c r="F112" s="9"/>
      <c r="G112" s="9"/>
      <c r="H112" s="9"/>
      <c r="I112" s="9"/>
      <c r="J112" s="9"/>
    </row>
    <row r="113">
      <c r="A113" s="9"/>
      <c r="B113" s="9"/>
      <c r="C113" s="9"/>
      <c r="D113" s="9"/>
      <c r="E113" s="9"/>
      <c r="F113" s="9"/>
      <c r="G113" s="9"/>
      <c r="H113" s="9"/>
      <c r="I113" s="9"/>
      <c r="J113" s="9"/>
    </row>
    <row r="114">
      <c r="A114" s="9"/>
      <c r="B114" s="9"/>
      <c r="C114" s="9"/>
      <c r="D114" s="9"/>
      <c r="E114" s="9"/>
      <c r="F114" s="9"/>
      <c r="G114" s="9"/>
      <c r="H114" s="9"/>
      <c r="I114" s="9"/>
      <c r="J114" s="9"/>
    </row>
    <row r="115">
      <c r="A115" s="9"/>
      <c r="B115" s="9"/>
      <c r="C115" s="9"/>
      <c r="D115" s="9"/>
      <c r="E115" s="9"/>
      <c r="F115" s="9"/>
      <c r="G115" s="9"/>
      <c r="H115" s="9"/>
      <c r="I115" s="9"/>
      <c r="J115" s="9"/>
    </row>
    <row r="116">
      <c r="A116" s="9"/>
      <c r="B116" s="9"/>
      <c r="C116" s="9"/>
      <c r="D116" s="9"/>
      <c r="E116" s="9"/>
      <c r="F116" s="9"/>
      <c r="G116" s="9"/>
      <c r="H116" s="9"/>
      <c r="I116" s="9"/>
      <c r="J116" s="9"/>
    </row>
    <row r="117">
      <c r="A117" s="9"/>
      <c r="B117" s="9"/>
      <c r="C117" s="9"/>
      <c r="D117" s="9"/>
      <c r="E117" s="9"/>
      <c r="F117" s="9"/>
      <c r="G117" s="9"/>
      <c r="H117" s="9"/>
      <c r="I117" s="9"/>
      <c r="J117" s="9"/>
    </row>
    <row r="118">
      <c r="A118" s="9"/>
      <c r="B118" s="9"/>
      <c r="C118" s="9"/>
      <c r="D118" s="9"/>
      <c r="E118" s="9"/>
      <c r="F118" s="9"/>
      <c r="G118" s="9"/>
      <c r="H118" s="9"/>
      <c r="I118" s="9"/>
      <c r="J118" s="9"/>
    </row>
    <row r="119">
      <c r="A119" s="9"/>
      <c r="B119" s="9"/>
      <c r="C119" s="9"/>
      <c r="D119" s="9"/>
      <c r="E119" s="9"/>
      <c r="F119" s="9"/>
      <c r="G119" s="9"/>
      <c r="H119" s="9"/>
      <c r="I119" s="9"/>
      <c r="J119" s="9"/>
    </row>
    <row r="120">
      <c r="A120" s="9"/>
      <c r="B120" s="9"/>
      <c r="C120" s="9"/>
      <c r="D120" s="9"/>
      <c r="E120" s="9"/>
      <c r="F120" s="9"/>
      <c r="G120" s="9"/>
      <c r="H120" s="9"/>
      <c r="I120" s="9"/>
      <c r="J120" s="9"/>
    </row>
    <row r="121">
      <c r="A121" s="9"/>
      <c r="B121" s="9"/>
      <c r="C121" s="9"/>
      <c r="D121" s="9"/>
      <c r="E121" s="9"/>
      <c r="F121" s="9"/>
      <c r="G121" s="9"/>
      <c r="H121" s="9"/>
      <c r="I121" s="9"/>
      <c r="J121" s="9"/>
    </row>
    <row r="122">
      <c r="A122" s="9"/>
      <c r="B122" s="9"/>
      <c r="C122" s="9"/>
      <c r="D122" s="9"/>
      <c r="E122" s="9"/>
      <c r="F122" s="9"/>
      <c r="G122" s="9"/>
      <c r="H122" s="9"/>
      <c r="I122" s="9"/>
      <c r="J122" s="9"/>
    </row>
    <row r="123">
      <c r="A123" s="9"/>
      <c r="B123" s="9"/>
      <c r="C123" s="9"/>
      <c r="D123" s="9"/>
      <c r="E123" s="9"/>
      <c r="F123" s="9"/>
      <c r="G123" s="9"/>
      <c r="H123" s="9"/>
      <c r="I123" s="9"/>
      <c r="J123" s="9"/>
    </row>
    <row r="124">
      <c r="A124" s="9"/>
      <c r="B124" s="9"/>
      <c r="C124" s="9"/>
      <c r="D124" s="9"/>
      <c r="E124" s="9"/>
      <c r="F124" s="9"/>
      <c r="G124" s="9"/>
      <c r="H124" s="9"/>
      <c r="I124" s="9"/>
      <c r="J124" s="9"/>
    </row>
    <row r="125">
      <c r="A125" s="9"/>
      <c r="B125" s="9"/>
      <c r="C125" s="9"/>
      <c r="D125" s="9"/>
      <c r="E125" s="9"/>
      <c r="F125" s="9"/>
      <c r="G125" s="9"/>
      <c r="H125" s="9"/>
      <c r="I125" s="9"/>
      <c r="J125" s="9"/>
    </row>
    <row r="126">
      <c r="A126" s="9"/>
      <c r="B126" s="9"/>
      <c r="C126" s="9"/>
      <c r="D126" s="9"/>
      <c r="E126" s="9"/>
      <c r="F126" s="9"/>
      <c r="G126" s="9"/>
      <c r="H126" s="9"/>
      <c r="I126" s="9"/>
      <c r="J126" s="9"/>
    </row>
    <row r="127">
      <c r="A127" s="9"/>
      <c r="B127" s="9"/>
      <c r="C127" s="9"/>
      <c r="D127" s="9"/>
      <c r="E127" s="9"/>
      <c r="F127" s="9"/>
      <c r="G127" s="9"/>
      <c r="H127" s="9"/>
      <c r="I127" s="9"/>
      <c r="J127" s="9"/>
    </row>
    <row r="128">
      <c r="A128" s="9"/>
      <c r="B128" s="9"/>
      <c r="C128" s="9"/>
      <c r="D128" s="9"/>
      <c r="E128" s="9"/>
      <c r="F128" s="9"/>
      <c r="G128" s="9"/>
      <c r="H128" s="9"/>
      <c r="I128" s="9"/>
      <c r="J128" s="9"/>
    </row>
    <row r="129">
      <c r="A129" s="9"/>
      <c r="B129" s="9"/>
      <c r="C129" s="9"/>
      <c r="D129" s="9"/>
      <c r="E129" s="9"/>
      <c r="F129" s="9"/>
      <c r="G129" s="9"/>
      <c r="H129" s="9"/>
      <c r="I129" s="9"/>
      <c r="J129" s="9"/>
    </row>
    <row r="130">
      <c r="A130" s="9"/>
      <c r="B130" s="9"/>
      <c r="C130" s="9"/>
      <c r="D130" s="9"/>
      <c r="E130" s="9"/>
      <c r="F130" s="9"/>
      <c r="G130" s="9"/>
      <c r="H130" s="9"/>
      <c r="I130" s="9"/>
      <c r="J130" s="9"/>
    </row>
    <row r="131">
      <c r="A131" s="9"/>
      <c r="B131" s="9"/>
      <c r="C131" s="9"/>
      <c r="D131" s="9"/>
      <c r="E131" s="9"/>
      <c r="F131" s="9"/>
      <c r="G131" s="9"/>
      <c r="H131" s="9"/>
      <c r="I131" s="9"/>
      <c r="J131" s="9"/>
    </row>
    <row r="132">
      <c r="A132" s="9"/>
      <c r="B132" s="9"/>
      <c r="C132" s="9"/>
      <c r="D132" s="9"/>
      <c r="E132" s="9"/>
      <c r="F132" s="9"/>
      <c r="G132" s="9"/>
      <c r="H132" s="9"/>
      <c r="I132" s="9"/>
      <c r="J132" s="9"/>
    </row>
    <row r="133">
      <c r="A133" s="9"/>
      <c r="B133" s="9"/>
      <c r="C133" s="9"/>
      <c r="D133" s="9"/>
      <c r="E133" s="9"/>
      <c r="F133" s="9"/>
      <c r="G133" s="9"/>
      <c r="H133" s="9"/>
      <c r="I133" s="9"/>
      <c r="J133" s="9"/>
    </row>
    <row r="134">
      <c r="A134" s="9"/>
      <c r="B134" s="9"/>
      <c r="C134" s="9"/>
      <c r="D134" s="9"/>
      <c r="E134" s="9"/>
      <c r="F134" s="9"/>
      <c r="G134" s="9"/>
      <c r="H134" s="9"/>
      <c r="I134" s="9"/>
      <c r="J134" s="9"/>
    </row>
    <row r="135">
      <c r="A135" s="9"/>
      <c r="B135" s="9"/>
      <c r="C135" s="9"/>
      <c r="D135" s="9"/>
      <c r="E135" s="9"/>
      <c r="F135" s="9"/>
      <c r="G135" s="9"/>
      <c r="H135" s="9"/>
      <c r="I135" s="9"/>
      <c r="J135" s="9"/>
    </row>
    <row r="136">
      <c r="A136" s="9"/>
      <c r="B136" s="9"/>
      <c r="C136" s="9"/>
      <c r="D136" s="9"/>
      <c r="E136" s="9"/>
      <c r="F136" s="9"/>
      <c r="G136" s="9"/>
      <c r="H136" s="9"/>
      <c r="I136" s="9"/>
      <c r="J136" s="9"/>
    </row>
    <row r="137">
      <c r="A137" s="9"/>
      <c r="B137" s="9"/>
      <c r="C137" s="9"/>
      <c r="D137" s="9"/>
      <c r="E137" s="9"/>
      <c r="F137" s="9"/>
      <c r="G137" s="9"/>
      <c r="H137" s="9"/>
      <c r="I137" s="9"/>
      <c r="J137" s="9"/>
    </row>
    <row r="138">
      <c r="A138" s="9"/>
      <c r="B138" s="9"/>
      <c r="C138" s="9"/>
      <c r="D138" s="9"/>
      <c r="E138" s="9"/>
      <c r="F138" s="9"/>
      <c r="G138" s="9"/>
      <c r="H138" s="9"/>
      <c r="I138" s="9"/>
      <c r="J138" s="9"/>
    </row>
    <row r="139">
      <c r="A139" s="9"/>
      <c r="B139" s="9"/>
      <c r="C139" s="9"/>
      <c r="D139" s="9"/>
      <c r="E139" s="9"/>
      <c r="F139" s="9"/>
      <c r="G139" s="9"/>
      <c r="H139" s="9"/>
      <c r="I139" s="9"/>
      <c r="J139" s="9"/>
    </row>
    <row r="140">
      <c r="A140" s="9"/>
      <c r="B140" s="9"/>
      <c r="C140" s="9"/>
      <c r="D140" s="9"/>
      <c r="E140" s="9"/>
      <c r="F140" s="9"/>
      <c r="G140" s="9"/>
      <c r="H140" s="9"/>
      <c r="I140" s="9"/>
      <c r="J140" s="9"/>
    </row>
    <row r="141">
      <c r="A141" s="9"/>
      <c r="B141" s="9"/>
      <c r="C141" s="9"/>
      <c r="D141" s="9"/>
      <c r="E141" s="9"/>
      <c r="F141" s="9"/>
      <c r="G141" s="9"/>
      <c r="H141" s="9"/>
      <c r="I141" s="9"/>
      <c r="J141" s="9"/>
    </row>
    <row r="142">
      <c r="A142" s="9"/>
      <c r="B142" s="9"/>
      <c r="C142" s="9"/>
      <c r="D142" s="9"/>
      <c r="E142" s="9"/>
      <c r="F142" s="9"/>
      <c r="G142" s="9"/>
      <c r="H142" s="9"/>
      <c r="I142" s="9"/>
      <c r="J142" s="9"/>
    </row>
    <row r="143">
      <c r="A143" s="9"/>
      <c r="B143" s="9"/>
      <c r="C143" s="9"/>
      <c r="D143" s="9"/>
      <c r="E143" s="9"/>
      <c r="F143" s="9"/>
      <c r="G143" s="9"/>
      <c r="H143" s="9"/>
      <c r="I143" s="9"/>
      <c r="J143" s="9"/>
    </row>
    <row r="144">
      <c r="A144" s="9"/>
      <c r="B144" s="9"/>
      <c r="C144" s="9"/>
      <c r="D144" s="9"/>
      <c r="E144" s="9"/>
      <c r="F144" s="9"/>
      <c r="G144" s="9"/>
      <c r="H144" s="9"/>
      <c r="I144" s="9"/>
      <c r="J144" s="9"/>
    </row>
    <row r="145">
      <c r="A145" s="9"/>
      <c r="B145" s="9"/>
      <c r="C145" s="9"/>
      <c r="D145" s="9"/>
      <c r="E145" s="9"/>
      <c r="F145" s="9"/>
      <c r="G145" s="9"/>
      <c r="H145" s="9"/>
      <c r="I145" s="9"/>
      <c r="J145" s="9"/>
    </row>
    <row r="146">
      <c r="A146" s="9"/>
      <c r="B146" s="9"/>
      <c r="C146" s="9"/>
      <c r="D146" s="9"/>
      <c r="E146" s="9"/>
      <c r="F146" s="9"/>
      <c r="G146" s="9"/>
      <c r="H146" s="9"/>
      <c r="I146" s="9"/>
      <c r="J146" s="9"/>
    </row>
    <row r="147">
      <c r="A147" s="9"/>
      <c r="B147" s="9"/>
      <c r="C147" s="9"/>
      <c r="D147" s="9"/>
      <c r="E147" s="9"/>
      <c r="F147" s="9"/>
      <c r="G147" s="9"/>
      <c r="H147" s="9"/>
      <c r="I147" s="9"/>
      <c r="J147" s="9"/>
    </row>
    <row r="148">
      <c r="A148" s="9"/>
      <c r="B148" s="9"/>
      <c r="C148" s="9"/>
      <c r="D148" s="9"/>
      <c r="E148" s="9"/>
      <c r="F148" s="9"/>
      <c r="G148" s="9"/>
      <c r="H148" s="9"/>
      <c r="I148" s="9"/>
      <c r="J148" s="9"/>
    </row>
    <row r="149">
      <c r="A149" s="9"/>
      <c r="B149" s="9"/>
      <c r="C149" s="9"/>
      <c r="D149" s="9"/>
      <c r="E149" s="9"/>
      <c r="F149" s="9"/>
      <c r="G149" s="9"/>
      <c r="H149" s="9"/>
      <c r="I149" s="9"/>
      <c r="J149" s="9"/>
    </row>
    <row r="150">
      <c r="A150" s="9"/>
      <c r="B150" s="9"/>
      <c r="C150" s="9"/>
      <c r="D150" s="9"/>
      <c r="E150" s="9"/>
      <c r="F150" s="9"/>
      <c r="G150" s="9"/>
      <c r="H150" s="9"/>
      <c r="I150" s="9"/>
      <c r="J150" s="9"/>
    </row>
    <row r="151">
      <c r="A151" s="9"/>
      <c r="B151" s="9"/>
      <c r="C151" s="9"/>
      <c r="D151" s="9"/>
      <c r="E151" s="9"/>
      <c r="F151" s="9"/>
      <c r="G151" s="9"/>
      <c r="H151" s="9"/>
      <c r="I151" s="9"/>
      <c r="J151" s="9"/>
    </row>
    <row r="152">
      <c r="A152" s="9"/>
      <c r="B152" s="9"/>
      <c r="C152" s="9"/>
      <c r="D152" s="9"/>
      <c r="E152" s="9"/>
      <c r="F152" s="9"/>
      <c r="G152" s="9"/>
      <c r="H152" s="9"/>
      <c r="I152" s="9"/>
      <c r="J152" s="9"/>
    </row>
    <row r="153">
      <c r="A153" s="9"/>
      <c r="B153" s="9"/>
      <c r="C153" s="9"/>
      <c r="D153" s="9"/>
      <c r="E153" s="9"/>
      <c r="F153" s="9"/>
      <c r="G153" s="9"/>
      <c r="H153" s="9"/>
      <c r="I153" s="9"/>
      <c r="J153" s="9"/>
    </row>
    <row r="154">
      <c r="A154" s="9"/>
      <c r="B154" s="9"/>
      <c r="C154" s="9"/>
      <c r="D154" s="9"/>
      <c r="E154" s="9"/>
      <c r="F154" s="9"/>
      <c r="G154" s="9"/>
      <c r="H154" s="9"/>
      <c r="I154" s="9"/>
      <c r="J154" s="9"/>
    </row>
    <row r="155">
      <c r="A155" s="9"/>
      <c r="B155" s="9"/>
      <c r="C155" s="9"/>
      <c r="D155" s="9"/>
      <c r="E155" s="9"/>
      <c r="F155" s="9"/>
      <c r="G155" s="9"/>
      <c r="H155" s="9"/>
      <c r="I155" s="9"/>
      <c r="J155" s="9"/>
    </row>
    <row r="156">
      <c r="A156" s="9"/>
      <c r="B156" s="9"/>
      <c r="C156" s="9"/>
      <c r="D156" s="9"/>
      <c r="E156" s="9"/>
      <c r="F156" s="9"/>
      <c r="G156" s="9"/>
      <c r="H156" s="9"/>
      <c r="I156" s="9"/>
      <c r="J156" s="9"/>
    </row>
    <row r="157">
      <c r="A157" s="9"/>
      <c r="B157" s="9"/>
      <c r="C157" s="9"/>
      <c r="D157" s="9"/>
      <c r="E157" s="9"/>
      <c r="F157" s="9"/>
      <c r="G157" s="9"/>
      <c r="H157" s="9"/>
      <c r="I157" s="9"/>
      <c r="J157" s="9"/>
    </row>
    <row r="158">
      <c r="A158" s="9"/>
      <c r="B158" s="9"/>
      <c r="C158" s="9"/>
      <c r="D158" s="9"/>
      <c r="E158" s="9"/>
      <c r="F158" s="9"/>
      <c r="G158" s="9"/>
      <c r="H158" s="9"/>
      <c r="I158" s="9"/>
      <c r="J158" s="9"/>
    </row>
    <row r="159">
      <c r="A159" s="9"/>
      <c r="B159" s="9"/>
      <c r="C159" s="9"/>
      <c r="D159" s="9"/>
      <c r="E159" s="9"/>
      <c r="F159" s="9"/>
      <c r="G159" s="9"/>
      <c r="H159" s="9"/>
      <c r="I159" s="9"/>
      <c r="J159" s="9"/>
    </row>
    <row r="160">
      <c r="A160" s="9"/>
      <c r="B160" s="9"/>
      <c r="C160" s="9"/>
      <c r="D160" s="9"/>
      <c r="E160" s="9"/>
      <c r="F160" s="9"/>
      <c r="G160" s="9"/>
      <c r="H160" s="9"/>
      <c r="I160" s="9"/>
      <c r="J160" s="9"/>
    </row>
    <row r="161">
      <c r="A161" s="9"/>
      <c r="B161" s="9"/>
      <c r="C161" s="9"/>
      <c r="D161" s="9"/>
      <c r="E161" s="9"/>
      <c r="F161" s="9"/>
      <c r="G161" s="9"/>
      <c r="H161" s="9"/>
      <c r="I161" s="9"/>
      <c r="J161" s="9"/>
    </row>
    <row r="162">
      <c r="A162" s="9"/>
      <c r="B162" s="9"/>
      <c r="C162" s="9"/>
      <c r="D162" s="9"/>
      <c r="E162" s="9"/>
      <c r="F162" s="9"/>
      <c r="G162" s="9"/>
      <c r="H162" s="9"/>
      <c r="I162" s="9"/>
      <c r="J162" s="9"/>
    </row>
    <row r="163">
      <c r="A163" s="9"/>
      <c r="B163" s="9"/>
      <c r="C163" s="9"/>
      <c r="D163" s="9"/>
      <c r="E163" s="9"/>
      <c r="F163" s="9"/>
      <c r="G163" s="9"/>
      <c r="H163" s="9"/>
      <c r="I163" s="9"/>
      <c r="J163" s="9"/>
    </row>
    <row r="164">
      <c r="A164" s="9"/>
      <c r="B164" s="9"/>
      <c r="C164" s="9"/>
      <c r="D164" s="9"/>
      <c r="E164" s="9"/>
      <c r="F164" s="9"/>
      <c r="G164" s="9"/>
      <c r="H164" s="9"/>
      <c r="I164" s="9"/>
      <c r="J164" s="9"/>
    </row>
    <row r="165">
      <c r="A165" s="9"/>
      <c r="B165" s="9"/>
      <c r="C165" s="9"/>
      <c r="D165" s="9"/>
      <c r="E165" s="9"/>
      <c r="F165" s="9"/>
      <c r="G165" s="9"/>
      <c r="H165" s="9"/>
      <c r="I165" s="9"/>
      <c r="J165" s="9"/>
    </row>
    <row r="166">
      <c r="A166" s="9"/>
      <c r="B166" s="9"/>
      <c r="C166" s="9"/>
      <c r="D166" s="9"/>
      <c r="E166" s="9"/>
      <c r="F166" s="9"/>
      <c r="G166" s="9"/>
      <c r="H166" s="9"/>
      <c r="I166" s="9"/>
      <c r="J166" s="9"/>
    </row>
    <row r="167">
      <c r="A167" s="9"/>
      <c r="B167" s="9"/>
      <c r="C167" s="9"/>
      <c r="D167" s="9"/>
      <c r="E167" s="9"/>
      <c r="F167" s="9"/>
      <c r="G167" s="9"/>
      <c r="H167" s="9"/>
      <c r="I167" s="9"/>
      <c r="J167" s="9"/>
    </row>
    <row r="168">
      <c r="A168" s="9"/>
      <c r="B168" s="9"/>
      <c r="C168" s="9"/>
      <c r="D168" s="9"/>
      <c r="E168" s="9"/>
      <c r="F168" s="9"/>
      <c r="G168" s="9"/>
      <c r="H168" s="9"/>
      <c r="I168" s="9"/>
      <c r="J168" s="9"/>
    </row>
    <row r="169">
      <c r="A169" s="9"/>
      <c r="B169" s="9"/>
      <c r="C169" s="9"/>
      <c r="D169" s="9"/>
      <c r="E169" s="9"/>
      <c r="F169" s="9"/>
      <c r="G169" s="9"/>
      <c r="H169" s="9"/>
      <c r="I169" s="9"/>
      <c r="J169" s="9"/>
    </row>
    <row r="170">
      <c r="A170" s="9"/>
      <c r="B170" s="9"/>
      <c r="C170" s="9"/>
      <c r="D170" s="9"/>
      <c r="E170" s="9"/>
      <c r="F170" s="9"/>
      <c r="G170" s="9"/>
      <c r="H170" s="9"/>
      <c r="I170" s="9"/>
      <c r="J170" s="9"/>
    </row>
    <row r="171">
      <c r="A171" s="9"/>
      <c r="B171" s="9"/>
      <c r="C171" s="9"/>
      <c r="D171" s="9"/>
      <c r="E171" s="9"/>
      <c r="F171" s="9"/>
      <c r="G171" s="9"/>
      <c r="H171" s="9"/>
      <c r="I171" s="9"/>
      <c r="J171" s="9"/>
    </row>
    <row r="172">
      <c r="A172" s="9"/>
      <c r="B172" s="9"/>
      <c r="C172" s="9"/>
      <c r="D172" s="9"/>
      <c r="E172" s="9"/>
      <c r="F172" s="9"/>
      <c r="G172" s="9"/>
      <c r="H172" s="9"/>
      <c r="I172" s="9"/>
      <c r="J172" s="9"/>
    </row>
    <row r="173">
      <c r="A173" s="9"/>
      <c r="B173" s="9"/>
      <c r="C173" s="9"/>
      <c r="D173" s="9"/>
      <c r="E173" s="9"/>
      <c r="F173" s="9"/>
      <c r="G173" s="9"/>
      <c r="H173" s="9"/>
      <c r="I173" s="9"/>
      <c r="J173" s="9"/>
    </row>
    <row r="174">
      <c r="A174" s="9"/>
      <c r="B174" s="9"/>
      <c r="C174" s="9"/>
      <c r="D174" s="9"/>
      <c r="E174" s="9"/>
      <c r="F174" s="9"/>
      <c r="G174" s="9"/>
      <c r="H174" s="9"/>
      <c r="I174" s="9"/>
      <c r="J174" s="9"/>
    </row>
    <row r="175">
      <c r="A175" s="9"/>
      <c r="B175" s="9"/>
      <c r="C175" s="9"/>
      <c r="D175" s="9"/>
      <c r="E175" s="9"/>
      <c r="F175" s="9"/>
      <c r="G175" s="9"/>
      <c r="H175" s="9"/>
      <c r="I175" s="9"/>
      <c r="J175" s="9"/>
    </row>
    <row r="176">
      <c r="A176" s="9"/>
      <c r="B176" s="9"/>
      <c r="C176" s="9"/>
      <c r="D176" s="9"/>
      <c r="E176" s="9"/>
      <c r="F176" s="9"/>
      <c r="G176" s="9"/>
      <c r="H176" s="9"/>
      <c r="I176" s="9"/>
      <c r="J176" s="9"/>
    </row>
    <row r="177">
      <c r="A177" s="9"/>
      <c r="B177" s="9"/>
      <c r="C177" s="9"/>
      <c r="D177" s="9"/>
      <c r="E177" s="9"/>
      <c r="F177" s="9"/>
      <c r="G177" s="9"/>
      <c r="H177" s="9"/>
      <c r="I177" s="9"/>
      <c r="J177" s="9"/>
    </row>
    <row r="178">
      <c r="A178" s="9"/>
      <c r="B178" s="9"/>
      <c r="C178" s="9"/>
      <c r="D178" s="9"/>
      <c r="E178" s="9"/>
      <c r="F178" s="9"/>
      <c r="G178" s="9"/>
      <c r="H178" s="9"/>
      <c r="I178" s="9"/>
      <c r="J178" s="9"/>
    </row>
    <row r="179">
      <c r="A179" s="9"/>
      <c r="B179" s="9"/>
      <c r="C179" s="9"/>
      <c r="D179" s="9"/>
      <c r="E179" s="9"/>
      <c r="F179" s="9"/>
      <c r="G179" s="9"/>
      <c r="H179" s="9"/>
      <c r="I179" s="9"/>
      <c r="J179" s="9"/>
    </row>
    <row r="180">
      <c r="A180" s="9"/>
      <c r="B180" s="9"/>
      <c r="C180" s="9"/>
      <c r="D180" s="9"/>
      <c r="E180" s="9"/>
      <c r="F180" s="9"/>
      <c r="G180" s="9"/>
      <c r="H180" s="9"/>
      <c r="I180" s="9"/>
      <c r="J180" s="9"/>
    </row>
    <row r="181">
      <c r="A181" s="9"/>
      <c r="B181" s="9"/>
      <c r="C181" s="9"/>
      <c r="D181" s="9"/>
      <c r="E181" s="9"/>
      <c r="F181" s="9"/>
      <c r="G181" s="9"/>
      <c r="H181" s="9"/>
      <c r="I181" s="9"/>
      <c r="J181" s="9"/>
    </row>
    <row r="182">
      <c r="A182" s="9"/>
      <c r="B182" s="9"/>
      <c r="C182" s="9"/>
      <c r="D182" s="9"/>
      <c r="E182" s="9"/>
      <c r="F182" s="9"/>
      <c r="G182" s="9"/>
      <c r="H182" s="9"/>
      <c r="I182" s="9"/>
      <c r="J182" s="9"/>
    </row>
    <row r="183">
      <c r="A183" s="9"/>
      <c r="B183" s="9"/>
      <c r="C183" s="9"/>
      <c r="D183" s="9"/>
      <c r="E183" s="9"/>
      <c r="F183" s="9"/>
      <c r="G183" s="9"/>
      <c r="H183" s="9"/>
      <c r="I183" s="9"/>
      <c r="J183" s="9"/>
    </row>
    <row r="184">
      <c r="A184" s="9"/>
      <c r="B184" s="9"/>
      <c r="C184" s="9"/>
      <c r="D184" s="9"/>
      <c r="E184" s="9"/>
      <c r="F184" s="9"/>
      <c r="G184" s="9"/>
      <c r="H184" s="9"/>
      <c r="I184" s="9"/>
      <c r="J184" s="9"/>
    </row>
    <row r="185">
      <c r="A185" s="9"/>
      <c r="B185" s="9"/>
      <c r="C185" s="9"/>
      <c r="D185" s="9"/>
      <c r="E185" s="9"/>
      <c r="F185" s="9"/>
      <c r="G185" s="9"/>
      <c r="H185" s="9"/>
      <c r="I185" s="9"/>
      <c r="J185" s="9"/>
    </row>
    <row r="186">
      <c r="A186" s="9"/>
      <c r="B186" s="9"/>
      <c r="C186" s="9"/>
      <c r="D186" s="9"/>
      <c r="E186" s="9"/>
      <c r="F186" s="9"/>
      <c r="G186" s="9"/>
      <c r="H186" s="9"/>
      <c r="I186" s="9"/>
      <c r="J186" s="9"/>
    </row>
    <row r="187">
      <c r="A187" s="9"/>
      <c r="B187" s="9"/>
      <c r="C187" s="9"/>
      <c r="D187" s="9"/>
      <c r="E187" s="9"/>
      <c r="F187" s="9"/>
      <c r="G187" s="9"/>
      <c r="H187" s="9"/>
      <c r="I187" s="9"/>
      <c r="J187" s="9"/>
    </row>
    <row r="188">
      <c r="A188" s="9"/>
      <c r="B188" s="9"/>
      <c r="C188" s="9"/>
      <c r="D188" s="9"/>
      <c r="E188" s="9"/>
      <c r="F188" s="9"/>
      <c r="G188" s="9"/>
      <c r="H188" s="9"/>
      <c r="I188" s="9"/>
      <c r="J188" s="9"/>
    </row>
    <row r="189">
      <c r="A189" s="9"/>
      <c r="B189" s="9"/>
      <c r="C189" s="9"/>
      <c r="D189" s="9"/>
      <c r="E189" s="9"/>
      <c r="F189" s="9"/>
      <c r="G189" s="9"/>
      <c r="H189" s="9"/>
      <c r="I189" s="9"/>
      <c r="J189" s="9"/>
    </row>
    <row r="190">
      <c r="A190" s="9"/>
      <c r="B190" s="9"/>
      <c r="C190" s="9"/>
      <c r="D190" s="9"/>
      <c r="E190" s="9"/>
      <c r="F190" s="9"/>
      <c r="G190" s="9"/>
      <c r="H190" s="9"/>
      <c r="I190" s="9"/>
      <c r="J190" s="9"/>
    </row>
    <row r="191">
      <c r="A191" s="9"/>
      <c r="B191" s="9"/>
      <c r="C191" s="9"/>
      <c r="D191" s="9"/>
      <c r="E191" s="9"/>
      <c r="F191" s="9"/>
      <c r="G191" s="9"/>
      <c r="H191" s="9"/>
      <c r="I191" s="9"/>
      <c r="J191" s="9"/>
    </row>
    <row r="192">
      <c r="A192" s="9"/>
      <c r="B192" s="9"/>
      <c r="C192" s="9"/>
      <c r="D192" s="9"/>
      <c r="E192" s="9"/>
      <c r="F192" s="9"/>
      <c r="G192" s="9"/>
      <c r="H192" s="9"/>
      <c r="I192" s="9"/>
      <c r="J192" s="9"/>
    </row>
    <row r="193">
      <c r="A193" s="9"/>
      <c r="B193" s="9"/>
      <c r="C193" s="9"/>
      <c r="D193" s="9"/>
      <c r="E193" s="9"/>
      <c r="F193" s="9"/>
      <c r="G193" s="9"/>
      <c r="H193" s="9"/>
      <c r="I193" s="9"/>
      <c r="J193" s="9"/>
    </row>
    <row r="194">
      <c r="A194" s="9"/>
      <c r="B194" s="9"/>
      <c r="C194" s="9"/>
      <c r="D194" s="9"/>
      <c r="E194" s="9"/>
      <c r="F194" s="9"/>
      <c r="G194" s="9"/>
      <c r="H194" s="9"/>
      <c r="I194" s="9"/>
      <c r="J194" s="9"/>
    </row>
    <row r="195">
      <c r="A195" s="9"/>
      <c r="B195" s="9"/>
      <c r="C195" s="9"/>
      <c r="D195" s="9"/>
      <c r="E195" s="9"/>
      <c r="F195" s="9"/>
      <c r="G195" s="9"/>
      <c r="H195" s="9"/>
      <c r="I195" s="9"/>
      <c r="J195" s="9"/>
    </row>
    <row r="196">
      <c r="A196" s="9"/>
      <c r="B196" s="9"/>
      <c r="C196" s="9"/>
      <c r="D196" s="9"/>
      <c r="E196" s="9"/>
      <c r="F196" s="9"/>
      <c r="G196" s="9"/>
      <c r="H196" s="9"/>
      <c r="I196" s="9"/>
      <c r="J196" s="9"/>
    </row>
    <row r="197">
      <c r="A197" s="9"/>
      <c r="B197" s="9"/>
      <c r="C197" s="9"/>
      <c r="D197" s="9"/>
      <c r="E197" s="9"/>
      <c r="F197" s="9"/>
      <c r="G197" s="9"/>
      <c r="H197" s="9"/>
      <c r="I197" s="9"/>
      <c r="J197" s="9"/>
    </row>
    <row r="198">
      <c r="A198" s="9"/>
      <c r="B198" s="9"/>
      <c r="C198" s="9"/>
      <c r="D198" s="9"/>
      <c r="E198" s="9"/>
      <c r="F198" s="9"/>
      <c r="G198" s="9"/>
      <c r="H198" s="9"/>
      <c r="I198" s="9"/>
      <c r="J198" s="9"/>
    </row>
    <row r="199">
      <c r="A199" s="9"/>
      <c r="B199" s="9"/>
      <c r="C199" s="9"/>
      <c r="D199" s="9"/>
      <c r="E199" s="9"/>
      <c r="F199" s="9"/>
      <c r="G199" s="9"/>
      <c r="H199" s="9"/>
      <c r="I199" s="9"/>
      <c r="J199" s="9"/>
    </row>
    <row r="200">
      <c r="A200" s="9"/>
      <c r="B200" s="9"/>
      <c r="C200" s="9"/>
      <c r="D200" s="9"/>
      <c r="E200" s="9"/>
      <c r="F200" s="9"/>
      <c r="G200" s="9"/>
      <c r="H200" s="9"/>
      <c r="I200" s="9"/>
      <c r="J200" s="9"/>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 t="str">
        <f>IFERROR(__xludf.DUMMYFUNCTION("IMPORTRANGE(""https://docs.google.com/spreadsheets/d/1wLnB8hxKU-7PlYgtI8izkxNTGaHjQtEa8aS_amsvYvI/edit?gid=1161993050#gid=1161993050"", ""carbon-monitor-analysis-util!A1:J200"")"),"Comparison Sector")</f>
        <v>Comparison Sector</v>
      </c>
      <c r="B1" s="9" t="str">
        <f>IFERROR(__xludf.DUMMYFUNCTION("""COMPUTED_VALUE"""),"Comparison Subsector")</f>
        <v>Comparison Subsector</v>
      </c>
      <c r="C1" s="9" t="str">
        <f>IFERROR(__xludf.DUMMYFUNCTION("""COMPUTED_VALUE"""),"Climate TRACE Sectors")</f>
        <v>Climate TRACE Sectors</v>
      </c>
      <c r="D1" s="9" t="str">
        <f>IFERROR(__xludf.DUMMYFUNCTION("""COMPUTED_VALUE"""),"Carbon Monitor Sectors")</f>
        <v>Carbon Monitor Sectors</v>
      </c>
      <c r="E1" s="9"/>
      <c r="F1" s="9"/>
      <c r="G1" s="9"/>
      <c r="H1" s="9"/>
      <c r="I1" s="9"/>
      <c r="J1" s="9"/>
    </row>
    <row r="2">
      <c r="A2" s="9" t="str">
        <f>IFERROR(__xludf.DUMMYFUNCTION("""COMPUTED_VALUE"""),"Electricity Generation")</f>
        <v>Electricity Generation</v>
      </c>
      <c r="B2" s="9" t="str">
        <f>IFERROR(__xludf.DUMMYFUNCTION("""COMPUTED_VALUE"""),"Electricity Generation")</f>
        <v>Electricity Generation</v>
      </c>
      <c r="C2" s="9" t="str">
        <f>IFERROR(__xludf.DUMMYFUNCTION("""COMPUTED_VALUE"""),"electricity-generation")</f>
        <v>electricity-generation</v>
      </c>
      <c r="D2" s="9" t="str">
        <f>IFERROR(__xludf.DUMMYFUNCTION("""COMPUTED_VALUE"""),"Power")</f>
        <v>Power</v>
      </c>
      <c r="E2" s="9"/>
      <c r="F2" s="9"/>
      <c r="G2" s="9"/>
      <c r="H2" s="9"/>
      <c r="I2" s="9"/>
      <c r="J2" s="9"/>
    </row>
    <row r="3">
      <c r="A3" s="9" t="str">
        <f>IFERROR(__xludf.DUMMYFUNCTION("""COMPUTED_VALUE"""),"Domestic Aviation")</f>
        <v>Domestic Aviation</v>
      </c>
      <c r="B3" s="9" t="str">
        <f>IFERROR(__xludf.DUMMYFUNCTION("""COMPUTED_VALUE"""),"Domestic Aviation")</f>
        <v>Domestic Aviation</v>
      </c>
      <c r="C3" s="9" t="str">
        <f>IFERROR(__xludf.DUMMYFUNCTION("""COMPUTED_VALUE"""),"domestic-aviation")</f>
        <v>domestic-aviation</v>
      </c>
      <c r="D3" s="9" t="str">
        <f>IFERROR(__xludf.DUMMYFUNCTION("""COMPUTED_VALUE"""),"Domestic Aviation")</f>
        <v>Domestic Aviation</v>
      </c>
      <c r="E3" s="9"/>
      <c r="F3" s="9"/>
      <c r="G3" s="9"/>
      <c r="H3" s="9"/>
      <c r="I3" s="9"/>
      <c r="J3" s="9"/>
    </row>
    <row r="4">
      <c r="A4" s="9" t="str">
        <f>IFERROR(__xludf.DUMMYFUNCTION("""COMPUTED_VALUE"""),"International Aviation")</f>
        <v>International Aviation</v>
      </c>
      <c r="B4" s="9" t="str">
        <f>IFERROR(__xludf.DUMMYFUNCTION("""COMPUTED_VALUE"""),"International Aviation")</f>
        <v>International Aviation</v>
      </c>
      <c r="C4" s="9" t="str">
        <f>IFERROR(__xludf.DUMMYFUNCTION("""COMPUTED_VALUE"""),"international-aviation")</f>
        <v>international-aviation</v>
      </c>
      <c r="D4" s="9" t="str">
        <f>IFERROR(__xludf.DUMMYFUNCTION("""COMPUTED_VALUE"""),"International Aviation")</f>
        <v>International Aviation</v>
      </c>
      <c r="E4" s="9"/>
      <c r="F4" s="9"/>
      <c r="G4" s="9"/>
      <c r="H4" s="9"/>
      <c r="I4" s="9"/>
      <c r="J4" s="9"/>
    </row>
    <row r="5">
      <c r="A5" s="9" t="str">
        <f>IFERROR(__xludf.DUMMYFUNCTION("""COMPUTED_VALUE"""),"Road Transportation")</f>
        <v>Road Transportation</v>
      </c>
      <c r="B5" s="9" t="str">
        <f>IFERROR(__xludf.DUMMYFUNCTION("""COMPUTED_VALUE"""),"Road Transportation")</f>
        <v>Road Transportation</v>
      </c>
      <c r="C5" s="9" t="str">
        <f>IFERROR(__xludf.DUMMYFUNCTION("""COMPUTED_VALUE"""),"road-transportation")</f>
        <v>road-transportation</v>
      </c>
      <c r="D5" s="9" t="str">
        <f>IFERROR(__xludf.DUMMYFUNCTION("""COMPUTED_VALUE"""),"Ground Transport")</f>
        <v>Ground Transport</v>
      </c>
      <c r="E5" s="9"/>
      <c r="F5" s="9"/>
      <c r="G5" s="9"/>
      <c r="H5" s="9"/>
      <c r="I5" s="9"/>
      <c r="J5" s="9"/>
    </row>
    <row r="6">
      <c r="A6" s="9" t="str">
        <f>IFERROR(__xludf.DUMMYFUNCTION("""COMPUTED_VALUE"""),"Residential and Commercial Onsite Fuel Usage")</f>
        <v>Residential and Commercial Onsite Fuel Usage</v>
      </c>
      <c r="B6" s="9" t="str">
        <f>IFERROR(__xludf.DUMMYFUNCTION("""COMPUTED_VALUE"""),"Residential and Commercial Onsite Fuel Usage")</f>
        <v>Residential and Commercial Onsite Fuel Usage</v>
      </c>
      <c r="C6" s="9" t="str">
        <f>IFERROR(__xludf.DUMMYFUNCTION("""COMPUTED_VALUE"""),"residential-and-commercial-onsite-fuel-usage")</f>
        <v>residential-and-commercial-onsite-fuel-usage</v>
      </c>
      <c r="D6" s="9" t="str">
        <f>IFERROR(__xludf.DUMMYFUNCTION("""COMPUTED_VALUE"""),"Residential")</f>
        <v>Residential</v>
      </c>
      <c r="E6" s="9"/>
      <c r="F6" s="9"/>
      <c r="G6" s="9"/>
      <c r="H6" s="9"/>
      <c r="I6" s="9"/>
      <c r="J6" s="9"/>
    </row>
    <row r="7">
      <c r="A7" s="9" t="str">
        <f>IFERROR(__xludf.DUMMYFUNCTION("""COMPUTED_VALUE"""),"Manufacturing and Industrial Processes")</f>
        <v>Manufacturing and Industrial Processes</v>
      </c>
      <c r="B7" s="9" t="str">
        <f>IFERROR(__xludf.DUMMYFUNCTION("""COMPUTED_VALUE"""),"Manufacturing and Industrial Processes")</f>
        <v>Manufacturing and Industrial Processes</v>
      </c>
      <c r="C7" s="9" t="str">
        <f>IFERROR(__xludf.DUMMYFUNCTION("""COMPUTED_VALUE"""),"cement, chemicals, steel, aluminum, fluorinated-gases, petrochemicals, pulp-and-paper, sand-quarrying, rock-quarrying, bauxite-mining, iron-mining, copper-mining, other-manufacturing")</f>
        <v>cement, chemicals, steel, aluminum, fluorinated-gases, petrochemicals, pulp-and-paper, sand-quarrying, rock-quarrying, bauxite-mining, iron-mining, copper-mining, other-manufacturing</v>
      </c>
      <c r="D7" s="9" t="str">
        <f>IFERROR(__xludf.DUMMYFUNCTION("""COMPUTED_VALUE"""),"Industry")</f>
        <v>Industry</v>
      </c>
      <c r="E7" s="9"/>
      <c r="F7" s="9"/>
      <c r="G7" s="9"/>
      <c r="H7" s="9"/>
      <c r="I7" s="9"/>
      <c r="J7" s="9"/>
    </row>
    <row r="8">
      <c r="A8" s="9"/>
      <c r="B8" s="9"/>
      <c r="C8" s="9"/>
      <c r="D8" s="9"/>
      <c r="E8" s="9"/>
      <c r="F8" s="9"/>
      <c r="G8" s="9"/>
      <c r="H8" s="9"/>
      <c r="I8" s="9"/>
      <c r="J8" s="9"/>
    </row>
    <row r="9">
      <c r="A9" s="9"/>
      <c r="B9" s="9"/>
      <c r="C9" s="9"/>
      <c r="D9" s="9"/>
      <c r="E9" s="9"/>
      <c r="F9" s="9"/>
      <c r="G9" s="9"/>
      <c r="H9" s="9"/>
      <c r="I9" s="9"/>
      <c r="J9" s="9"/>
    </row>
    <row r="10">
      <c r="A10" s="9"/>
      <c r="B10" s="9"/>
      <c r="C10" s="9"/>
      <c r="D10" s="9"/>
      <c r="E10" s="9"/>
      <c r="F10" s="9"/>
      <c r="G10" s="9"/>
      <c r="H10" s="9"/>
      <c r="I10" s="9"/>
      <c r="J10" s="9"/>
    </row>
    <row r="11">
      <c r="A11" s="9"/>
      <c r="B11" s="9"/>
      <c r="C11" s="9"/>
      <c r="D11" s="9"/>
      <c r="E11" s="9"/>
      <c r="F11" s="9"/>
      <c r="G11" s="9"/>
      <c r="H11" s="9"/>
      <c r="I11" s="9"/>
      <c r="J11" s="9"/>
    </row>
    <row r="12">
      <c r="A12" s="9"/>
      <c r="B12" s="9"/>
      <c r="C12" s="9"/>
      <c r="D12" s="9"/>
      <c r="E12" s="9"/>
      <c r="F12" s="9"/>
      <c r="G12" s="9"/>
      <c r="H12" s="9"/>
      <c r="I12" s="9"/>
      <c r="J12" s="9"/>
    </row>
    <row r="13">
      <c r="A13" s="9"/>
      <c r="B13" s="9"/>
      <c r="C13" s="9"/>
      <c r="D13" s="9"/>
      <c r="E13" s="9"/>
      <c r="F13" s="9"/>
      <c r="G13" s="9"/>
      <c r="H13" s="9"/>
      <c r="I13" s="9"/>
      <c r="J13" s="9"/>
    </row>
    <row r="14">
      <c r="A14" s="9"/>
      <c r="B14" s="9"/>
      <c r="C14" s="9"/>
      <c r="D14" s="9"/>
      <c r="E14" s="9"/>
      <c r="F14" s="9"/>
      <c r="G14" s="9"/>
      <c r="H14" s="9"/>
      <c r="I14" s="9"/>
      <c r="J14" s="9"/>
    </row>
    <row r="15">
      <c r="A15" s="9"/>
      <c r="B15" s="9"/>
      <c r="C15" s="9"/>
      <c r="D15" s="9"/>
      <c r="E15" s="9"/>
      <c r="F15" s="9"/>
      <c r="G15" s="9"/>
      <c r="H15" s="9"/>
      <c r="I15" s="9"/>
      <c r="J15" s="9"/>
    </row>
    <row r="16">
      <c r="A16" s="9"/>
      <c r="B16" s="9"/>
      <c r="C16" s="9"/>
      <c r="D16" s="9"/>
      <c r="E16" s="9"/>
      <c r="F16" s="9"/>
      <c r="G16" s="9"/>
      <c r="H16" s="9"/>
      <c r="I16" s="9"/>
      <c r="J16" s="9"/>
    </row>
    <row r="17">
      <c r="A17" s="9"/>
      <c r="B17" s="9"/>
      <c r="C17" s="9"/>
      <c r="D17" s="9"/>
      <c r="E17" s="9"/>
      <c r="F17" s="9"/>
      <c r="G17" s="9"/>
      <c r="H17" s="9"/>
      <c r="I17" s="9"/>
      <c r="J17" s="9"/>
    </row>
    <row r="18">
      <c r="A18" s="9"/>
      <c r="B18" s="9"/>
      <c r="C18" s="9"/>
      <c r="D18" s="9"/>
      <c r="E18" s="9"/>
      <c r="F18" s="9"/>
      <c r="G18" s="9"/>
      <c r="H18" s="9"/>
      <c r="I18" s="9"/>
      <c r="J18" s="9"/>
    </row>
    <row r="19">
      <c r="A19" s="9"/>
      <c r="B19" s="9"/>
      <c r="C19" s="9"/>
      <c r="D19" s="9"/>
      <c r="E19" s="9"/>
      <c r="F19" s="9"/>
      <c r="G19" s="9"/>
      <c r="H19" s="9"/>
      <c r="I19" s="9"/>
      <c r="J19" s="9"/>
    </row>
    <row r="20">
      <c r="A20" s="9"/>
      <c r="B20" s="9"/>
      <c r="C20" s="9"/>
      <c r="D20" s="9"/>
      <c r="E20" s="9"/>
      <c r="F20" s="9"/>
      <c r="G20" s="9"/>
      <c r="H20" s="9"/>
      <c r="I20" s="9"/>
      <c r="J20" s="9"/>
    </row>
    <row r="21">
      <c r="A21" s="9"/>
      <c r="B21" s="9"/>
      <c r="C21" s="9"/>
      <c r="D21" s="9"/>
      <c r="E21" s="9"/>
      <c r="F21" s="9"/>
      <c r="G21" s="9"/>
      <c r="H21" s="9"/>
      <c r="I21" s="9"/>
      <c r="J21" s="9"/>
    </row>
    <row r="22">
      <c r="A22" s="9"/>
      <c r="B22" s="9"/>
      <c r="C22" s="9"/>
      <c r="D22" s="9"/>
      <c r="E22" s="9"/>
      <c r="F22" s="9"/>
      <c r="G22" s="9"/>
      <c r="H22" s="9"/>
      <c r="I22" s="9"/>
      <c r="J22" s="9"/>
    </row>
    <row r="23">
      <c r="A23" s="9"/>
      <c r="B23" s="9"/>
      <c r="C23" s="9"/>
      <c r="D23" s="9"/>
      <c r="E23" s="9"/>
      <c r="F23" s="9"/>
      <c r="G23" s="9"/>
      <c r="H23" s="9"/>
      <c r="I23" s="9"/>
      <c r="J23" s="9"/>
    </row>
    <row r="24">
      <c r="A24" s="9"/>
      <c r="B24" s="9"/>
      <c r="C24" s="9"/>
      <c r="D24" s="9"/>
      <c r="E24" s="9"/>
      <c r="F24" s="9"/>
      <c r="G24" s="9"/>
      <c r="H24" s="9"/>
      <c r="I24" s="9"/>
      <c r="J24" s="9"/>
    </row>
    <row r="25">
      <c r="A25" s="9"/>
      <c r="B25" s="9"/>
      <c r="C25" s="9"/>
      <c r="D25" s="9"/>
      <c r="E25" s="9"/>
      <c r="F25" s="9"/>
      <c r="G25" s="9"/>
      <c r="H25" s="9"/>
      <c r="I25" s="9"/>
      <c r="J25" s="9"/>
    </row>
    <row r="26">
      <c r="A26" s="9"/>
      <c r="B26" s="9"/>
      <c r="C26" s="9"/>
      <c r="D26" s="9"/>
      <c r="E26" s="9"/>
      <c r="F26" s="9"/>
      <c r="G26" s="9"/>
      <c r="H26" s="9"/>
      <c r="I26" s="9"/>
      <c r="J26" s="9"/>
    </row>
    <row r="27">
      <c r="A27" s="9"/>
      <c r="B27" s="9"/>
      <c r="C27" s="9"/>
      <c r="D27" s="9"/>
      <c r="E27" s="9"/>
      <c r="F27" s="9"/>
      <c r="G27" s="9"/>
      <c r="H27" s="9"/>
      <c r="I27" s="9"/>
      <c r="J27" s="9"/>
    </row>
    <row r="28">
      <c r="A28" s="9"/>
      <c r="B28" s="9"/>
      <c r="C28" s="9"/>
      <c r="D28" s="9"/>
      <c r="E28" s="9"/>
      <c r="F28" s="9"/>
      <c r="G28" s="9"/>
      <c r="H28" s="9"/>
      <c r="I28" s="9"/>
      <c r="J28" s="9"/>
    </row>
    <row r="29">
      <c r="A29" s="9"/>
      <c r="B29" s="9"/>
      <c r="C29" s="9"/>
      <c r="D29" s="9"/>
      <c r="E29" s="9"/>
      <c r="F29" s="9"/>
      <c r="G29" s="9"/>
      <c r="H29" s="9"/>
      <c r="I29" s="9"/>
      <c r="J29" s="9"/>
    </row>
    <row r="30">
      <c r="A30" s="9"/>
      <c r="B30" s="9"/>
      <c r="C30" s="9"/>
      <c r="D30" s="9"/>
      <c r="E30" s="9"/>
      <c r="F30" s="9"/>
      <c r="G30" s="9"/>
      <c r="H30" s="9"/>
      <c r="I30" s="9"/>
      <c r="J30" s="9"/>
    </row>
    <row r="31">
      <c r="A31" s="9"/>
      <c r="B31" s="9"/>
      <c r="C31" s="9"/>
      <c r="D31" s="9"/>
      <c r="E31" s="9"/>
      <c r="F31" s="9"/>
      <c r="G31" s="9"/>
      <c r="H31" s="9"/>
      <c r="I31" s="9"/>
      <c r="J31" s="9"/>
    </row>
    <row r="32">
      <c r="A32" s="9"/>
      <c r="B32" s="9"/>
      <c r="C32" s="9"/>
      <c r="D32" s="9"/>
      <c r="E32" s="9"/>
      <c r="F32" s="9"/>
      <c r="G32" s="9"/>
      <c r="H32" s="9"/>
      <c r="I32" s="9"/>
      <c r="J32" s="9"/>
    </row>
    <row r="33">
      <c r="A33" s="9"/>
      <c r="B33" s="9"/>
      <c r="C33" s="9"/>
      <c r="D33" s="9"/>
      <c r="E33" s="9"/>
      <c r="F33" s="9"/>
      <c r="G33" s="9"/>
      <c r="H33" s="9"/>
      <c r="I33" s="9"/>
      <c r="J33" s="9"/>
    </row>
    <row r="34">
      <c r="A34" s="9"/>
      <c r="B34" s="9"/>
      <c r="C34" s="9"/>
      <c r="D34" s="9"/>
      <c r="E34" s="9"/>
      <c r="F34" s="9"/>
      <c r="G34" s="9"/>
      <c r="H34" s="9"/>
      <c r="I34" s="9"/>
      <c r="J34" s="9"/>
    </row>
    <row r="35">
      <c r="A35" s="9"/>
      <c r="B35" s="9"/>
      <c r="C35" s="9"/>
      <c r="D35" s="9"/>
      <c r="E35" s="9"/>
      <c r="F35" s="9"/>
      <c r="G35" s="9"/>
      <c r="H35" s="9"/>
      <c r="I35" s="9"/>
      <c r="J35" s="9"/>
    </row>
    <row r="36">
      <c r="A36" s="9"/>
      <c r="B36" s="9"/>
      <c r="C36" s="9"/>
      <c r="D36" s="9"/>
      <c r="E36" s="9"/>
      <c r="F36" s="9"/>
      <c r="G36" s="9"/>
      <c r="H36" s="9"/>
      <c r="I36" s="9"/>
      <c r="J36" s="9"/>
    </row>
    <row r="37">
      <c r="A37" s="9"/>
      <c r="B37" s="9"/>
      <c r="C37" s="9"/>
      <c r="D37" s="9"/>
      <c r="E37" s="9"/>
      <c r="F37" s="9"/>
      <c r="G37" s="9"/>
      <c r="H37" s="9"/>
      <c r="I37" s="9"/>
      <c r="J37" s="9"/>
    </row>
    <row r="38">
      <c r="A38" s="9"/>
      <c r="B38" s="9"/>
      <c r="C38" s="9"/>
      <c r="D38" s="9"/>
      <c r="E38" s="9"/>
      <c r="F38" s="9"/>
      <c r="G38" s="9"/>
      <c r="H38" s="9"/>
      <c r="I38" s="9"/>
      <c r="J38" s="9"/>
    </row>
    <row r="39">
      <c r="A39" s="9"/>
      <c r="B39" s="9"/>
      <c r="C39" s="9"/>
      <c r="D39" s="9"/>
      <c r="E39" s="9"/>
      <c r="F39" s="9"/>
      <c r="G39" s="9"/>
      <c r="H39" s="9"/>
      <c r="I39" s="9"/>
      <c r="J39" s="9"/>
    </row>
    <row r="40">
      <c r="A40" s="9"/>
      <c r="B40" s="9"/>
      <c r="C40" s="9"/>
      <c r="D40" s="9"/>
      <c r="E40" s="9"/>
      <c r="F40" s="9"/>
      <c r="G40" s="9"/>
      <c r="H40" s="9"/>
      <c r="I40" s="9"/>
      <c r="J40" s="9"/>
    </row>
    <row r="41">
      <c r="A41" s="9"/>
      <c r="B41" s="9"/>
      <c r="C41" s="9"/>
      <c r="D41" s="9"/>
      <c r="E41" s="9"/>
      <c r="F41" s="9"/>
      <c r="G41" s="9"/>
      <c r="H41" s="9"/>
      <c r="I41" s="9"/>
      <c r="J41" s="9"/>
    </row>
    <row r="42">
      <c r="A42" s="9"/>
      <c r="B42" s="9"/>
      <c r="C42" s="9"/>
      <c r="D42" s="9"/>
      <c r="E42" s="9"/>
      <c r="F42" s="9"/>
      <c r="G42" s="9"/>
      <c r="H42" s="9"/>
      <c r="I42" s="9"/>
      <c r="J42" s="9"/>
    </row>
    <row r="43">
      <c r="A43" s="9"/>
      <c r="B43" s="9"/>
      <c r="C43" s="9"/>
      <c r="D43" s="9"/>
      <c r="E43" s="9"/>
      <c r="F43" s="9"/>
      <c r="G43" s="9"/>
      <c r="H43" s="9"/>
      <c r="I43" s="9"/>
      <c r="J43" s="9"/>
    </row>
    <row r="44">
      <c r="A44" s="9"/>
      <c r="B44" s="9"/>
      <c r="C44" s="9"/>
      <c r="D44" s="9"/>
      <c r="E44" s="9"/>
      <c r="F44" s="9"/>
      <c r="G44" s="9"/>
      <c r="H44" s="9"/>
      <c r="I44" s="9"/>
      <c r="J44" s="9"/>
    </row>
    <row r="45">
      <c r="A45" s="9"/>
      <c r="B45" s="9"/>
      <c r="C45" s="9"/>
      <c r="D45" s="9"/>
      <c r="E45" s="9"/>
      <c r="F45" s="9"/>
      <c r="G45" s="9"/>
      <c r="H45" s="9"/>
      <c r="I45" s="9"/>
      <c r="J45" s="9"/>
    </row>
    <row r="46">
      <c r="A46" s="9"/>
      <c r="B46" s="9"/>
      <c r="C46" s="9"/>
      <c r="D46" s="9"/>
      <c r="E46" s="9"/>
      <c r="F46" s="9"/>
      <c r="G46" s="9"/>
      <c r="H46" s="9"/>
      <c r="I46" s="9"/>
      <c r="J46" s="9"/>
    </row>
    <row r="47">
      <c r="A47" s="9"/>
      <c r="B47" s="9"/>
      <c r="C47" s="9"/>
      <c r="D47" s="9"/>
      <c r="E47" s="9"/>
      <c r="F47" s="9"/>
      <c r="G47" s="9"/>
      <c r="H47" s="9"/>
      <c r="I47" s="9"/>
      <c r="J47" s="9"/>
    </row>
    <row r="48">
      <c r="A48" s="9"/>
      <c r="B48" s="9"/>
      <c r="C48" s="9"/>
      <c r="D48" s="9"/>
      <c r="E48" s="9"/>
      <c r="F48" s="9"/>
      <c r="G48" s="9"/>
      <c r="H48" s="9"/>
      <c r="I48" s="9"/>
      <c r="J48" s="9"/>
    </row>
    <row r="49">
      <c r="A49" s="9"/>
      <c r="B49" s="9"/>
      <c r="C49" s="9"/>
      <c r="D49" s="9"/>
      <c r="E49" s="9"/>
      <c r="F49" s="9"/>
      <c r="G49" s="9"/>
      <c r="H49" s="9"/>
      <c r="I49" s="9"/>
      <c r="J49" s="9"/>
    </row>
    <row r="50">
      <c r="A50" s="9"/>
      <c r="B50" s="9"/>
      <c r="C50" s="9"/>
      <c r="D50" s="9"/>
      <c r="E50" s="9"/>
      <c r="F50" s="9"/>
      <c r="G50" s="9"/>
      <c r="H50" s="9"/>
      <c r="I50" s="9"/>
      <c r="J50" s="9"/>
    </row>
    <row r="51">
      <c r="A51" s="9"/>
      <c r="B51" s="9"/>
      <c r="C51" s="9"/>
      <c r="D51" s="9"/>
      <c r="E51" s="9"/>
      <c r="F51" s="9"/>
      <c r="G51" s="9"/>
      <c r="H51" s="9"/>
      <c r="I51" s="9"/>
      <c r="J51" s="9"/>
    </row>
    <row r="52">
      <c r="A52" s="9"/>
      <c r="B52" s="9"/>
      <c r="C52" s="9"/>
      <c r="D52" s="9"/>
      <c r="E52" s="9"/>
      <c r="F52" s="9"/>
      <c r="G52" s="9"/>
      <c r="H52" s="9"/>
      <c r="I52" s="9"/>
      <c r="J52" s="9"/>
    </row>
    <row r="53">
      <c r="A53" s="9"/>
      <c r="B53" s="9"/>
      <c r="C53" s="9"/>
      <c r="D53" s="9"/>
      <c r="E53" s="9"/>
      <c r="F53" s="9"/>
      <c r="G53" s="9"/>
      <c r="H53" s="9"/>
      <c r="I53" s="9"/>
      <c r="J53" s="9"/>
    </row>
    <row r="54">
      <c r="A54" s="9"/>
      <c r="B54" s="9"/>
      <c r="C54" s="9"/>
      <c r="D54" s="9"/>
      <c r="E54" s="9"/>
      <c r="F54" s="9"/>
      <c r="G54" s="9"/>
      <c r="H54" s="9"/>
      <c r="I54" s="9"/>
      <c r="J54" s="9"/>
    </row>
    <row r="55">
      <c r="A55" s="9"/>
      <c r="B55" s="9"/>
      <c r="C55" s="9"/>
      <c r="D55" s="9"/>
      <c r="E55" s="9"/>
      <c r="F55" s="9"/>
      <c r="G55" s="9"/>
      <c r="H55" s="9"/>
      <c r="I55" s="9"/>
      <c r="J55" s="9"/>
    </row>
    <row r="56">
      <c r="A56" s="9"/>
      <c r="B56" s="9"/>
      <c r="C56" s="9"/>
      <c r="D56" s="9"/>
      <c r="E56" s="9"/>
      <c r="F56" s="9"/>
      <c r="G56" s="9"/>
      <c r="H56" s="9"/>
      <c r="I56" s="9"/>
      <c r="J56" s="9"/>
    </row>
    <row r="57">
      <c r="A57" s="9"/>
      <c r="B57" s="9"/>
      <c r="C57" s="9"/>
      <c r="D57" s="9"/>
      <c r="E57" s="9"/>
      <c r="F57" s="9"/>
      <c r="G57" s="9"/>
      <c r="H57" s="9"/>
      <c r="I57" s="9"/>
      <c r="J57" s="9"/>
    </row>
    <row r="58">
      <c r="A58" s="9"/>
      <c r="B58" s="9"/>
      <c r="C58" s="9"/>
      <c r="D58" s="9"/>
      <c r="E58" s="9"/>
      <c r="F58" s="9"/>
      <c r="G58" s="9"/>
      <c r="H58" s="9"/>
      <c r="I58" s="9"/>
      <c r="J58" s="9"/>
    </row>
    <row r="59">
      <c r="A59" s="9"/>
      <c r="B59" s="9"/>
      <c r="C59" s="9"/>
      <c r="D59" s="9"/>
      <c r="E59" s="9"/>
      <c r="F59" s="9"/>
      <c r="G59" s="9"/>
      <c r="H59" s="9"/>
      <c r="I59" s="9"/>
      <c r="J59" s="9"/>
    </row>
    <row r="60">
      <c r="A60" s="9"/>
      <c r="B60" s="9"/>
      <c r="C60" s="9"/>
      <c r="D60" s="9"/>
      <c r="E60" s="9"/>
      <c r="F60" s="9"/>
      <c r="G60" s="9"/>
      <c r="H60" s="9"/>
      <c r="I60" s="9"/>
      <c r="J60" s="9"/>
    </row>
    <row r="61">
      <c r="A61" s="9"/>
      <c r="B61" s="9"/>
      <c r="C61" s="9"/>
      <c r="D61" s="9"/>
      <c r="E61" s="9"/>
      <c r="F61" s="9"/>
      <c r="G61" s="9"/>
      <c r="H61" s="9"/>
      <c r="I61" s="9"/>
      <c r="J61" s="9"/>
    </row>
    <row r="62">
      <c r="A62" s="9"/>
      <c r="B62" s="9"/>
      <c r="C62" s="9"/>
      <c r="D62" s="9"/>
      <c r="E62" s="9"/>
      <c r="F62" s="9"/>
      <c r="G62" s="9"/>
      <c r="H62" s="9"/>
      <c r="I62" s="9"/>
      <c r="J62" s="9"/>
    </row>
    <row r="63">
      <c r="A63" s="9"/>
      <c r="B63" s="9"/>
      <c r="C63" s="9"/>
      <c r="D63" s="9"/>
      <c r="E63" s="9"/>
      <c r="F63" s="9"/>
      <c r="G63" s="9"/>
      <c r="H63" s="9"/>
      <c r="I63" s="9"/>
      <c r="J63" s="9"/>
    </row>
    <row r="64">
      <c r="A64" s="9"/>
      <c r="B64" s="9"/>
      <c r="C64" s="9"/>
      <c r="D64" s="9"/>
      <c r="E64" s="9"/>
      <c r="F64" s="9"/>
      <c r="G64" s="9"/>
      <c r="H64" s="9"/>
      <c r="I64" s="9"/>
      <c r="J64" s="9"/>
    </row>
    <row r="65">
      <c r="A65" s="9"/>
      <c r="B65" s="9"/>
      <c r="C65" s="9"/>
      <c r="D65" s="9"/>
      <c r="E65" s="9"/>
      <c r="F65" s="9"/>
      <c r="G65" s="9"/>
      <c r="H65" s="9"/>
      <c r="I65" s="9"/>
      <c r="J65" s="9"/>
    </row>
    <row r="66">
      <c r="A66" s="9"/>
      <c r="B66" s="9"/>
      <c r="C66" s="9"/>
      <c r="D66" s="9"/>
      <c r="E66" s="9"/>
      <c r="F66" s="9"/>
      <c r="G66" s="9"/>
      <c r="H66" s="9"/>
      <c r="I66" s="9"/>
      <c r="J66" s="9"/>
    </row>
    <row r="67">
      <c r="A67" s="9"/>
      <c r="B67" s="9"/>
      <c r="C67" s="9"/>
      <c r="D67" s="9"/>
      <c r="E67" s="9"/>
      <c r="F67" s="9"/>
      <c r="G67" s="9"/>
      <c r="H67" s="9"/>
      <c r="I67" s="9"/>
      <c r="J67" s="9"/>
    </row>
    <row r="68">
      <c r="A68" s="9"/>
      <c r="B68" s="9"/>
      <c r="C68" s="9"/>
      <c r="D68" s="9"/>
      <c r="E68" s="9"/>
      <c r="F68" s="9"/>
      <c r="G68" s="9"/>
      <c r="H68" s="9"/>
      <c r="I68" s="9"/>
      <c r="J68" s="9"/>
    </row>
    <row r="69">
      <c r="A69" s="9"/>
      <c r="B69" s="9"/>
      <c r="C69" s="9"/>
      <c r="D69" s="9"/>
      <c r="E69" s="9"/>
      <c r="F69" s="9"/>
      <c r="G69" s="9"/>
      <c r="H69" s="9"/>
      <c r="I69" s="9"/>
      <c r="J69" s="9"/>
    </row>
    <row r="70">
      <c r="A70" s="9"/>
      <c r="B70" s="9"/>
      <c r="C70" s="9"/>
      <c r="D70" s="9"/>
      <c r="E70" s="9"/>
      <c r="F70" s="9"/>
      <c r="G70" s="9"/>
      <c r="H70" s="9"/>
      <c r="I70" s="9"/>
      <c r="J70" s="9"/>
    </row>
    <row r="71">
      <c r="A71" s="9"/>
      <c r="B71" s="9"/>
      <c r="C71" s="9"/>
      <c r="D71" s="9"/>
      <c r="E71" s="9"/>
      <c r="F71" s="9"/>
      <c r="G71" s="9"/>
      <c r="H71" s="9"/>
      <c r="I71" s="9"/>
      <c r="J71" s="9"/>
    </row>
    <row r="72">
      <c r="A72" s="9"/>
      <c r="B72" s="9"/>
      <c r="C72" s="9"/>
      <c r="D72" s="9"/>
      <c r="E72" s="9"/>
      <c r="F72" s="9"/>
      <c r="G72" s="9"/>
      <c r="H72" s="9"/>
      <c r="I72" s="9"/>
      <c r="J72" s="9"/>
    </row>
    <row r="73">
      <c r="A73" s="9"/>
      <c r="B73" s="9"/>
      <c r="C73" s="9"/>
      <c r="D73" s="9"/>
      <c r="E73" s="9"/>
      <c r="F73" s="9"/>
      <c r="G73" s="9"/>
      <c r="H73" s="9"/>
      <c r="I73" s="9"/>
      <c r="J73" s="9"/>
    </row>
    <row r="74">
      <c r="A74" s="9"/>
      <c r="B74" s="9"/>
      <c r="C74" s="9"/>
      <c r="D74" s="9"/>
      <c r="E74" s="9"/>
      <c r="F74" s="9"/>
      <c r="G74" s="9"/>
      <c r="H74" s="9"/>
      <c r="I74" s="9"/>
      <c r="J74" s="9"/>
    </row>
    <row r="75">
      <c r="A75" s="9"/>
      <c r="B75" s="9"/>
      <c r="C75" s="9"/>
      <c r="D75" s="9"/>
      <c r="E75" s="9"/>
      <c r="F75" s="9"/>
      <c r="G75" s="9"/>
      <c r="H75" s="9"/>
      <c r="I75" s="9"/>
      <c r="J75" s="9"/>
    </row>
    <row r="76">
      <c r="A76" s="9"/>
      <c r="B76" s="9"/>
      <c r="C76" s="9"/>
      <c r="D76" s="9"/>
      <c r="E76" s="9"/>
      <c r="F76" s="9"/>
      <c r="G76" s="9"/>
      <c r="H76" s="9"/>
      <c r="I76" s="9"/>
      <c r="J76" s="9"/>
    </row>
    <row r="77">
      <c r="A77" s="9"/>
      <c r="B77" s="9"/>
      <c r="C77" s="9"/>
      <c r="D77" s="9"/>
      <c r="E77" s="9"/>
      <c r="F77" s="9"/>
      <c r="G77" s="9"/>
      <c r="H77" s="9"/>
      <c r="I77" s="9"/>
      <c r="J77" s="9"/>
    </row>
    <row r="78">
      <c r="A78" s="9"/>
      <c r="B78" s="9"/>
      <c r="C78" s="9"/>
      <c r="D78" s="9"/>
      <c r="E78" s="9"/>
      <c r="F78" s="9"/>
      <c r="G78" s="9"/>
      <c r="H78" s="9"/>
      <c r="I78" s="9"/>
      <c r="J78" s="9"/>
    </row>
    <row r="79">
      <c r="A79" s="9"/>
      <c r="B79" s="9"/>
      <c r="C79" s="9"/>
      <c r="D79" s="9"/>
      <c r="E79" s="9"/>
      <c r="F79" s="9"/>
      <c r="G79" s="9"/>
      <c r="H79" s="9"/>
      <c r="I79" s="9"/>
      <c r="J79" s="9"/>
    </row>
    <row r="80">
      <c r="A80" s="9"/>
      <c r="B80" s="9"/>
      <c r="C80" s="9"/>
      <c r="D80" s="9"/>
      <c r="E80" s="9"/>
      <c r="F80" s="9"/>
      <c r="G80" s="9"/>
      <c r="H80" s="9"/>
      <c r="I80" s="9"/>
      <c r="J80" s="9"/>
    </row>
    <row r="81">
      <c r="A81" s="9"/>
      <c r="B81" s="9"/>
      <c r="C81" s="9"/>
      <c r="D81" s="9"/>
      <c r="E81" s="9"/>
      <c r="F81" s="9"/>
      <c r="G81" s="9"/>
      <c r="H81" s="9"/>
      <c r="I81" s="9"/>
      <c r="J81" s="9"/>
    </row>
    <row r="82">
      <c r="A82" s="9"/>
      <c r="B82" s="9"/>
      <c r="C82" s="9"/>
      <c r="D82" s="9"/>
      <c r="E82" s="9"/>
      <c r="F82" s="9"/>
      <c r="G82" s="9"/>
      <c r="H82" s="9"/>
      <c r="I82" s="9"/>
      <c r="J82" s="9"/>
    </row>
    <row r="83">
      <c r="A83" s="9"/>
      <c r="B83" s="9"/>
      <c r="C83" s="9"/>
      <c r="D83" s="9"/>
      <c r="E83" s="9"/>
      <c r="F83" s="9"/>
      <c r="G83" s="9"/>
      <c r="H83" s="9"/>
      <c r="I83" s="9"/>
      <c r="J83" s="9"/>
    </row>
    <row r="84">
      <c r="A84" s="9"/>
      <c r="B84" s="9"/>
      <c r="C84" s="9"/>
      <c r="D84" s="9"/>
      <c r="E84" s="9"/>
      <c r="F84" s="9"/>
      <c r="G84" s="9"/>
      <c r="H84" s="9"/>
      <c r="I84" s="9"/>
      <c r="J84" s="9"/>
    </row>
    <row r="85">
      <c r="A85" s="9"/>
      <c r="B85" s="9"/>
      <c r="C85" s="9"/>
      <c r="D85" s="9"/>
      <c r="E85" s="9"/>
      <c r="F85" s="9"/>
      <c r="G85" s="9"/>
      <c r="H85" s="9"/>
      <c r="I85" s="9"/>
      <c r="J85" s="9"/>
    </row>
    <row r="86">
      <c r="A86" s="9"/>
      <c r="B86" s="9"/>
      <c r="C86" s="9"/>
      <c r="D86" s="9"/>
      <c r="E86" s="9"/>
      <c r="F86" s="9"/>
      <c r="G86" s="9"/>
      <c r="H86" s="9"/>
      <c r="I86" s="9"/>
      <c r="J86" s="9"/>
    </row>
    <row r="87">
      <c r="A87" s="9"/>
      <c r="B87" s="9"/>
      <c r="C87" s="9"/>
      <c r="D87" s="9"/>
      <c r="E87" s="9"/>
      <c r="F87" s="9"/>
      <c r="G87" s="9"/>
      <c r="H87" s="9"/>
      <c r="I87" s="9"/>
      <c r="J87" s="9"/>
    </row>
    <row r="88">
      <c r="A88" s="9"/>
      <c r="B88" s="9"/>
      <c r="C88" s="9"/>
      <c r="D88" s="9"/>
      <c r="E88" s="9"/>
      <c r="F88" s="9"/>
      <c r="G88" s="9"/>
      <c r="H88" s="9"/>
      <c r="I88" s="9"/>
      <c r="J88" s="9"/>
    </row>
    <row r="89">
      <c r="A89" s="9"/>
      <c r="B89" s="9"/>
      <c r="C89" s="9"/>
      <c r="D89" s="9"/>
      <c r="E89" s="9"/>
      <c r="F89" s="9"/>
      <c r="G89" s="9"/>
      <c r="H89" s="9"/>
      <c r="I89" s="9"/>
      <c r="J89" s="9"/>
    </row>
    <row r="90">
      <c r="A90" s="9"/>
      <c r="B90" s="9"/>
      <c r="C90" s="9"/>
      <c r="D90" s="9"/>
      <c r="E90" s="9"/>
      <c r="F90" s="9"/>
      <c r="G90" s="9"/>
      <c r="H90" s="9"/>
      <c r="I90" s="9"/>
      <c r="J90" s="9"/>
    </row>
    <row r="91">
      <c r="A91" s="9"/>
      <c r="B91" s="9"/>
      <c r="C91" s="9"/>
      <c r="D91" s="9"/>
      <c r="E91" s="9"/>
      <c r="F91" s="9"/>
      <c r="G91" s="9"/>
      <c r="H91" s="9"/>
      <c r="I91" s="9"/>
      <c r="J91" s="9"/>
    </row>
    <row r="92">
      <c r="A92" s="9"/>
      <c r="B92" s="9"/>
      <c r="C92" s="9"/>
      <c r="D92" s="9"/>
      <c r="E92" s="9"/>
      <c r="F92" s="9"/>
      <c r="G92" s="9"/>
      <c r="H92" s="9"/>
      <c r="I92" s="9"/>
      <c r="J92" s="9"/>
    </row>
    <row r="93">
      <c r="A93" s="9"/>
      <c r="B93" s="9"/>
      <c r="C93" s="9"/>
      <c r="D93" s="9"/>
      <c r="E93" s="9"/>
      <c r="F93" s="9"/>
      <c r="G93" s="9"/>
      <c r="H93" s="9"/>
      <c r="I93" s="9"/>
      <c r="J93" s="9"/>
    </row>
    <row r="94">
      <c r="A94" s="9"/>
      <c r="B94" s="9"/>
      <c r="C94" s="9"/>
      <c r="D94" s="9"/>
      <c r="E94" s="9"/>
      <c r="F94" s="9"/>
      <c r="G94" s="9"/>
      <c r="H94" s="9"/>
      <c r="I94" s="9"/>
      <c r="J94" s="9"/>
    </row>
    <row r="95">
      <c r="A95" s="9"/>
      <c r="B95" s="9"/>
      <c r="C95" s="9"/>
      <c r="D95" s="9"/>
      <c r="E95" s="9"/>
      <c r="F95" s="9"/>
      <c r="G95" s="9"/>
      <c r="H95" s="9"/>
      <c r="I95" s="9"/>
      <c r="J95" s="9"/>
    </row>
    <row r="96">
      <c r="A96" s="9"/>
      <c r="B96" s="9"/>
      <c r="C96" s="9"/>
      <c r="D96" s="9"/>
      <c r="E96" s="9"/>
      <c r="F96" s="9"/>
      <c r="G96" s="9"/>
      <c r="H96" s="9"/>
      <c r="I96" s="9"/>
      <c r="J96" s="9"/>
    </row>
    <row r="97">
      <c r="A97" s="9"/>
      <c r="B97" s="9"/>
      <c r="C97" s="9"/>
      <c r="D97" s="9"/>
      <c r="E97" s="9"/>
      <c r="F97" s="9"/>
      <c r="G97" s="9"/>
      <c r="H97" s="9"/>
      <c r="I97" s="9"/>
      <c r="J97" s="9"/>
    </row>
    <row r="98">
      <c r="A98" s="9"/>
      <c r="B98" s="9"/>
      <c r="C98" s="9"/>
      <c r="D98" s="9"/>
      <c r="E98" s="9"/>
      <c r="F98" s="9"/>
      <c r="G98" s="9"/>
      <c r="H98" s="9"/>
      <c r="I98" s="9"/>
      <c r="J98" s="9"/>
    </row>
    <row r="99">
      <c r="A99" s="9"/>
      <c r="B99" s="9"/>
      <c r="C99" s="9"/>
      <c r="D99" s="9"/>
      <c r="E99" s="9"/>
      <c r="F99" s="9"/>
      <c r="G99" s="9"/>
      <c r="H99" s="9"/>
      <c r="I99" s="9"/>
      <c r="J99" s="9"/>
    </row>
    <row r="100">
      <c r="A100" s="9"/>
      <c r="B100" s="9"/>
      <c r="C100" s="9"/>
      <c r="D100" s="9"/>
      <c r="E100" s="9"/>
      <c r="F100" s="9"/>
      <c r="G100" s="9"/>
      <c r="H100" s="9"/>
      <c r="I100" s="9"/>
      <c r="J100" s="9"/>
    </row>
    <row r="101">
      <c r="A101" s="9"/>
      <c r="B101" s="9"/>
      <c r="C101" s="9"/>
      <c r="D101" s="9"/>
      <c r="E101" s="9"/>
      <c r="F101" s="9"/>
      <c r="G101" s="9"/>
      <c r="H101" s="9"/>
      <c r="I101" s="9"/>
      <c r="J101" s="9"/>
    </row>
    <row r="102">
      <c r="A102" s="9"/>
      <c r="B102" s="9"/>
      <c r="C102" s="9"/>
      <c r="D102" s="9"/>
      <c r="E102" s="9"/>
      <c r="F102" s="9"/>
      <c r="G102" s="9"/>
      <c r="H102" s="9"/>
      <c r="I102" s="9"/>
      <c r="J102" s="9"/>
    </row>
    <row r="103">
      <c r="A103" s="9"/>
      <c r="B103" s="9"/>
      <c r="C103" s="9"/>
      <c r="D103" s="9"/>
      <c r="E103" s="9"/>
      <c r="F103" s="9"/>
      <c r="G103" s="9"/>
      <c r="H103" s="9"/>
      <c r="I103" s="9"/>
      <c r="J103" s="9"/>
    </row>
    <row r="104">
      <c r="A104" s="9"/>
      <c r="B104" s="9"/>
      <c r="C104" s="9"/>
      <c r="D104" s="9"/>
      <c r="E104" s="9"/>
      <c r="F104" s="9"/>
      <c r="G104" s="9"/>
      <c r="H104" s="9"/>
      <c r="I104" s="9"/>
      <c r="J104" s="9"/>
    </row>
    <row r="105">
      <c r="A105" s="9"/>
      <c r="B105" s="9"/>
      <c r="C105" s="9"/>
      <c r="D105" s="9"/>
      <c r="E105" s="9"/>
      <c r="F105" s="9"/>
      <c r="G105" s="9"/>
      <c r="H105" s="9"/>
      <c r="I105" s="9"/>
      <c r="J105" s="9"/>
    </row>
    <row r="106">
      <c r="A106" s="9"/>
      <c r="B106" s="9"/>
      <c r="C106" s="9"/>
      <c r="D106" s="9"/>
      <c r="E106" s="9"/>
      <c r="F106" s="9"/>
      <c r="G106" s="9"/>
      <c r="H106" s="9"/>
      <c r="I106" s="9"/>
      <c r="J106" s="9"/>
    </row>
    <row r="107">
      <c r="A107" s="9"/>
      <c r="B107" s="9"/>
      <c r="C107" s="9"/>
      <c r="D107" s="9"/>
      <c r="E107" s="9"/>
      <c r="F107" s="9"/>
      <c r="G107" s="9"/>
      <c r="H107" s="9"/>
      <c r="I107" s="9"/>
      <c r="J107" s="9"/>
    </row>
    <row r="108">
      <c r="A108" s="9"/>
      <c r="B108" s="9"/>
      <c r="C108" s="9"/>
      <c r="D108" s="9"/>
      <c r="E108" s="9"/>
      <c r="F108" s="9"/>
      <c r="G108" s="9"/>
      <c r="H108" s="9"/>
      <c r="I108" s="9"/>
      <c r="J108" s="9"/>
    </row>
    <row r="109">
      <c r="A109" s="9"/>
      <c r="B109" s="9"/>
      <c r="C109" s="9"/>
      <c r="D109" s="9"/>
      <c r="E109" s="9"/>
      <c r="F109" s="9"/>
      <c r="G109" s="9"/>
      <c r="H109" s="9"/>
      <c r="I109" s="9"/>
      <c r="J109" s="9"/>
    </row>
    <row r="110">
      <c r="A110" s="9"/>
      <c r="B110" s="9"/>
      <c r="C110" s="9"/>
      <c r="D110" s="9"/>
      <c r="E110" s="9"/>
      <c r="F110" s="9"/>
      <c r="G110" s="9"/>
      <c r="H110" s="9"/>
      <c r="I110" s="9"/>
      <c r="J110" s="9"/>
    </row>
    <row r="111">
      <c r="A111" s="9"/>
      <c r="B111" s="9"/>
      <c r="C111" s="9"/>
      <c r="D111" s="9"/>
      <c r="E111" s="9"/>
      <c r="F111" s="9"/>
      <c r="G111" s="9"/>
      <c r="H111" s="9"/>
      <c r="I111" s="9"/>
      <c r="J111" s="9"/>
    </row>
    <row r="112">
      <c r="A112" s="9"/>
      <c r="B112" s="9"/>
      <c r="C112" s="9"/>
      <c r="D112" s="9"/>
      <c r="E112" s="9"/>
      <c r="F112" s="9"/>
      <c r="G112" s="9"/>
      <c r="H112" s="9"/>
      <c r="I112" s="9"/>
      <c r="J112" s="9"/>
    </row>
    <row r="113">
      <c r="A113" s="9"/>
      <c r="B113" s="9"/>
      <c r="C113" s="9"/>
      <c r="D113" s="9"/>
      <c r="E113" s="9"/>
      <c r="F113" s="9"/>
      <c r="G113" s="9"/>
      <c r="H113" s="9"/>
      <c r="I113" s="9"/>
      <c r="J113" s="9"/>
    </row>
    <row r="114">
      <c r="A114" s="9"/>
      <c r="B114" s="9"/>
      <c r="C114" s="9"/>
      <c r="D114" s="9"/>
      <c r="E114" s="9"/>
      <c r="F114" s="9"/>
      <c r="G114" s="9"/>
      <c r="H114" s="9"/>
      <c r="I114" s="9"/>
      <c r="J114" s="9"/>
    </row>
    <row r="115">
      <c r="A115" s="9"/>
      <c r="B115" s="9"/>
      <c r="C115" s="9"/>
      <c r="D115" s="9"/>
      <c r="E115" s="9"/>
      <c r="F115" s="9"/>
      <c r="G115" s="9"/>
      <c r="H115" s="9"/>
      <c r="I115" s="9"/>
      <c r="J115" s="9"/>
    </row>
    <row r="116">
      <c r="A116" s="9"/>
      <c r="B116" s="9"/>
      <c r="C116" s="9"/>
      <c r="D116" s="9"/>
      <c r="E116" s="9"/>
      <c r="F116" s="9"/>
      <c r="G116" s="9"/>
      <c r="H116" s="9"/>
      <c r="I116" s="9"/>
      <c r="J116" s="9"/>
    </row>
    <row r="117">
      <c r="A117" s="9"/>
      <c r="B117" s="9"/>
      <c r="C117" s="9"/>
      <c r="D117" s="9"/>
      <c r="E117" s="9"/>
      <c r="F117" s="9"/>
      <c r="G117" s="9"/>
      <c r="H117" s="9"/>
      <c r="I117" s="9"/>
      <c r="J117" s="9"/>
    </row>
    <row r="118">
      <c r="A118" s="9"/>
      <c r="B118" s="9"/>
      <c r="C118" s="9"/>
      <c r="D118" s="9"/>
      <c r="E118" s="9"/>
      <c r="F118" s="9"/>
      <c r="G118" s="9"/>
      <c r="H118" s="9"/>
      <c r="I118" s="9"/>
      <c r="J118" s="9"/>
    </row>
    <row r="119">
      <c r="A119" s="9"/>
      <c r="B119" s="9"/>
      <c r="C119" s="9"/>
      <c r="D119" s="9"/>
      <c r="E119" s="9"/>
      <c r="F119" s="9"/>
      <c r="G119" s="9"/>
      <c r="H119" s="9"/>
      <c r="I119" s="9"/>
      <c r="J119" s="9"/>
    </row>
    <row r="120">
      <c r="A120" s="9"/>
      <c r="B120" s="9"/>
      <c r="C120" s="9"/>
      <c r="D120" s="9"/>
      <c r="E120" s="9"/>
      <c r="F120" s="9"/>
      <c r="G120" s="9"/>
      <c r="H120" s="9"/>
      <c r="I120" s="9"/>
      <c r="J120" s="9"/>
    </row>
    <row r="121">
      <c r="A121" s="9"/>
      <c r="B121" s="9"/>
      <c r="C121" s="9"/>
      <c r="D121" s="9"/>
      <c r="E121" s="9"/>
      <c r="F121" s="9"/>
      <c r="G121" s="9"/>
      <c r="H121" s="9"/>
      <c r="I121" s="9"/>
      <c r="J121" s="9"/>
    </row>
    <row r="122">
      <c r="A122" s="9"/>
      <c r="B122" s="9"/>
      <c r="C122" s="9"/>
      <c r="D122" s="9"/>
      <c r="E122" s="9"/>
      <c r="F122" s="9"/>
      <c r="G122" s="9"/>
      <c r="H122" s="9"/>
      <c r="I122" s="9"/>
      <c r="J122" s="9"/>
    </row>
    <row r="123">
      <c r="A123" s="9"/>
      <c r="B123" s="9"/>
      <c r="C123" s="9"/>
      <c r="D123" s="9"/>
      <c r="E123" s="9"/>
      <c r="F123" s="9"/>
      <c r="G123" s="9"/>
      <c r="H123" s="9"/>
      <c r="I123" s="9"/>
      <c r="J123" s="9"/>
    </row>
    <row r="124">
      <c r="A124" s="9"/>
      <c r="B124" s="9"/>
      <c r="C124" s="9"/>
      <c r="D124" s="9"/>
      <c r="E124" s="9"/>
      <c r="F124" s="9"/>
      <c r="G124" s="9"/>
      <c r="H124" s="9"/>
      <c r="I124" s="9"/>
      <c r="J124" s="9"/>
    </row>
    <row r="125">
      <c r="A125" s="9"/>
      <c r="B125" s="9"/>
      <c r="C125" s="9"/>
      <c r="D125" s="9"/>
      <c r="E125" s="9"/>
      <c r="F125" s="9"/>
      <c r="G125" s="9"/>
      <c r="H125" s="9"/>
      <c r="I125" s="9"/>
      <c r="J125" s="9"/>
    </row>
    <row r="126">
      <c r="A126" s="9"/>
      <c r="B126" s="9"/>
      <c r="C126" s="9"/>
      <c r="D126" s="9"/>
      <c r="E126" s="9"/>
      <c r="F126" s="9"/>
      <c r="G126" s="9"/>
      <c r="H126" s="9"/>
      <c r="I126" s="9"/>
      <c r="J126" s="9"/>
    </row>
    <row r="127">
      <c r="A127" s="9"/>
      <c r="B127" s="9"/>
      <c r="C127" s="9"/>
      <c r="D127" s="9"/>
      <c r="E127" s="9"/>
      <c r="F127" s="9"/>
      <c r="G127" s="9"/>
      <c r="H127" s="9"/>
      <c r="I127" s="9"/>
      <c r="J127" s="9"/>
    </row>
    <row r="128">
      <c r="A128" s="9"/>
      <c r="B128" s="9"/>
      <c r="C128" s="9"/>
      <c r="D128" s="9"/>
      <c r="E128" s="9"/>
      <c r="F128" s="9"/>
      <c r="G128" s="9"/>
      <c r="H128" s="9"/>
      <c r="I128" s="9"/>
      <c r="J128" s="9"/>
    </row>
    <row r="129">
      <c r="A129" s="9"/>
      <c r="B129" s="9"/>
      <c r="C129" s="9"/>
      <c r="D129" s="9"/>
      <c r="E129" s="9"/>
      <c r="F129" s="9"/>
      <c r="G129" s="9"/>
      <c r="H129" s="9"/>
      <c r="I129" s="9"/>
      <c r="J129" s="9"/>
    </row>
    <row r="130">
      <c r="A130" s="9"/>
      <c r="B130" s="9"/>
      <c r="C130" s="9"/>
      <c r="D130" s="9"/>
      <c r="E130" s="9"/>
      <c r="F130" s="9"/>
      <c r="G130" s="9"/>
      <c r="H130" s="9"/>
      <c r="I130" s="9"/>
      <c r="J130" s="9"/>
    </row>
    <row r="131">
      <c r="A131" s="9"/>
      <c r="B131" s="9"/>
      <c r="C131" s="9"/>
      <c r="D131" s="9"/>
      <c r="E131" s="9"/>
      <c r="F131" s="9"/>
      <c r="G131" s="9"/>
      <c r="H131" s="9"/>
      <c r="I131" s="9"/>
      <c r="J131" s="9"/>
    </row>
    <row r="132">
      <c r="A132" s="9"/>
      <c r="B132" s="9"/>
      <c r="C132" s="9"/>
      <c r="D132" s="9"/>
      <c r="E132" s="9"/>
      <c r="F132" s="9"/>
      <c r="G132" s="9"/>
      <c r="H132" s="9"/>
      <c r="I132" s="9"/>
      <c r="J132" s="9"/>
    </row>
    <row r="133">
      <c r="A133" s="9"/>
      <c r="B133" s="9"/>
      <c r="C133" s="9"/>
      <c r="D133" s="9"/>
      <c r="E133" s="9"/>
      <c r="F133" s="9"/>
      <c r="G133" s="9"/>
      <c r="H133" s="9"/>
      <c r="I133" s="9"/>
      <c r="J133" s="9"/>
    </row>
    <row r="134">
      <c r="A134" s="9"/>
      <c r="B134" s="9"/>
      <c r="C134" s="9"/>
      <c r="D134" s="9"/>
      <c r="E134" s="9"/>
      <c r="F134" s="9"/>
      <c r="G134" s="9"/>
      <c r="H134" s="9"/>
      <c r="I134" s="9"/>
      <c r="J134" s="9"/>
    </row>
    <row r="135">
      <c r="A135" s="9"/>
      <c r="B135" s="9"/>
      <c r="C135" s="9"/>
      <c r="D135" s="9"/>
      <c r="E135" s="9"/>
      <c r="F135" s="9"/>
      <c r="G135" s="9"/>
      <c r="H135" s="9"/>
      <c r="I135" s="9"/>
      <c r="J135" s="9"/>
    </row>
    <row r="136">
      <c r="A136" s="9"/>
      <c r="B136" s="9"/>
      <c r="C136" s="9"/>
      <c r="D136" s="9"/>
      <c r="E136" s="9"/>
      <c r="F136" s="9"/>
      <c r="G136" s="9"/>
      <c r="H136" s="9"/>
      <c r="I136" s="9"/>
      <c r="J136" s="9"/>
    </row>
    <row r="137">
      <c r="A137" s="9"/>
      <c r="B137" s="9"/>
      <c r="C137" s="9"/>
      <c r="D137" s="9"/>
      <c r="E137" s="9"/>
      <c r="F137" s="9"/>
      <c r="G137" s="9"/>
      <c r="H137" s="9"/>
      <c r="I137" s="9"/>
      <c r="J137" s="9"/>
    </row>
    <row r="138">
      <c r="A138" s="9"/>
      <c r="B138" s="9"/>
      <c r="C138" s="9"/>
      <c r="D138" s="9"/>
      <c r="E138" s="9"/>
      <c r="F138" s="9"/>
      <c r="G138" s="9"/>
      <c r="H138" s="9"/>
      <c r="I138" s="9"/>
      <c r="J138" s="9"/>
    </row>
    <row r="139">
      <c r="A139" s="9"/>
      <c r="B139" s="9"/>
      <c r="C139" s="9"/>
      <c r="D139" s="9"/>
      <c r="E139" s="9"/>
      <c r="F139" s="9"/>
      <c r="G139" s="9"/>
      <c r="H139" s="9"/>
      <c r="I139" s="9"/>
      <c r="J139" s="9"/>
    </row>
    <row r="140">
      <c r="A140" s="9"/>
      <c r="B140" s="9"/>
      <c r="C140" s="9"/>
      <c r="D140" s="9"/>
      <c r="E140" s="9"/>
      <c r="F140" s="9"/>
      <c r="G140" s="9"/>
      <c r="H140" s="9"/>
      <c r="I140" s="9"/>
      <c r="J140" s="9"/>
    </row>
    <row r="141">
      <c r="A141" s="9"/>
      <c r="B141" s="9"/>
      <c r="C141" s="9"/>
      <c r="D141" s="9"/>
      <c r="E141" s="9"/>
      <c r="F141" s="9"/>
      <c r="G141" s="9"/>
      <c r="H141" s="9"/>
      <c r="I141" s="9"/>
      <c r="J141" s="9"/>
    </row>
    <row r="142">
      <c r="A142" s="9"/>
      <c r="B142" s="9"/>
      <c r="C142" s="9"/>
      <c r="D142" s="9"/>
      <c r="E142" s="9"/>
      <c r="F142" s="9"/>
      <c r="G142" s="9"/>
      <c r="H142" s="9"/>
      <c r="I142" s="9"/>
      <c r="J142" s="9"/>
    </row>
    <row r="143">
      <c r="A143" s="9"/>
      <c r="B143" s="9"/>
      <c r="C143" s="9"/>
      <c r="D143" s="9"/>
      <c r="E143" s="9"/>
      <c r="F143" s="9"/>
      <c r="G143" s="9"/>
      <c r="H143" s="9"/>
      <c r="I143" s="9"/>
      <c r="J143" s="9"/>
    </row>
    <row r="144">
      <c r="A144" s="9"/>
      <c r="B144" s="9"/>
      <c r="C144" s="9"/>
      <c r="D144" s="9"/>
      <c r="E144" s="9"/>
      <c r="F144" s="9"/>
      <c r="G144" s="9"/>
      <c r="H144" s="9"/>
      <c r="I144" s="9"/>
      <c r="J144" s="9"/>
    </row>
    <row r="145">
      <c r="A145" s="9"/>
      <c r="B145" s="9"/>
      <c r="C145" s="9"/>
      <c r="D145" s="9"/>
      <c r="E145" s="9"/>
      <c r="F145" s="9"/>
      <c r="G145" s="9"/>
      <c r="H145" s="9"/>
      <c r="I145" s="9"/>
      <c r="J145" s="9"/>
    </row>
    <row r="146">
      <c r="A146" s="9"/>
      <c r="B146" s="9"/>
      <c r="C146" s="9"/>
      <c r="D146" s="9"/>
      <c r="E146" s="9"/>
      <c r="F146" s="9"/>
      <c r="G146" s="9"/>
      <c r="H146" s="9"/>
      <c r="I146" s="9"/>
      <c r="J146" s="9"/>
    </row>
    <row r="147">
      <c r="A147" s="9"/>
      <c r="B147" s="9"/>
      <c r="C147" s="9"/>
      <c r="D147" s="9"/>
      <c r="E147" s="9"/>
      <c r="F147" s="9"/>
      <c r="G147" s="9"/>
      <c r="H147" s="9"/>
      <c r="I147" s="9"/>
      <c r="J147" s="9"/>
    </row>
    <row r="148">
      <c r="A148" s="9"/>
      <c r="B148" s="9"/>
      <c r="C148" s="9"/>
      <c r="D148" s="9"/>
      <c r="E148" s="9"/>
      <c r="F148" s="9"/>
      <c r="G148" s="9"/>
      <c r="H148" s="9"/>
      <c r="I148" s="9"/>
      <c r="J148" s="9"/>
    </row>
    <row r="149">
      <c r="A149" s="9"/>
      <c r="B149" s="9"/>
      <c r="C149" s="9"/>
      <c r="D149" s="9"/>
      <c r="E149" s="9"/>
      <c r="F149" s="9"/>
      <c r="G149" s="9"/>
      <c r="H149" s="9"/>
      <c r="I149" s="9"/>
      <c r="J149" s="9"/>
    </row>
    <row r="150">
      <c r="A150" s="9"/>
      <c r="B150" s="9"/>
      <c r="C150" s="9"/>
      <c r="D150" s="9"/>
      <c r="E150" s="9"/>
      <c r="F150" s="9"/>
      <c r="G150" s="9"/>
      <c r="H150" s="9"/>
      <c r="I150" s="9"/>
      <c r="J150" s="9"/>
    </row>
    <row r="151">
      <c r="A151" s="9"/>
      <c r="B151" s="9"/>
      <c r="C151" s="9"/>
      <c r="D151" s="9"/>
      <c r="E151" s="9"/>
      <c r="F151" s="9"/>
      <c r="G151" s="9"/>
      <c r="H151" s="9"/>
      <c r="I151" s="9"/>
      <c r="J151" s="9"/>
    </row>
    <row r="152">
      <c r="A152" s="9"/>
      <c r="B152" s="9"/>
      <c r="C152" s="9"/>
      <c r="D152" s="9"/>
      <c r="E152" s="9"/>
      <c r="F152" s="9"/>
      <c r="G152" s="9"/>
      <c r="H152" s="9"/>
      <c r="I152" s="9"/>
      <c r="J152" s="9"/>
    </row>
    <row r="153">
      <c r="A153" s="9"/>
      <c r="B153" s="9"/>
      <c r="C153" s="9"/>
      <c r="D153" s="9"/>
      <c r="E153" s="9"/>
      <c r="F153" s="9"/>
      <c r="G153" s="9"/>
      <c r="H153" s="9"/>
      <c r="I153" s="9"/>
      <c r="J153" s="9"/>
    </row>
    <row r="154">
      <c r="A154" s="9"/>
      <c r="B154" s="9"/>
      <c r="C154" s="9"/>
      <c r="D154" s="9"/>
      <c r="E154" s="9"/>
      <c r="F154" s="9"/>
      <c r="G154" s="9"/>
      <c r="H154" s="9"/>
      <c r="I154" s="9"/>
      <c r="J154" s="9"/>
    </row>
    <row r="155">
      <c r="A155" s="9"/>
      <c r="B155" s="9"/>
      <c r="C155" s="9"/>
      <c r="D155" s="9"/>
      <c r="E155" s="9"/>
      <c r="F155" s="9"/>
      <c r="G155" s="9"/>
      <c r="H155" s="9"/>
      <c r="I155" s="9"/>
      <c r="J155" s="9"/>
    </row>
    <row r="156">
      <c r="A156" s="9"/>
      <c r="B156" s="9"/>
      <c r="C156" s="9"/>
      <c r="D156" s="9"/>
      <c r="E156" s="9"/>
      <c r="F156" s="9"/>
      <c r="G156" s="9"/>
      <c r="H156" s="9"/>
      <c r="I156" s="9"/>
      <c r="J156" s="9"/>
    </row>
    <row r="157">
      <c r="A157" s="9"/>
      <c r="B157" s="9"/>
      <c r="C157" s="9"/>
      <c r="D157" s="9"/>
      <c r="E157" s="9"/>
      <c r="F157" s="9"/>
      <c r="G157" s="9"/>
      <c r="H157" s="9"/>
      <c r="I157" s="9"/>
      <c r="J157" s="9"/>
    </row>
    <row r="158">
      <c r="A158" s="9"/>
      <c r="B158" s="9"/>
      <c r="C158" s="9"/>
      <c r="D158" s="9"/>
      <c r="E158" s="9"/>
      <c r="F158" s="9"/>
      <c r="G158" s="9"/>
      <c r="H158" s="9"/>
      <c r="I158" s="9"/>
      <c r="J158" s="9"/>
    </row>
    <row r="159">
      <c r="A159" s="9"/>
      <c r="B159" s="9"/>
      <c r="C159" s="9"/>
      <c r="D159" s="9"/>
      <c r="E159" s="9"/>
      <c r="F159" s="9"/>
      <c r="G159" s="9"/>
      <c r="H159" s="9"/>
      <c r="I159" s="9"/>
      <c r="J159" s="9"/>
    </row>
    <row r="160">
      <c r="A160" s="9"/>
      <c r="B160" s="9"/>
      <c r="C160" s="9"/>
      <c r="D160" s="9"/>
      <c r="E160" s="9"/>
      <c r="F160" s="9"/>
      <c r="G160" s="9"/>
      <c r="H160" s="9"/>
      <c r="I160" s="9"/>
      <c r="J160" s="9"/>
    </row>
    <row r="161">
      <c r="A161" s="9"/>
      <c r="B161" s="9"/>
      <c r="C161" s="9"/>
      <c r="D161" s="9"/>
      <c r="E161" s="9"/>
      <c r="F161" s="9"/>
      <c r="G161" s="9"/>
      <c r="H161" s="9"/>
      <c r="I161" s="9"/>
      <c r="J161" s="9"/>
    </row>
    <row r="162">
      <c r="A162" s="9"/>
      <c r="B162" s="9"/>
      <c r="C162" s="9"/>
      <c r="D162" s="9"/>
      <c r="E162" s="9"/>
      <c r="F162" s="9"/>
      <c r="G162" s="9"/>
      <c r="H162" s="9"/>
      <c r="I162" s="9"/>
      <c r="J162" s="9"/>
    </row>
    <row r="163">
      <c r="A163" s="9"/>
      <c r="B163" s="9"/>
      <c r="C163" s="9"/>
      <c r="D163" s="9"/>
      <c r="E163" s="9"/>
      <c r="F163" s="9"/>
      <c r="G163" s="9"/>
      <c r="H163" s="9"/>
      <c r="I163" s="9"/>
      <c r="J163" s="9"/>
    </row>
    <row r="164">
      <c r="A164" s="9"/>
      <c r="B164" s="9"/>
      <c r="C164" s="9"/>
      <c r="D164" s="9"/>
      <c r="E164" s="9"/>
      <c r="F164" s="9"/>
      <c r="G164" s="9"/>
      <c r="H164" s="9"/>
      <c r="I164" s="9"/>
      <c r="J164" s="9"/>
    </row>
    <row r="165">
      <c r="A165" s="9"/>
      <c r="B165" s="9"/>
      <c r="C165" s="9"/>
      <c r="D165" s="9"/>
      <c r="E165" s="9"/>
      <c r="F165" s="9"/>
      <c r="G165" s="9"/>
      <c r="H165" s="9"/>
      <c r="I165" s="9"/>
      <c r="J165" s="9"/>
    </row>
    <row r="166">
      <c r="A166" s="9"/>
      <c r="B166" s="9"/>
      <c r="C166" s="9"/>
      <c r="D166" s="9"/>
      <c r="E166" s="9"/>
      <c r="F166" s="9"/>
      <c r="G166" s="9"/>
      <c r="H166" s="9"/>
      <c r="I166" s="9"/>
      <c r="J166" s="9"/>
    </row>
    <row r="167">
      <c r="A167" s="9"/>
      <c r="B167" s="9"/>
      <c r="C167" s="9"/>
      <c r="D167" s="9"/>
      <c r="E167" s="9"/>
      <c r="F167" s="9"/>
      <c r="G167" s="9"/>
      <c r="H167" s="9"/>
      <c r="I167" s="9"/>
      <c r="J167" s="9"/>
    </row>
    <row r="168">
      <c r="A168" s="9"/>
      <c r="B168" s="9"/>
      <c r="C168" s="9"/>
      <c r="D168" s="9"/>
      <c r="E168" s="9"/>
      <c r="F168" s="9"/>
      <c r="G168" s="9"/>
      <c r="H168" s="9"/>
      <c r="I168" s="9"/>
      <c r="J168" s="9"/>
    </row>
    <row r="169">
      <c r="A169" s="9"/>
      <c r="B169" s="9"/>
      <c r="C169" s="9"/>
      <c r="D169" s="9"/>
      <c r="E169" s="9"/>
      <c r="F169" s="9"/>
      <c r="G169" s="9"/>
      <c r="H169" s="9"/>
      <c r="I169" s="9"/>
      <c r="J169" s="9"/>
    </row>
    <row r="170">
      <c r="A170" s="9"/>
      <c r="B170" s="9"/>
      <c r="C170" s="9"/>
      <c r="D170" s="9"/>
      <c r="E170" s="9"/>
      <c r="F170" s="9"/>
      <c r="G170" s="9"/>
      <c r="H170" s="9"/>
      <c r="I170" s="9"/>
      <c r="J170" s="9"/>
    </row>
    <row r="171">
      <c r="A171" s="9"/>
      <c r="B171" s="9"/>
      <c r="C171" s="9"/>
      <c r="D171" s="9"/>
      <c r="E171" s="9"/>
      <c r="F171" s="9"/>
      <c r="G171" s="9"/>
      <c r="H171" s="9"/>
      <c r="I171" s="9"/>
      <c r="J171" s="9"/>
    </row>
    <row r="172">
      <c r="A172" s="9"/>
      <c r="B172" s="9"/>
      <c r="C172" s="9"/>
      <c r="D172" s="9"/>
      <c r="E172" s="9"/>
      <c r="F172" s="9"/>
      <c r="G172" s="9"/>
      <c r="H172" s="9"/>
      <c r="I172" s="9"/>
      <c r="J172" s="9"/>
    </row>
    <row r="173">
      <c r="A173" s="9"/>
      <c r="B173" s="9"/>
      <c r="C173" s="9"/>
      <c r="D173" s="9"/>
      <c r="E173" s="9"/>
      <c r="F173" s="9"/>
      <c r="G173" s="9"/>
      <c r="H173" s="9"/>
      <c r="I173" s="9"/>
      <c r="J173" s="9"/>
    </row>
    <row r="174">
      <c r="A174" s="9"/>
      <c r="B174" s="9"/>
      <c r="C174" s="9"/>
      <c r="D174" s="9"/>
      <c r="E174" s="9"/>
      <c r="F174" s="9"/>
      <c r="G174" s="9"/>
      <c r="H174" s="9"/>
      <c r="I174" s="9"/>
      <c r="J174" s="9"/>
    </row>
    <row r="175">
      <c r="A175" s="9"/>
      <c r="B175" s="9"/>
      <c r="C175" s="9"/>
      <c r="D175" s="9"/>
      <c r="E175" s="9"/>
      <c r="F175" s="9"/>
      <c r="G175" s="9"/>
      <c r="H175" s="9"/>
      <c r="I175" s="9"/>
      <c r="J175" s="9"/>
    </row>
    <row r="176">
      <c r="A176" s="9"/>
      <c r="B176" s="9"/>
      <c r="C176" s="9"/>
      <c r="D176" s="9"/>
      <c r="E176" s="9"/>
      <c r="F176" s="9"/>
      <c r="G176" s="9"/>
      <c r="H176" s="9"/>
      <c r="I176" s="9"/>
      <c r="J176" s="9"/>
    </row>
    <row r="177">
      <c r="A177" s="9"/>
      <c r="B177" s="9"/>
      <c r="C177" s="9"/>
      <c r="D177" s="9"/>
      <c r="E177" s="9"/>
      <c r="F177" s="9"/>
      <c r="G177" s="9"/>
      <c r="H177" s="9"/>
      <c r="I177" s="9"/>
      <c r="J177" s="9"/>
    </row>
    <row r="178">
      <c r="A178" s="9"/>
      <c r="B178" s="9"/>
      <c r="C178" s="9"/>
      <c r="D178" s="9"/>
      <c r="E178" s="9"/>
      <c r="F178" s="9"/>
      <c r="G178" s="9"/>
      <c r="H178" s="9"/>
      <c r="I178" s="9"/>
      <c r="J178" s="9"/>
    </row>
    <row r="179">
      <c r="A179" s="9"/>
      <c r="B179" s="9"/>
      <c r="C179" s="9"/>
      <c r="D179" s="9"/>
      <c r="E179" s="9"/>
      <c r="F179" s="9"/>
      <c r="G179" s="9"/>
      <c r="H179" s="9"/>
      <c r="I179" s="9"/>
      <c r="J179" s="9"/>
    </row>
    <row r="180">
      <c r="A180" s="9"/>
      <c r="B180" s="9"/>
      <c r="C180" s="9"/>
      <c r="D180" s="9"/>
      <c r="E180" s="9"/>
      <c r="F180" s="9"/>
      <c r="G180" s="9"/>
      <c r="H180" s="9"/>
      <c r="I180" s="9"/>
      <c r="J180" s="9"/>
    </row>
    <row r="181">
      <c r="A181" s="9"/>
      <c r="B181" s="9"/>
      <c r="C181" s="9"/>
      <c r="D181" s="9"/>
      <c r="E181" s="9"/>
      <c r="F181" s="9"/>
      <c r="G181" s="9"/>
      <c r="H181" s="9"/>
      <c r="I181" s="9"/>
      <c r="J181" s="9"/>
    </row>
    <row r="182">
      <c r="A182" s="9"/>
      <c r="B182" s="9"/>
      <c r="C182" s="9"/>
      <c r="D182" s="9"/>
      <c r="E182" s="9"/>
      <c r="F182" s="9"/>
      <c r="G182" s="9"/>
      <c r="H182" s="9"/>
      <c r="I182" s="9"/>
      <c r="J182" s="9"/>
    </row>
    <row r="183">
      <c r="A183" s="9"/>
      <c r="B183" s="9"/>
      <c r="C183" s="9"/>
      <c r="D183" s="9"/>
      <c r="E183" s="9"/>
      <c r="F183" s="9"/>
      <c r="G183" s="9"/>
      <c r="H183" s="9"/>
      <c r="I183" s="9"/>
      <c r="J183" s="9"/>
    </row>
    <row r="184">
      <c r="A184" s="9"/>
      <c r="B184" s="9"/>
      <c r="C184" s="9"/>
      <c r="D184" s="9"/>
      <c r="E184" s="9"/>
      <c r="F184" s="9"/>
      <c r="G184" s="9"/>
      <c r="H184" s="9"/>
      <c r="I184" s="9"/>
      <c r="J184" s="9"/>
    </row>
    <row r="185">
      <c r="A185" s="9"/>
      <c r="B185" s="9"/>
      <c r="C185" s="9"/>
      <c r="D185" s="9"/>
      <c r="E185" s="9"/>
      <c r="F185" s="9"/>
      <c r="G185" s="9"/>
      <c r="H185" s="9"/>
      <c r="I185" s="9"/>
      <c r="J185" s="9"/>
    </row>
    <row r="186">
      <c r="A186" s="9"/>
      <c r="B186" s="9"/>
      <c r="C186" s="9"/>
      <c r="D186" s="9"/>
      <c r="E186" s="9"/>
      <c r="F186" s="9"/>
      <c r="G186" s="9"/>
      <c r="H186" s="9"/>
      <c r="I186" s="9"/>
      <c r="J186" s="9"/>
    </row>
    <row r="187">
      <c r="A187" s="9"/>
      <c r="B187" s="9"/>
      <c r="C187" s="9"/>
      <c r="D187" s="9"/>
      <c r="E187" s="9"/>
      <c r="F187" s="9"/>
      <c r="G187" s="9"/>
      <c r="H187" s="9"/>
      <c r="I187" s="9"/>
      <c r="J187" s="9"/>
    </row>
    <row r="188">
      <c r="A188" s="9"/>
      <c r="B188" s="9"/>
      <c r="C188" s="9"/>
      <c r="D188" s="9"/>
      <c r="E188" s="9"/>
      <c r="F188" s="9"/>
      <c r="G188" s="9"/>
      <c r="H188" s="9"/>
      <c r="I188" s="9"/>
      <c r="J188" s="9"/>
    </row>
    <row r="189">
      <c r="A189" s="9"/>
      <c r="B189" s="9"/>
      <c r="C189" s="9"/>
      <c r="D189" s="9"/>
      <c r="E189" s="9"/>
      <c r="F189" s="9"/>
      <c r="G189" s="9"/>
      <c r="H189" s="9"/>
      <c r="I189" s="9"/>
      <c r="J189" s="9"/>
    </row>
    <row r="190">
      <c r="A190" s="9"/>
      <c r="B190" s="9"/>
      <c r="C190" s="9"/>
      <c r="D190" s="9"/>
      <c r="E190" s="9"/>
      <c r="F190" s="9"/>
      <c r="G190" s="9"/>
      <c r="H190" s="9"/>
      <c r="I190" s="9"/>
      <c r="J190" s="9"/>
    </row>
    <row r="191">
      <c r="A191" s="9"/>
      <c r="B191" s="9"/>
      <c r="C191" s="9"/>
      <c r="D191" s="9"/>
      <c r="E191" s="9"/>
      <c r="F191" s="9"/>
      <c r="G191" s="9"/>
      <c r="H191" s="9"/>
      <c r="I191" s="9"/>
      <c r="J191" s="9"/>
    </row>
    <row r="192">
      <c r="A192" s="9"/>
      <c r="B192" s="9"/>
      <c r="C192" s="9"/>
      <c r="D192" s="9"/>
      <c r="E192" s="9"/>
      <c r="F192" s="9"/>
      <c r="G192" s="9"/>
      <c r="H192" s="9"/>
      <c r="I192" s="9"/>
      <c r="J192" s="9"/>
    </row>
    <row r="193">
      <c r="A193" s="9"/>
      <c r="B193" s="9"/>
      <c r="C193" s="9"/>
      <c r="D193" s="9"/>
      <c r="E193" s="9"/>
      <c r="F193" s="9"/>
      <c r="G193" s="9"/>
      <c r="H193" s="9"/>
      <c r="I193" s="9"/>
      <c r="J193" s="9"/>
    </row>
    <row r="194">
      <c r="A194" s="9"/>
      <c r="B194" s="9"/>
      <c r="C194" s="9"/>
      <c r="D194" s="9"/>
      <c r="E194" s="9"/>
      <c r="F194" s="9"/>
      <c r="G194" s="9"/>
      <c r="H194" s="9"/>
      <c r="I194" s="9"/>
      <c r="J194" s="9"/>
    </row>
    <row r="195">
      <c r="A195" s="9"/>
      <c r="B195" s="9"/>
      <c r="C195" s="9"/>
      <c r="D195" s="9"/>
      <c r="E195" s="9"/>
      <c r="F195" s="9"/>
      <c r="G195" s="9"/>
      <c r="H195" s="9"/>
      <c r="I195" s="9"/>
      <c r="J195" s="9"/>
    </row>
    <row r="196">
      <c r="A196" s="9"/>
      <c r="B196" s="9"/>
      <c r="C196" s="9"/>
      <c r="D196" s="9"/>
      <c r="E196" s="9"/>
      <c r="F196" s="9"/>
      <c r="G196" s="9"/>
      <c r="H196" s="9"/>
      <c r="I196" s="9"/>
      <c r="J196" s="9"/>
    </row>
    <row r="197">
      <c r="A197" s="9"/>
      <c r="B197" s="9"/>
      <c r="C197" s="9"/>
      <c r="D197" s="9"/>
      <c r="E197" s="9"/>
      <c r="F197" s="9"/>
      <c r="G197" s="9"/>
      <c r="H197" s="9"/>
      <c r="I197" s="9"/>
      <c r="J197" s="9"/>
    </row>
    <row r="198">
      <c r="A198" s="9"/>
      <c r="B198" s="9"/>
      <c r="C198" s="9"/>
      <c r="D198" s="9"/>
      <c r="E198" s="9"/>
      <c r="F198" s="9"/>
      <c r="G198" s="9"/>
      <c r="H198" s="9"/>
      <c r="I198" s="9"/>
      <c r="J198" s="9"/>
    </row>
    <row r="199">
      <c r="A199" s="9"/>
      <c r="B199" s="9"/>
      <c r="C199" s="9"/>
      <c r="D199" s="9"/>
      <c r="E199" s="9"/>
      <c r="F199" s="9"/>
      <c r="G199" s="9"/>
      <c r="H199" s="9"/>
      <c r="I199" s="9"/>
      <c r="J199" s="9"/>
    </row>
    <row r="200">
      <c r="A200" s="9"/>
      <c r="B200" s="9"/>
      <c r="C200" s="9"/>
      <c r="D200" s="9"/>
      <c r="E200" s="9"/>
      <c r="F200" s="9"/>
      <c r="G200" s="9"/>
      <c r="H200" s="9"/>
      <c r="I200" s="9"/>
      <c r="J200" s="9"/>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 t="str">
        <f>IFERROR(__xludf.DUMMYFUNCTION("IMPORTRANGE(""https://docs.google.com/spreadsheets/d/1wLnB8hxKU-7PlYgtI8izkxNTGaHjQtEa8aS_amsvYvI/edit?gid=1161993050#gid=1161993050"", ""gcp-analysis-util!A1:J200"")"),"Comparison Sector")</f>
        <v>Comparison Sector</v>
      </c>
      <c r="B1" s="9" t="str">
        <f>IFERROR(__xludf.DUMMYFUNCTION("""COMPUTED_VALUE"""),"Comparison Subsector")</f>
        <v>Comparison Subsector</v>
      </c>
      <c r="C1" s="9" t="str">
        <f>IFERROR(__xludf.DUMMYFUNCTION("""COMPUTED_VALUE"""),"Climate TRACE Sectors")</f>
        <v>Climate TRACE Sectors</v>
      </c>
      <c r="D1" s="9" t="str">
        <f>IFERROR(__xludf.DUMMYFUNCTION("""COMPUTED_VALUE"""),"GCP Sectors")</f>
        <v>GCP Sectors</v>
      </c>
      <c r="E1" s="9"/>
      <c r="F1" s="9"/>
      <c r="G1" s="9"/>
      <c r="H1" s="9"/>
      <c r="I1" s="9"/>
      <c r="J1" s="9"/>
    </row>
    <row r="2">
      <c r="A2" s="9" t="str">
        <f>IFERROR(__xludf.DUMMYFUNCTION("""COMPUTED_VALUE"""),"Cement")</f>
        <v>Cement</v>
      </c>
      <c r="B2" s="9" t="str">
        <f>IFERROR(__xludf.DUMMYFUNCTION("""COMPUTED_VALUE"""),"Cement")</f>
        <v>Cement</v>
      </c>
      <c r="C2" s="9" t="str">
        <f>IFERROR(__xludf.DUMMYFUNCTION("""COMPUTED_VALUE"""),"cement")</f>
        <v>cement</v>
      </c>
      <c r="D2" s="9" t="str">
        <f>IFERROR(__xludf.DUMMYFUNCTION("""COMPUTED_VALUE"""),"Cement")</f>
        <v>Cement</v>
      </c>
      <c r="E2" s="9"/>
      <c r="F2" s="9"/>
      <c r="G2" s="9"/>
      <c r="H2" s="9"/>
      <c r="I2" s="9"/>
      <c r="J2" s="9"/>
    </row>
    <row r="3">
      <c r="A3" s="9" t="str">
        <f>IFERROR(__xludf.DUMMYFUNCTION("""COMPUTED_VALUE"""),"Energy Industries, Fossil Fuel Operations, Buildings, and Transport")</f>
        <v>Energy Industries, Fossil Fuel Operations, Buildings, and Transport</v>
      </c>
      <c r="B3" s="9" t="str">
        <f>IFERROR(__xludf.DUMMYFUNCTION("""COMPUTED_VALUE"""),"Energy Industries, Fossil Fuel Operations, Buildings, and Transport")</f>
        <v>Energy Industries, Fossil Fuel Operations, Buildings, and Transport</v>
      </c>
      <c r="C3" s="9" t="str">
        <f>IFERROR(__xludf.DUMMYFUNCTION("""COMPUTED_VALUE"""),"electricity-generation, other-energy-use, residential-and-commercial-onsite-fuel-usage, other-onsite-fuel-usage, domestic-aviation, domestic-shipping, road-transportation, railways, other-transport, chemicals, steel, aluminum, petrochemicals, pulp-and-pap"&amp;"er, sand-quarrying, rock-quarrying, bauxite-mining, iron-mining, copper-mining, other-manufacturing, coal-mining, solid-fuel-transformation, oil-and-gas-refining, other-fossil-fuel-operations")</f>
        <v>electricity-generation, other-energy-use, residential-and-commercial-onsite-fuel-usage, other-onsite-fuel-usage, domestic-aviation, domestic-shipping, road-transportation, railways, other-transport, chemicals, steel, aluminum, petrochemicals, pulp-and-paper, sand-quarrying, rock-quarrying, bauxite-mining, iron-mining, copper-mining, other-manufacturing, coal-mining, solid-fuel-transformation, oil-and-gas-refining, other-fossil-fuel-operations</v>
      </c>
      <c r="D3" s="9" t="str">
        <f>IFERROR(__xludf.DUMMYFUNCTION("""COMPUTED_VALUE"""),"Coal, Oil, Gas")</f>
        <v>Coal, Oil, Gas</v>
      </c>
      <c r="E3" s="9"/>
      <c r="F3" s="9"/>
      <c r="G3" s="9"/>
      <c r="H3" s="9"/>
      <c r="I3" s="9"/>
      <c r="J3" s="9"/>
    </row>
    <row r="4">
      <c r="A4" s="9" t="str">
        <f>IFERROR(__xludf.DUMMYFUNCTION("""COMPUTED_VALUE"""),"Fossil Fuel Operations")</f>
        <v>Fossil Fuel Operations</v>
      </c>
      <c r="B4" s="9" t="str">
        <f>IFERROR(__xludf.DUMMYFUNCTION("""COMPUTED_VALUE"""),"Oil and Gas Production and Transport")</f>
        <v>Oil and Gas Production and Transport</v>
      </c>
      <c r="C4" s="9" t="str">
        <f>IFERROR(__xludf.DUMMYFUNCTION("""COMPUTED_VALUE"""),"oil-and-gas-production-and-transport")</f>
        <v>oil-and-gas-production-and-transport</v>
      </c>
      <c r="D4" s="9" t="str">
        <f>IFERROR(__xludf.DUMMYFUNCTION("""COMPUTED_VALUE"""),"Gas flaring")</f>
        <v>Gas flaring</v>
      </c>
      <c r="E4" s="9"/>
      <c r="F4" s="9"/>
      <c r="G4" s="9"/>
      <c r="H4" s="9"/>
      <c r="I4" s="9"/>
      <c r="J4" s="9"/>
    </row>
    <row r="5">
      <c r="A5" s="9" t="str">
        <f>IFERROR(__xludf.DUMMYFUNCTION("""COMPUTED_VALUE"""),"Forestry and Land Use Change")</f>
        <v>Forestry and Land Use Change</v>
      </c>
      <c r="B5" s="9" t="str">
        <f>IFERROR(__xludf.DUMMYFUNCTION("""COMPUTED_VALUE"""),"Forest and Land Use Change Source")</f>
        <v>Forest and Land Use Change Source</v>
      </c>
      <c r="C5" s="9" t="str">
        <f>IFERROR(__xludf.DUMMYFUNCTION("""COMPUTED_VALUE"""),"forest-land-fires, forest-land-clearing, forest-land-degradation, shrubgrass-fires, wetland-fires, water-reservoirs")</f>
        <v>forest-land-fires, forest-land-clearing, forest-land-degradation, shrubgrass-fires, wetland-fires, water-reservoirs</v>
      </c>
      <c r="D5" s="9" t="str">
        <f>IFERROR(__xludf.DUMMYFUNCTION("""COMPUTED_VALUE"""),"Gross Source")</f>
        <v>Gross Source</v>
      </c>
      <c r="E5" s="9"/>
      <c r="F5" s="9"/>
      <c r="G5" s="9"/>
      <c r="H5" s="9"/>
      <c r="I5" s="9"/>
      <c r="J5" s="9"/>
    </row>
    <row r="6">
      <c r="A6" s="9" t="str">
        <f>IFERROR(__xludf.DUMMYFUNCTION("""COMPUTED_VALUE"""),"Forestry and Land Use Change")</f>
        <v>Forestry and Land Use Change</v>
      </c>
      <c r="B6" s="9" t="str">
        <f>IFERROR(__xludf.DUMMYFUNCTION("""COMPUTED_VALUE"""),"Removals")</f>
        <v>Removals</v>
      </c>
      <c r="C6" s="9" t="str">
        <f>IFERROR(__xludf.DUMMYFUNCTION("""COMPUTED_VALUE"""),"removals")</f>
        <v>removals</v>
      </c>
      <c r="D6" s="9" t="str">
        <f>IFERROR(__xludf.DUMMYFUNCTION("""COMPUTED_VALUE"""),"Gross Sink")</f>
        <v>Gross Sink</v>
      </c>
      <c r="E6" s="9"/>
      <c r="F6" s="9"/>
      <c r="G6" s="9"/>
      <c r="H6" s="9"/>
      <c r="I6" s="9"/>
      <c r="J6" s="9"/>
    </row>
    <row r="7">
      <c r="A7" s="9" t="str">
        <f>IFERROR(__xludf.DUMMYFUNCTION("""COMPUTED_VALUE"""),"Net Forestry and Land Use Change")</f>
        <v>Net Forestry and Land Use Change</v>
      </c>
      <c r="B7" s="9" t="str">
        <f>IFERROR(__xludf.DUMMYFUNCTION("""COMPUTED_VALUE"""),"Net Forestry and Land Use Change")</f>
        <v>Net Forestry and Land Use Change</v>
      </c>
      <c r="C7" s="9" t="str">
        <f>IFERROR(__xludf.DUMMYFUNCTION("""COMPUTED_VALUE"""),"net-forest-land, net-wetland, net-shrubgrass")</f>
        <v>net-forest-land, net-wetland, net-shrubgrass</v>
      </c>
      <c r="D7" s="9" t="str">
        <f>IFERROR(__xludf.DUMMYFUNCTION("""COMPUTED_VALUE"""),"Net")</f>
        <v>Net</v>
      </c>
      <c r="E7" s="9"/>
      <c r="F7" s="9"/>
      <c r="G7" s="9"/>
      <c r="H7" s="9"/>
      <c r="I7" s="9"/>
      <c r="J7" s="9"/>
    </row>
    <row r="8">
      <c r="A8" s="9"/>
      <c r="B8" s="9"/>
      <c r="C8" s="9"/>
      <c r="D8" s="9"/>
      <c r="E8" s="9"/>
      <c r="F8" s="9"/>
      <c r="G8" s="9"/>
      <c r="H8" s="9"/>
      <c r="I8" s="9"/>
      <c r="J8" s="9"/>
    </row>
    <row r="9">
      <c r="A9" s="9"/>
      <c r="B9" s="9"/>
      <c r="C9" s="9"/>
      <c r="D9" s="9"/>
      <c r="E9" s="9"/>
      <c r="F9" s="9"/>
      <c r="G9" s="9"/>
      <c r="H9" s="9"/>
      <c r="I9" s="9"/>
      <c r="J9" s="9"/>
    </row>
    <row r="10">
      <c r="A10" s="9"/>
      <c r="B10" s="9"/>
      <c r="C10" s="9"/>
      <c r="D10" s="9"/>
      <c r="E10" s="9"/>
      <c r="F10" s="9"/>
      <c r="G10" s="9"/>
      <c r="H10" s="9"/>
      <c r="I10" s="9"/>
      <c r="J10" s="9"/>
    </row>
    <row r="11">
      <c r="A11" s="9"/>
      <c r="B11" s="9"/>
      <c r="C11" s="9"/>
      <c r="D11" s="9"/>
      <c r="E11" s="9"/>
      <c r="F11" s="9"/>
      <c r="G11" s="9"/>
      <c r="H11" s="9"/>
      <c r="I11" s="9"/>
      <c r="J11" s="9"/>
    </row>
    <row r="12">
      <c r="A12" s="9"/>
      <c r="B12" s="9"/>
      <c r="C12" s="9"/>
      <c r="D12" s="9"/>
      <c r="E12" s="9"/>
      <c r="F12" s="9"/>
      <c r="G12" s="9"/>
      <c r="H12" s="9"/>
      <c r="I12" s="9"/>
      <c r="J12" s="9"/>
    </row>
    <row r="13">
      <c r="A13" s="9"/>
      <c r="B13" s="9"/>
      <c r="C13" s="9"/>
      <c r="D13" s="9"/>
      <c r="E13" s="9"/>
      <c r="F13" s="9"/>
      <c r="G13" s="9"/>
      <c r="H13" s="9"/>
      <c r="I13" s="9"/>
      <c r="J13" s="9"/>
    </row>
    <row r="14">
      <c r="A14" s="9"/>
      <c r="B14" s="9"/>
      <c r="C14" s="9"/>
      <c r="D14" s="9"/>
      <c r="E14" s="9"/>
      <c r="F14" s="9"/>
      <c r="G14" s="9"/>
      <c r="H14" s="9"/>
      <c r="I14" s="9"/>
      <c r="J14" s="9"/>
    </row>
    <row r="15">
      <c r="A15" s="9"/>
      <c r="B15" s="9"/>
      <c r="C15" s="9"/>
      <c r="D15" s="9"/>
      <c r="E15" s="9"/>
      <c r="F15" s="9"/>
      <c r="G15" s="9"/>
      <c r="H15" s="9"/>
      <c r="I15" s="9"/>
      <c r="J15" s="9"/>
    </row>
    <row r="16">
      <c r="A16" s="9"/>
      <c r="B16" s="9"/>
      <c r="C16" s="9"/>
      <c r="D16" s="9"/>
      <c r="E16" s="9"/>
      <c r="F16" s="9"/>
      <c r="G16" s="9"/>
      <c r="H16" s="9"/>
      <c r="I16" s="9"/>
      <c r="J16" s="9"/>
    </row>
    <row r="17">
      <c r="A17" s="9"/>
      <c r="B17" s="9"/>
      <c r="C17" s="9"/>
      <c r="D17" s="9"/>
      <c r="E17" s="9"/>
      <c r="F17" s="9"/>
      <c r="G17" s="9"/>
      <c r="H17" s="9"/>
      <c r="I17" s="9"/>
      <c r="J17" s="9"/>
    </row>
    <row r="18">
      <c r="A18" s="9"/>
      <c r="B18" s="9"/>
      <c r="C18" s="9"/>
      <c r="D18" s="9"/>
      <c r="E18" s="9"/>
      <c r="F18" s="9"/>
      <c r="G18" s="9"/>
      <c r="H18" s="9"/>
      <c r="I18" s="9"/>
      <c r="J18" s="9"/>
    </row>
    <row r="19">
      <c r="A19" s="9"/>
      <c r="B19" s="9"/>
      <c r="C19" s="9"/>
      <c r="D19" s="9"/>
      <c r="E19" s="9"/>
      <c r="F19" s="9"/>
      <c r="G19" s="9"/>
      <c r="H19" s="9"/>
      <c r="I19" s="9"/>
      <c r="J19" s="9"/>
    </row>
    <row r="20">
      <c r="A20" s="9"/>
      <c r="B20" s="9"/>
      <c r="C20" s="9"/>
      <c r="D20" s="9"/>
      <c r="E20" s="9"/>
      <c r="F20" s="9"/>
      <c r="G20" s="9"/>
      <c r="H20" s="9"/>
      <c r="I20" s="9"/>
      <c r="J20" s="9"/>
    </row>
    <row r="21">
      <c r="A21" s="9"/>
      <c r="B21" s="9"/>
      <c r="C21" s="9"/>
      <c r="D21" s="9"/>
      <c r="E21" s="9"/>
      <c r="F21" s="9"/>
      <c r="G21" s="9"/>
      <c r="H21" s="9"/>
      <c r="I21" s="9"/>
      <c r="J21" s="9"/>
    </row>
    <row r="22">
      <c r="A22" s="9"/>
      <c r="B22" s="9"/>
      <c r="C22" s="9"/>
      <c r="D22" s="9"/>
      <c r="E22" s="9"/>
      <c r="F22" s="9"/>
      <c r="G22" s="9"/>
      <c r="H22" s="9"/>
      <c r="I22" s="9"/>
      <c r="J22" s="9"/>
    </row>
    <row r="23">
      <c r="A23" s="9"/>
      <c r="B23" s="9"/>
      <c r="C23" s="9"/>
      <c r="D23" s="9"/>
      <c r="E23" s="9"/>
      <c r="F23" s="9"/>
      <c r="G23" s="9"/>
      <c r="H23" s="9"/>
      <c r="I23" s="9"/>
      <c r="J23" s="9"/>
    </row>
    <row r="24">
      <c r="A24" s="9"/>
      <c r="B24" s="9"/>
      <c r="C24" s="9"/>
      <c r="D24" s="9"/>
      <c r="E24" s="9"/>
      <c r="F24" s="9"/>
      <c r="G24" s="9"/>
      <c r="H24" s="9"/>
      <c r="I24" s="9"/>
      <c r="J24" s="9"/>
    </row>
    <row r="25">
      <c r="A25" s="9"/>
      <c r="B25" s="9"/>
      <c r="C25" s="9"/>
      <c r="D25" s="9"/>
      <c r="E25" s="9"/>
      <c r="F25" s="9"/>
      <c r="G25" s="9"/>
      <c r="H25" s="9"/>
      <c r="I25" s="9"/>
      <c r="J25" s="9"/>
    </row>
    <row r="26">
      <c r="A26" s="9"/>
      <c r="B26" s="9"/>
      <c r="C26" s="9"/>
      <c r="D26" s="9"/>
      <c r="E26" s="9"/>
      <c r="F26" s="9"/>
      <c r="G26" s="9"/>
      <c r="H26" s="9"/>
      <c r="I26" s="9"/>
      <c r="J26" s="9"/>
    </row>
    <row r="27">
      <c r="A27" s="9"/>
      <c r="B27" s="9"/>
      <c r="C27" s="9"/>
      <c r="D27" s="9"/>
      <c r="E27" s="9"/>
      <c r="F27" s="9"/>
      <c r="G27" s="9"/>
      <c r="H27" s="9"/>
      <c r="I27" s="9"/>
      <c r="J27" s="9"/>
    </row>
    <row r="28">
      <c r="A28" s="9"/>
      <c r="B28" s="9"/>
      <c r="C28" s="9"/>
      <c r="D28" s="9"/>
      <c r="E28" s="9"/>
      <c r="F28" s="9"/>
      <c r="G28" s="9"/>
      <c r="H28" s="9"/>
      <c r="I28" s="9"/>
      <c r="J28" s="9"/>
    </row>
    <row r="29">
      <c r="A29" s="9"/>
      <c r="B29" s="9"/>
      <c r="C29" s="9"/>
      <c r="D29" s="9"/>
      <c r="E29" s="9"/>
      <c r="F29" s="9"/>
      <c r="G29" s="9"/>
      <c r="H29" s="9"/>
      <c r="I29" s="9"/>
      <c r="J29" s="9"/>
    </row>
    <row r="30">
      <c r="A30" s="9"/>
      <c r="B30" s="9"/>
      <c r="C30" s="9"/>
      <c r="D30" s="9"/>
      <c r="E30" s="9"/>
      <c r="F30" s="9"/>
      <c r="G30" s="9"/>
      <c r="H30" s="9"/>
      <c r="I30" s="9"/>
      <c r="J30" s="9"/>
    </row>
    <row r="31">
      <c r="A31" s="9"/>
      <c r="B31" s="9"/>
      <c r="C31" s="9"/>
      <c r="D31" s="9"/>
      <c r="E31" s="9"/>
      <c r="F31" s="9"/>
      <c r="G31" s="9"/>
      <c r="H31" s="9"/>
      <c r="I31" s="9"/>
      <c r="J31" s="9"/>
    </row>
    <row r="32">
      <c r="A32" s="9"/>
      <c r="B32" s="9"/>
      <c r="C32" s="9"/>
      <c r="D32" s="9"/>
      <c r="E32" s="9"/>
      <c r="F32" s="9"/>
      <c r="G32" s="9"/>
      <c r="H32" s="9"/>
      <c r="I32" s="9"/>
      <c r="J32" s="9"/>
    </row>
    <row r="33">
      <c r="A33" s="9"/>
      <c r="B33" s="9"/>
      <c r="C33" s="9"/>
      <c r="D33" s="9"/>
      <c r="E33" s="9"/>
      <c r="F33" s="9"/>
      <c r="G33" s="9"/>
      <c r="H33" s="9"/>
      <c r="I33" s="9"/>
      <c r="J33" s="9"/>
    </row>
    <row r="34">
      <c r="A34" s="9"/>
      <c r="B34" s="9"/>
      <c r="C34" s="9"/>
      <c r="D34" s="9"/>
      <c r="E34" s="9"/>
      <c r="F34" s="9"/>
      <c r="G34" s="9"/>
      <c r="H34" s="9"/>
      <c r="I34" s="9"/>
      <c r="J34" s="9"/>
    </row>
    <row r="35">
      <c r="A35" s="9"/>
      <c r="B35" s="9"/>
      <c r="C35" s="9"/>
      <c r="D35" s="9"/>
      <c r="E35" s="9"/>
      <c r="F35" s="9"/>
      <c r="G35" s="9"/>
      <c r="H35" s="9"/>
      <c r="I35" s="9"/>
      <c r="J35" s="9"/>
    </row>
    <row r="36">
      <c r="A36" s="9"/>
      <c r="B36" s="9"/>
      <c r="C36" s="9"/>
      <c r="D36" s="9"/>
      <c r="E36" s="9"/>
      <c r="F36" s="9"/>
      <c r="G36" s="9"/>
      <c r="H36" s="9"/>
      <c r="I36" s="9"/>
      <c r="J36" s="9"/>
    </row>
    <row r="37">
      <c r="A37" s="9"/>
      <c r="B37" s="9"/>
      <c r="C37" s="9"/>
      <c r="D37" s="9"/>
      <c r="E37" s="9"/>
      <c r="F37" s="9"/>
      <c r="G37" s="9"/>
      <c r="H37" s="9"/>
      <c r="I37" s="9"/>
      <c r="J37" s="9"/>
    </row>
    <row r="38">
      <c r="A38" s="9"/>
      <c r="B38" s="9"/>
      <c r="C38" s="9"/>
      <c r="D38" s="9"/>
      <c r="E38" s="9"/>
      <c r="F38" s="9"/>
      <c r="G38" s="9"/>
      <c r="H38" s="9"/>
      <c r="I38" s="9"/>
      <c r="J38" s="9"/>
    </row>
    <row r="39">
      <c r="A39" s="9"/>
      <c r="B39" s="9"/>
      <c r="C39" s="9"/>
      <c r="D39" s="9"/>
      <c r="E39" s="9"/>
      <c r="F39" s="9"/>
      <c r="G39" s="9"/>
      <c r="H39" s="9"/>
      <c r="I39" s="9"/>
      <c r="J39" s="9"/>
    </row>
    <row r="40">
      <c r="A40" s="9"/>
      <c r="B40" s="9"/>
      <c r="C40" s="9"/>
      <c r="D40" s="9"/>
      <c r="E40" s="9"/>
      <c r="F40" s="9"/>
      <c r="G40" s="9"/>
      <c r="H40" s="9"/>
      <c r="I40" s="9"/>
      <c r="J40" s="9"/>
    </row>
    <row r="41">
      <c r="A41" s="9"/>
      <c r="B41" s="9"/>
      <c r="C41" s="9"/>
      <c r="D41" s="9"/>
      <c r="E41" s="9"/>
      <c r="F41" s="9"/>
      <c r="G41" s="9"/>
      <c r="H41" s="9"/>
      <c r="I41" s="9"/>
      <c r="J41" s="9"/>
    </row>
    <row r="42">
      <c r="A42" s="9"/>
      <c r="B42" s="9"/>
      <c r="C42" s="9"/>
      <c r="D42" s="9"/>
      <c r="E42" s="9"/>
      <c r="F42" s="9"/>
      <c r="G42" s="9"/>
      <c r="H42" s="9"/>
      <c r="I42" s="9"/>
      <c r="J42" s="9"/>
    </row>
    <row r="43">
      <c r="A43" s="9"/>
      <c r="B43" s="9"/>
      <c r="C43" s="9"/>
      <c r="D43" s="9"/>
      <c r="E43" s="9"/>
      <c r="F43" s="9"/>
      <c r="G43" s="9"/>
      <c r="H43" s="9"/>
      <c r="I43" s="9"/>
      <c r="J43" s="9"/>
    </row>
    <row r="44">
      <c r="A44" s="9"/>
      <c r="B44" s="9"/>
      <c r="C44" s="9"/>
      <c r="D44" s="9"/>
      <c r="E44" s="9"/>
      <c r="F44" s="9"/>
      <c r="G44" s="9"/>
      <c r="H44" s="9"/>
      <c r="I44" s="9"/>
      <c r="J44" s="9"/>
    </row>
    <row r="45">
      <c r="A45" s="9"/>
      <c r="B45" s="9"/>
      <c r="C45" s="9"/>
      <c r="D45" s="9"/>
      <c r="E45" s="9"/>
      <c r="F45" s="9"/>
      <c r="G45" s="9"/>
      <c r="H45" s="9"/>
      <c r="I45" s="9"/>
      <c r="J45" s="9"/>
    </row>
    <row r="46">
      <c r="A46" s="9"/>
      <c r="B46" s="9"/>
      <c r="C46" s="9"/>
      <c r="D46" s="9"/>
      <c r="E46" s="9"/>
      <c r="F46" s="9"/>
      <c r="G46" s="9"/>
      <c r="H46" s="9"/>
      <c r="I46" s="9"/>
      <c r="J46" s="9"/>
    </row>
    <row r="47">
      <c r="A47" s="9"/>
      <c r="B47" s="9"/>
      <c r="C47" s="9"/>
      <c r="D47" s="9"/>
      <c r="E47" s="9"/>
      <c r="F47" s="9"/>
      <c r="G47" s="9"/>
      <c r="H47" s="9"/>
      <c r="I47" s="9"/>
      <c r="J47" s="9"/>
    </row>
    <row r="48">
      <c r="A48" s="9"/>
      <c r="B48" s="9"/>
      <c r="C48" s="9"/>
      <c r="D48" s="9"/>
      <c r="E48" s="9"/>
      <c r="F48" s="9"/>
      <c r="G48" s="9"/>
      <c r="H48" s="9"/>
      <c r="I48" s="9"/>
      <c r="J48" s="9"/>
    </row>
    <row r="49">
      <c r="A49" s="9"/>
      <c r="B49" s="9"/>
      <c r="C49" s="9"/>
      <c r="D49" s="9"/>
      <c r="E49" s="9"/>
      <c r="F49" s="9"/>
      <c r="G49" s="9"/>
      <c r="H49" s="9"/>
      <c r="I49" s="9"/>
      <c r="J49" s="9"/>
    </row>
    <row r="50">
      <c r="A50" s="9"/>
      <c r="B50" s="9"/>
      <c r="C50" s="9"/>
      <c r="D50" s="9"/>
      <c r="E50" s="9"/>
      <c r="F50" s="9"/>
      <c r="G50" s="9"/>
      <c r="H50" s="9"/>
      <c r="I50" s="9"/>
      <c r="J50" s="9"/>
    </row>
    <row r="51">
      <c r="A51" s="9"/>
      <c r="B51" s="9"/>
      <c r="C51" s="9"/>
      <c r="D51" s="9"/>
      <c r="E51" s="9"/>
      <c r="F51" s="9"/>
      <c r="G51" s="9"/>
      <c r="H51" s="9"/>
      <c r="I51" s="9"/>
      <c r="J51" s="9"/>
    </row>
    <row r="52">
      <c r="A52" s="9"/>
      <c r="B52" s="9"/>
      <c r="C52" s="9"/>
      <c r="D52" s="9"/>
      <c r="E52" s="9"/>
      <c r="F52" s="9"/>
      <c r="G52" s="9"/>
      <c r="H52" s="9"/>
      <c r="I52" s="9"/>
      <c r="J52" s="9"/>
    </row>
    <row r="53">
      <c r="A53" s="9"/>
      <c r="B53" s="9"/>
      <c r="C53" s="9"/>
      <c r="D53" s="9"/>
      <c r="E53" s="9"/>
      <c r="F53" s="9"/>
      <c r="G53" s="9"/>
      <c r="H53" s="9"/>
      <c r="I53" s="9"/>
      <c r="J53" s="9"/>
    </row>
    <row r="54">
      <c r="A54" s="9"/>
      <c r="B54" s="9"/>
      <c r="C54" s="9"/>
      <c r="D54" s="9"/>
      <c r="E54" s="9"/>
      <c r="F54" s="9"/>
      <c r="G54" s="9"/>
      <c r="H54" s="9"/>
      <c r="I54" s="9"/>
      <c r="J54" s="9"/>
    </row>
    <row r="55">
      <c r="A55" s="9"/>
      <c r="B55" s="9"/>
      <c r="C55" s="9"/>
      <c r="D55" s="9"/>
      <c r="E55" s="9"/>
      <c r="F55" s="9"/>
      <c r="G55" s="9"/>
      <c r="H55" s="9"/>
      <c r="I55" s="9"/>
      <c r="J55" s="9"/>
    </row>
    <row r="56">
      <c r="A56" s="9"/>
      <c r="B56" s="9"/>
      <c r="C56" s="9"/>
      <c r="D56" s="9"/>
      <c r="E56" s="9"/>
      <c r="F56" s="9"/>
      <c r="G56" s="9"/>
      <c r="H56" s="9"/>
      <c r="I56" s="9"/>
      <c r="J56" s="9"/>
    </row>
    <row r="57">
      <c r="A57" s="9"/>
      <c r="B57" s="9"/>
      <c r="C57" s="9"/>
      <c r="D57" s="9"/>
      <c r="E57" s="9"/>
      <c r="F57" s="9"/>
      <c r="G57" s="9"/>
      <c r="H57" s="9"/>
      <c r="I57" s="9"/>
      <c r="J57" s="9"/>
    </row>
    <row r="58">
      <c r="A58" s="9"/>
      <c r="B58" s="9"/>
      <c r="C58" s="9"/>
      <c r="D58" s="9"/>
      <c r="E58" s="9"/>
      <c r="F58" s="9"/>
      <c r="G58" s="9"/>
      <c r="H58" s="9"/>
      <c r="I58" s="9"/>
      <c r="J58" s="9"/>
    </row>
    <row r="59">
      <c r="A59" s="9"/>
      <c r="B59" s="9"/>
      <c r="C59" s="9"/>
      <c r="D59" s="9"/>
      <c r="E59" s="9"/>
      <c r="F59" s="9"/>
      <c r="G59" s="9"/>
      <c r="H59" s="9"/>
      <c r="I59" s="9"/>
      <c r="J59" s="9"/>
    </row>
    <row r="60">
      <c r="A60" s="9"/>
      <c r="B60" s="9"/>
      <c r="C60" s="9"/>
      <c r="D60" s="9"/>
      <c r="E60" s="9"/>
      <c r="F60" s="9"/>
      <c r="G60" s="9"/>
      <c r="H60" s="9"/>
      <c r="I60" s="9"/>
      <c r="J60" s="9"/>
    </row>
    <row r="61">
      <c r="A61" s="9"/>
      <c r="B61" s="9"/>
      <c r="C61" s="9"/>
      <c r="D61" s="9"/>
      <c r="E61" s="9"/>
      <c r="F61" s="9"/>
      <c r="G61" s="9"/>
      <c r="H61" s="9"/>
      <c r="I61" s="9"/>
      <c r="J61" s="9"/>
    </row>
    <row r="62">
      <c r="A62" s="9"/>
      <c r="B62" s="9"/>
      <c r="C62" s="9"/>
      <c r="D62" s="9"/>
      <c r="E62" s="9"/>
      <c r="F62" s="9"/>
      <c r="G62" s="9"/>
      <c r="H62" s="9"/>
      <c r="I62" s="9"/>
      <c r="J62" s="9"/>
    </row>
    <row r="63">
      <c r="A63" s="9"/>
      <c r="B63" s="9"/>
      <c r="C63" s="9"/>
      <c r="D63" s="9"/>
      <c r="E63" s="9"/>
      <c r="F63" s="9"/>
      <c r="G63" s="9"/>
      <c r="H63" s="9"/>
      <c r="I63" s="9"/>
      <c r="J63" s="9"/>
    </row>
    <row r="64">
      <c r="A64" s="9"/>
      <c r="B64" s="9"/>
      <c r="C64" s="9"/>
      <c r="D64" s="9"/>
      <c r="E64" s="9"/>
      <c r="F64" s="9"/>
      <c r="G64" s="9"/>
      <c r="H64" s="9"/>
      <c r="I64" s="9"/>
      <c r="J64" s="9"/>
    </row>
    <row r="65">
      <c r="A65" s="9"/>
      <c r="B65" s="9"/>
      <c r="C65" s="9"/>
      <c r="D65" s="9"/>
      <c r="E65" s="9"/>
      <c r="F65" s="9"/>
      <c r="G65" s="9"/>
      <c r="H65" s="9"/>
      <c r="I65" s="9"/>
      <c r="J65" s="9"/>
    </row>
    <row r="66">
      <c r="A66" s="9"/>
      <c r="B66" s="9"/>
      <c r="C66" s="9"/>
      <c r="D66" s="9"/>
      <c r="E66" s="9"/>
      <c r="F66" s="9"/>
      <c r="G66" s="9"/>
      <c r="H66" s="9"/>
      <c r="I66" s="9"/>
      <c r="J66" s="9"/>
    </row>
    <row r="67">
      <c r="A67" s="9"/>
      <c r="B67" s="9"/>
      <c r="C67" s="9"/>
      <c r="D67" s="9"/>
      <c r="E67" s="9"/>
      <c r="F67" s="9"/>
      <c r="G67" s="9"/>
      <c r="H67" s="9"/>
      <c r="I67" s="9"/>
      <c r="J67" s="9"/>
    </row>
    <row r="68">
      <c r="A68" s="9"/>
      <c r="B68" s="9"/>
      <c r="C68" s="9"/>
      <c r="D68" s="9"/>
      <c r="E68" s="9"/>
      <c r="F68" s="9"/>
      <c r="G68" s="9"/>
      <c r="H68" s="9"/>
      <c r="I68" s="9"/>
      <c r="J68" s="9"/>
    </row>
    <row r="69">
      <c r="A69" s="9"/>
      <c r="B69" s="9"/>
      <c r="C69" s="9"/>
      <c r="D69" s="9"/>
      <c r="E69" s="9"/>
      <c r="F69" s="9"/>
      <c r="G69" s="9"/>
      <c r="H69" s="9"/>
      <c r="I69" s="9"/>
      <c r="J69" s="9"/>
    </row>
    <row r="70">
      <c r="A70" s="9"/>
      <c r="B70" s="9"/>
      <c r="C70" s="9"/>
      <c r="D70" s="9"/>
      <c r="E70" s="9"/>
      <c r="F70" s="9"/>
      <c r="G70" s="9"/>
      <c r="H70" s="9"/>
      <c r="I70" s="9"/>
      <c r="J70" s="9"/>
    </row>
    <row r="71">
      <c r="A71" s="9"/>
      <c r="B71" s="9"/>
      <c r="C71" s="9"/>
      <c r="D71" s="9"/>
      <c r="E71" s="9"/>
      <c r="F71" s="9"/>
      <c r="G71" s="9"/>
      <c r="H71" s="9"/>
      <c r="I71" s="9"/>
      <c r="J71" s="9"/>
    </row>
    <row r="72">
      <c r="A72" s="9"/>
      <c r="B72" s="9"/>
      <c r="C72" s="9"/>
      <c r="D72" s="9"/>
      <c r="E72" s="9"/>
      <c r="F72" s="9"/>
      <c r="G72" s="9"/>
      <c r="H72" s="9"/>
      <c r="I72" s="9"/>
      <c r="J72" s="9"/>
    </row>
    <row r="73">
      <c r="A73" s="9"/>
      <c r="B73" s="9"/>
      <c r="C73" s="9"/>
      <c r="D73" s="9"/>
      <c r="E73" s="9"/>
      <c r="F73" s="9"/>
      <c r="G73" s="9"/>
      <c r="H73" s="9"/>
      <c r="I73" s="9"/>
      <c r="J73" s="9"/>
    </row>
    <row r="74">
      <c r="A74" s="9"/>
      <c r="B74" s="9"/>
      <c r="C74" s="9"/>
      <c r="D74" s="9"/>
      <c r="E74" s="9"/>
      <c r="F74" s="9"/>
      <c r="G74" s="9"/>
      <c r="H74" s="9"/>
      <c r="I74" s="9"/>
      <c r="J74" s="9"/>
    </row>
    <row r="75">
      <c r="A75" s="9"/>
      <c r="B75" s="9"/>
      <c r="C75" s="9"/>
      <c r="D75" s="9"/>
      <c r="E75" s="9"/>
      <c r="F75" s="9"/>
      <c r="G75" s="9"/>
      <c r="H75" s="9"/>
      <c r="I75" s="9"/>
      <c r="J75" s="9"/>
    </row>
    <row r="76">
      <c r="A76" s="9"/>
      <c r="B76" s="9"/>
      <c r="C76" s="9"/>
      <c r="D76" s="9"/>
      <c r="E76" s="9"/>
      <c r="F76" s="9"/>
      <c r="G76" s="9"/>
      <c r="H76" s="9"/>
      <c r="I76" s="9"/>
      <c r="J76" s="9"/>
    </row>
    <row r="77">
      <c r="A77" s="9"/>
      <c r="B77" s="9"/>
      <c r="C77" s="9"/>
      <c r="D77" s="9"/>
      <c r="E77" s="9"/>
      <c r="F77" s="9"/>
      <c r="G77" s="9"/>
      <c r="H77" s="9"/>
      <c r="I77" s="9"/>
      <c r="J77" s="9"/>
    </row>
    <row r="78">
      <c r="A78" s="9"/>
      <c r="B78" s="9"/>
      <c r="C78" s="9"/>
      <c r="D78" s="9"/>
      <c r="E78" s="9"/>
      <c r="F78" s="9"/>
      <c r="G78" s="9"/>
      <c r="H78" s="9"/>
      <c r="I78" s="9"/>
      <c r="J78" s="9"/>
    </row>
    <row r="79">
      <c r="A79" s="9"/>
      <c r="B79" s="9"/>
      <c r="C79" s="9"/>
      <c r="D79" s="9"/>
      <c r="E79" s="9"/>
      <c r="F79" s="9"/>
      <c r="G79" s="9"/>
      <c r="H79" s="9"/>
      <c r="I79" s="9"/>
      <c r="J79" s="9"/>
    </row>
    <row r="80">
      <c r="A80" s="9"/>
      <c r="B80" s="9"/>
      <c r="C80" s="9"/>
      <c r="D80" s="9"/>
      <c r="E80" s="9"/>
      <c r="F80" s="9"/>
      <c r="G80" s="9"/>
      <c r="H80" s="9"/>
      <c r="I80" s="9"/>
      <c r="J80" s="9"/>
    </row>
    <row r="81">
      <c r="A81" s="9"/>
      <c r="B81" s="9"/>
      <c r="C81" s="9"/>
      <c r="D81" s="9"/>
      <c r="E81" s="9"/>
      <c r="F81" s="9"/>
      <c r="G81" s="9"/>
      <c r="H81" s="9"/>
      <c r="I81" s="9"/>
      <c r="J81" s="9"/>
    </row>
    <row r="82">
      <c r="A82" s="9"/>
      <c r="B82" s="9"/>
      <c r="C82" s="9"/>
      <c r="D82" s="9"/>
      <c r="E82" s="9"/>
      <c r="F82" s="9"/>
      <c r="G82" s="9"/>
      <c r="H82" s="9"/>
      <c r="I82" s="9"/>
      <c r="J82" s="9"/>
    </row>
    <row r="83">
      <c r="A83" s="9"/>
      <c r="B83" s="9"/>
      <c r="C83" s="9"/>
      <c r="D83" s="9"/>
      <c r="E83" s="9"/>
      <c r="F83" s="9"/>
      <c r="G83" s="9"/>
      <c r="H83" s="9"/>
      <c r="I83" s="9"/>
      <c r="J83" s="9"/>
    </row>
    <row r="84">
      <c r="A84" s="9"/>
      <c r="B84" s="9"/>
      <c r="C84" s="9"/>
      <c r="D84" s="9"/>
      <c r="E84" s="9"/>
      <c r="F84" s="9"/>
      <c r="G84" s="9"/>
      <c r="H84" s="9"/>
      <c r="I84" s="9"/>
      <c r="J84" s="9"/>
    </row>
    <row r="85">
      <c r="A85" s="9"/>
      <c r="B85" s="9"/>
      <c r="C85" s="9"/>
      <c r="D85" s="9"/>
      <c r="E85" s="9"/>
      <c r="F85" s="9"/>
      <c r="G85" s="9"/>
      <c r="H85" s="9"/>
      <c r="I85" s="9"/>
      <c r="J85" s="9"/>
    </row>
    <row r="86">
      <c r="A86" s="9"/>
      <c r="B86" s="9"/>
      <c r="C86" s="9"/>
      <c r="D86" s="9"/>
      <c r="E86" s="9"/>
      <c r="F86" s="9"/>
      <c r="G86" s="9"/>
      <c r="H86" s="9"/>
      <c r="I86" s="9"/>
      <c r="J86" s="9"/>
    </row>
    <row r="87">
      <c r="A87" s="9"/>
      <c r="B87" s="9"/>
      <c r="C87" s="9"/>
      <c r="D87" s="9"/>
      <c r="E87" s="9"/>
      <c r="F87" s="9"/>
      <c r="G87" s="9"/>
      <c r="H87" s="9"/>
      <c r="I87" s="9"/>
      <c r="J87" s="9"/>
    </row>
    <row r="88">
      <c r="A88" s="9"/>
      <c r="B88" s="9"/>
      <c r="C88" s="9"/>
      <c r="D88" s="9"/>
      <c r="E88" s="9"/>
      <c r="F88" s="9"/>
      <c r="G88" s="9"/>
      <c r="H88" s="9"/>
      <c r="I88" s="9"/>
      <c r="J88" s="9"/>
    </row>
    <row r="89">
      <c r="A89" s="9"/>
      <c r="B89" s="9"/>
      <c r="C89" s="9"/>
      <c r="D89" s="9"/>
      <c r="E89" s="9"/>
      <c r="F89" s="9"/>
      <c r="G89" s="9"/>
      <c r="H89" s="9"/>
      <c r="I89" s="9"/>
      <c r="J89" s="9"/>
    </row>
    <row r="90">
      <c r="A90" s="9"/>
      <c r="B90" s="9"/>
      <c r="C90" s="9"/>
      <c r="D90" s="9"/>
      <c r="E90" s="9"/>
      <c r="F90" s="9"/>
      <c r="G90" s="9"/>
      <c r="H90" s="9"/>
      <c r="I90" s="9"/>
      <c r="J90" s="9"/>
    </row>
    <row r="91">
      <c r="A91" s="9"/>
      <c r="B91" s="9"/>
      <c r="C91" s="9"/>
      <c r="D91" s="9"/>
      <c r="E91" s="9"/>
      <c r="F91" s="9"/>
      <c r="G91" s="9"/>
      <c r="H91" s="9"/>
      <c r="I91" s="9"/>
      <c r="J91" s="9"/>
    </row>
    <row r="92">
      <c r="A92" s="9"/>
      <c r="B92" s="9"/>
      <c r="C92" s="9"/>
      <c r="D92" s="9"/>
      <c r="E92" s="9"/>
      <c r="F92" s="9"/>
      <c r="G92" s="9"/>
      <c r="H92" s="9"/>
      <c r="I92" s="9"/>
      <c r="J92" s="9"/>
    </row>
    <row r="93">
      <c r="A93" s="9"/>
      <c r="B93" s="9"/>
      <c r="C93" s="9"/>
      <c r="D93" s="9"/>
      <c r="E93" s="9"/>
      <c r="F93" s="9"/>
      <c r="G93" s="9"/>
      <c r="H93" s="9"/>
      <c r="I93" s="9"/>
      <c r="J93" s="9"/>
    </row>
    <row r="94">
      <c r="A94" s="9"/>
      <c r="B94" s="9"/>
      <c r="C94" s="9"/>
      <c r="D94" s="9"/>
      <c r="E94" s="9"/>
      <c r="F94" s="9"/>
      <c r="G94" s="9"/>
      <c r="H94" s="9"/>
      <c r="I94" s="9"/>
      <c r="J94" s="9"/>
    </row>
    <row r="95">
      <c r="A95" s="9"/>
      <c r="B95" s="9"/>
      <c r="C95" s="9"/>
      <c r="D95" s="9"/>
      <c r="E95" s="9"/>
      <c r="F95" s="9"/>
      <c r="G95" s="9"/>
      <c r="H95" s="9"/>
      <c r="I95" s="9"/>
      <c r="J95" s="9"/>
    </row>
    <row r="96">
      <c r="A96" s="9"/>
      <c r="B96" s="9"/>
      <c r="C96" s="9"/>
      <c r="D96" s="9"/>
      <c r="E96" s="9"/>
      <c r="F96" s="9"/>
      <c r="G96" s="9"/>
      <c r="H96" s="9"/>
      <c r="I96" s="9"/>
      <c r="J96" s="9"/>
    </row>
    <row r="97">
      <c r="A97" s="9"/>
      <c r="B97" s="9"/>
      <c r="C97" s="9"/>
      <c r="D97" s="9"/>
      <c r="E97" s="9"/>
      <c r="F97" s="9"/>
      <c r="G97" s="9"/>
      <c r="H97" s="9"/>
      <c r="I97" s="9"/>
      <c r="J97" s="9"/>
    </row>
    <row r="98">
      <c r="A98" s="9"/>
      <c r="B98" s="9"/>
      <c r="C98" s="9"/>
      <c r="D98" s="9"/>
      <c r="E98" s="9"/>
      <c r="F98" s="9"/>
      <c r="G98" s="9"/>
      <c r="H98" s="9"/>
      <c r="I98" s="9"/>
      <c r="J98" s="9"/>
    </row>
    <row r="99">
      <c r="A99" s="9"/>
      <c r="B99" s="9"/>
      <c r="C99" s="9"/>
      <c r="D99" s="9"/>
      <c r="E99" s="9"/>
      <c r="F99" s="9"/>
      <c r="G99" s="9"/>
      <c r="H99" s="9"/>
      <c r="I99" s="9"/>
      <c r="J99" s="9"/>
    </row>
    <row r="100">
      <c r="A100" s="9"/>
      <c r="B100" s="9"/>
      <c r="C100" s="9"/>
      <c r="D100" s="9"/>
      <c r="E100" s="9"/>
      <c r="F100" s="9"/>
      <c r="G100" s="9"/>
      <c r="H100" s="9"/>
      <c r="I100" s="9"/>
      <c r="J100" s="9"/>
    </row>
    <row r="101">
      <c r="A101" s="9"/>
      <c r="B101" s="9"/>
      <c r="C101" s="9"/>
      <c r="D101" s="9"/>
      <c r="E101" s="9"/>
      <c r="F101" s="9"/>
      <c r="G101" s="9"/>
      <c r="H101" s="9"/>
      <c r="I101" s="9"/>
      <c r="J101" s="9"/>
    </row>
    <row r="102">
      <c r="A102" s="9"/>
      <c r="B102" s="9"/>
      <c r="C102" s="9"/>
      <c r="D102" s="9"/>
      <c r="E102" s="9"/>
      <c r="F102" s="9"/>
      <c r="G102" s="9"/>
      <c r="H102" s="9"/>
      <c r="I102" s="9"/>
      <c r="J102" s="9"/>
    </row>
    <row r="103">
      <c r="A103" s="9"/>
      <c r="B103" s="9"/>
      <c r="C103" s="9"/>
      <c r="D103" s="9"/>
      <c r="E103" s="9"/>
      <c r="F103" s="9"/>
      <c r="G103" s="9"/>
      <c r="H103" s="9"/>
      <c r="I103" s="9"/>
      <c r="J103" s="9"/>
    </row>
    <row r="104">
      <c r="A104" s="9"/>
      <c r="B104" s="9"/>
      <c r="C104" s="9"/>
      <c r="D104" s="9"/>
      <c r="E104" s="9"/>
      <c r="F104" s="9"/>
      <c r="G104" s="9"/>
      <c r="H104" s="9"/>
      <c r="I104" s="9"/>
      <c r="J104" s="9"/>
    </row>
    <row r="105">
      <c r="A105" s="9"/>
      <c r="B105" s="9"/>
      <c r="C105" s="9"/>
      <c r="D105" s="9"/>
      <c r="E105" s="9"/>
      <c r="F105" s="9"/>
      <c r="G105" s="9"/>
      <c r="H105" s="9"/>
      <c r="I105" s="9"/>
      <c r="J105" s="9"/>
    </row>
    <row r="106">
      <c r="A106" s="9"/>
      <c r="B106" s="9"/>
      <c r="C106" s="9"/>
      <c r="D106" s="9"/>
      <c r="E106" s="9"/>
      <c r="F106" s="9"/>
      <c r="G106" s="9"/>
      <c r="H106" s="9"/>
      <c r="I106" s="9"/>
      <c r="J106" s="9"/>
    </row>
    <row r="107">
      <c r="A107" s="9"/>
      <c r="B107" s="9"/>
      <c r="C107" s="9"/>
      <c r="D107" s="9"/>
      <c r="E107" s="9"/>
      <c r="F107" s="9"/>
      <c r="G107" s="9"/>
      <c r="H107" s="9"/>
      <c r="I107" s="9"/>
      <c r="J107" s="9"/>
    </row>
    <row r="108">
      <c r="A108" s="9"/>
      <c r="B108" s="9"/>
      <c r="C108" s="9"/>
      <c r="D108" s="9"/>
      <c r="E108" s="9"/>
      <c r="F108" s="9"/>
      <c r="G108" s="9"/>
      <c r="H108" s="9"/>
      <c r="I108" s="9"/>
      <c r="J108" s="9"/>
    </row>
    <row r="109">
      <c r="A109" s="9"/>
      <c r="B109" s="9"/>
      <c r="C109" s="9"/>
      <c r="D109" s="9"/>
      <c r="E109" s="9"/>
      <c r="F109" s="9"/>
      <c r="G109" s="9"/>
      <c r="H109" s="9"/>
      <c r="I109" s="9"/>
      <c r="J109" s="9"/>
    </row>
    <row r="110">
      <c r="A110" s="9"/>
      <c r="B110" s="9"/>
      <c r="C110" s="9"/>
      <c r="D110" s="9"/>
      <c r="E110" s="9"/>
      <c r="F110" s="9"/>
      <c r="G110" s="9"/>
      <c r="H110" s="9"/>
      <c r="I110" s="9"/>
      <c r="J110" s="9"/>
    </row>
    <row r="111">
      <c r="A111" s="9"/>
      <c r="B111" s="9"/>
      <c r="C111" s="9"/>
      <c r="D111" s="9"/>
      <c r="E111" s="9"/>
      <c r="F111" s="9"/>
      <c r="G111" s="9"/>
      <c r="H111" s="9"/>
      <c r="I111" s="9"/>
      <c r="J111" s="9"/>
    </row>
    <row r="112">
      <c r="A112" s="9"/>
      <c r="B112" s="9"/>
      <c r="C112" s="9"/>
      <c r="D112" s="9"/>
      <c r="E112" s="9"/>
      <c r="F112" s="9"/>
      <c r="G112" s="9"/>
      <c r="H112" s="9"/>
      <c r="I112" s="9"/>
      <c r="J112" s="9"/>
    </row>
    <row r="113">
      <c r="A113" s="9"/>
      <c r="B113" s="9"/>
      <c r="C113" s="9"/>
      <c r="D113" s="9"/>
      <c r="E113" s="9"/>
      <c r="F113" s="9"/>
      <c r="G113" s="9"/>
      <c r="H113" s="9"/>
      <c r="I113" s="9"/>
      <c r="J113" s="9"/>
    </row>
    <row r="114">
      <c r="A114" s="9"/>
      <c r="B114" s="9"/>
      <c r="C114" s="9"/>
      <c r="D114" s="9"/>
      <c r="E114" s="9"/>
      <c r="F114" s="9"/>
      <c r="G114" s="9"/>
      <c r="H114" s="9"/>
      <c r="I114" s="9"/>
      <c r="J114" s="9"/>
    </row>
    <row r="115">
      <c r="A115" s="9"/>
      <c r="B115" s="9"/>
      <c r="C115" s="9"/>
      <c r="D115" s="9"/>
      <c r="E115" s="9"/>
      <c r="F115" s="9"/>
      <c r="G115" s="9"/>
      <c r="H115" s="9"/>
      <c r="I115" s="9"/>
      <c r="J115" s="9"/>
    </row>
    <row r="116">
      <c r="A116" s="9"/>
      <c r="B116" s="9"/>
      <c r="C116" s="9"/>
      <c r="D116" s="9"/>
      <c r="E116" s="9"/>
      <c r="F116" s="9"/>
      <c r="G116" s="9"/>
      <c r="H116" s="9"/>
      <c r="I116" s="9"/>
      <c r="J116" s="9"/>
    </row>
    <row r="117">
      <c r="A117" s="9"/>
      <c r="B117" s="9"/>
      <c r="C117" s="9"/>
      <c r="D117" s="9"/>
      <c r="E117" s="9"/>
      <c r="F117" s="9"/>
      <c r="G117" s="9"/>
      <c r="H117" s="9"/>
      <c r="I117" s="9"/>
      <c r="J117" s="9"/>
    </row>
    <row r="118">
      <c r="A118" s="9"/>
      <c r="B118" s="9"/>
      <c r="C118" s="9"/>
      <c r="D118" s="9"/>
      <c r="E118" s="9"/>
      <c r="F118" s="9"/>
      <c r="G118" s="9"/>
      <c r="H118" s="9"/>
      <c r="I118" s="9"/>
      <c r="J118" s="9"/>
    </row>
    <row r="119">
      <c r="A119" s="9"/>
      <c r="B119" s="9"/>
      <c r="C119" s="9"/>
      <c r="D119" s="9"/>
      <c r="E119" s="9"/>
      <c r="F119" s="9"/>
      <c r="G119" s="9"/>
      <c r="H119" s="9"/>
      <c r="I119" s="9"/>
      <c r="J119" s="9"/>
    </row>
    <row r="120">
      <c r="A120" s="9"/>
      <c r="B120" s="9"/>
      <c r="C120" s="9"/>
      <c r="D120" s="9"/>
      <c r="E120" s="9"/>
      <c r="F120" s="9"/>
      <c r="G120" s="9"/>
      <c r="H120" s="9"/>
      <c r="I120" s="9"/>
      <c r="J120" s="9"/>
    </row>
    <row r="121">
      <c r="A121" s="9"/>
      <c r="B121" s="9"/>
      <c r="C121" s="9"/>
      <c r="D121" s="9"/>
      <c r="E121" s="9"/>
      <c r="F121" s="9"/>
      <c r="G121" s="9"/>
      <c r="H121" s="9"/>
      <c r="I121" s="9"/>
      <c r="J121" s="9"/>
    </row>
    <row r="122">
      <c r="A122" s="9"/>
      <c r="B122" s="9"/>
      <c r="C122" s="9"/>
      <c r="D122" s="9"/>
      <c r="E122" s="9"/>
      <c r="F122" s="9"/>
      <c r="G122" s="9"/>
      <c r="H122" s="9"/>
      <c r="I122" s="9"/>
      <c r="J122" s="9"/>
    </row>
    <row r="123">
      <c r="A123" s="9"/>
      <c r="B123" s="9"/>
      <c r="C123" s="9"/>
      <c r="D123" s="9"/>
      <c r="E123" s="9"/>
      <c r="F123" s="9"/>
      <c r="G123" s="9"/>
      <c r="H123" s="9"/>
      <c r="I123" s="9"/>
      <c r="J123" s="9"/>
    </row>
    <row r="124">
      <c r="A124" s="9"/>
      <c r="B124" s="9"/>
      <c r="C124" s="9"/>
      <c r="D124" s="9"/>
      <c r="E124" s="9"/>
      <c r="F124" s="9"/>
      <c r="G124" s="9"/>
      <c r="H124" s="9"/>
      <c r="I124" s="9"/>
      <c r="J124" s="9"/>
    </row>
    <row r="125">
      <c r="A125" s="9"/>
      <c r="B125" s="9"/>
      <c r="C125" s="9"/>
      <c r="D125" s="9"/>
      <c r="E125" s="9"/>
      <c r="F125" s="9"/>
      <c r="G125" s="9"/>
      <c r="H125" s="9"/>
      <c r="I125" s="9"/>
      <c r="J125" s="9"/>
    </row>
    <row r="126">
      <c r="A126" s="9"/>
      <c r="B126" s="9"/>
      <c r="C126" s="9"/>
      <c r="D126" s="9"/>
      <c r="E126" s="9"/>
      <c r="F126" s="9"/>
      <c r="G126" s="9"/>
      <c r="H126" s="9"/>
      <c r="I126" s="9"/>
      <c r="J126" s="9"/>
    </row>
    <row r="127">
      <c r="A127" s="9"/>
      <c r="B127" s="9"/>
      <c r="C127" s="9"/>
      <c r="D127" s="9"/>
      <c r="E127" s="9"/>
      <c r="F127" s="9"/>
      <c r="G127" s="9"/>
      <c r="H127" s="9"/>
      <c r="I127" s="9"/>
      <c r="J127" s="9"/>
    </row>
    <row r="128">
      <c r="A128" s="9"/>
      <c r="B128" s="9"/>
      <c r="C128" s="9"/>
      <c r="D128" s="9"/>
      <c r="E128" s="9"/>
      <c r="F128" s="9"/>
      <c r="G128" s="9"/>
      <c r="H128" s="9"/>
      <c r="I128" s="9"/>
      <c r="J128" s="9"/>
    </row>
    <row r="129">
      <c r="A129" s="9"/>
      <c r="B129" s="9"/>
      <c r="C129" s="9"/>
      <c r="D129" s="9"/>
      <c r="E129" s="9"/>
      <c r="F129" s="9"/>
      <c r="G129" s="9"/>
      <c r="H129" s="9"/>
      <c r="I129" s="9"/>
      <c r="J129" s="9"/>
    </row>
    <row r="130">
      <c r="A130" s="9"/>
      <c r="B130" s="9"/>
      <c r="C130" s="9"/>
      <c r="D130" s="9"/>
      <c r="E130" s="9"/>
      <c r="F130" s="9"/>
      <c r="G130" s="9"/>
      <c r="H130" s="9"/>
      <c r="I130" s="9"/>
      <c r="J130" s="9"/>
    </row>
    <row r="131">
      <c r="A131" s="9"/>
      <c r="B131" s="9"/>
      <c r="C131" s="9"/>
      <c r="D131" s="9"/>
      <c r="E131" s="9"/>
      <c r="F131" s="9"/>
      <c r="G131" s="9"/>
      <c r="H131" s="9"/>
      <c r="I131" s="9"/>
      <c r="J131" s="9"/>
    </row>
    <row r="132">
      <c r="A132" s="9"/>
      <c r="B132" s="9"/>
      <c r="C132" s="9"/>
      <c r="D132" s="9"/>
      <c r="E132" s="9"/>
      <c r="F132" s="9"/>
      <c r="G132" s="9"/>
      <c r="H132" s="9"/>
      <c r="I132" s="9"/>
      <c r="J132" s="9"/>
    </row>
    <row r="133">
      <c r="A133" s="9"/>
      <c r="B133" s="9"/>
      <c r="C133" s="9"/>
      <c r="D133" s="9"/>
      <c r="E133" s="9"/>
      <c r="F133" s="9"/>
      <c r="G133" s="9"/>
      <c r="H133" s="9"/>
      <c r="I133" s="9"/>
      <c r="J133" s="9"/>
    </row>
    <row r="134">
      <c r="A134" s="9"/>
      <c r="B134" s="9"/>
      <c r="C134" s="9"/>
      <c r="D134" s="9"/>
      <c r="E134" s="9"/>
      <c r="F134" s="9"/>
      <c r="G134" s="9"/>
      <c r="H134" s="9"/>
      <c r="I134" s="9"/>
      <c r="J134" s="9"/>
    </row>
    <row r="135">
      <c r="A135" s="9"/>
      <c r="B135" s="9"/>
      <c r="C135" s="9"/>
      <c r="D135" s="9"/>
      <c r="E135" s="9"/>
      <c r="F135" s="9"/>
      <c r="G135" s="9"/>
      <c r="H135" s="9"/>
      <c r="I135" s="9"/>
      <c r="J135" s="9"/>
    </row>
    <row r="136">
      <c r="A136" s="9"/>
      <c r="B136" s="9"/>
      <c r="C136" s="9"/>
      <c r="D136" s="9"/>
      <c r="E136" s="9"/>
      <c r="F136" s="9"/>
      <c r="G136" s="9"/>
      <c r="H136" s="9"/>
      <c r="I136" s="9"/>
      <c r="J136" s="9"/>
    </row>
    <row r="137">
      <c r="A137" s="9"/>
      <c r="B137" s="9"/>
      <c r="C137" s="9"/>
      <c r="D137" s="9"/>
      <c r="E137" s="9"/>
      <c r="F137" s="9"/>
      <c r="G137" s="9"/>
      <c r="H137" s="9"/>
      <c r="I137" s="9"/>
      <c r="J137" s="9"/>
    </row>
    <row r="138">
      <c r="A138" s="9"/>
      <c r="B138" s="9"/>
      <c r="C138" s="9"/>
      <c r="D138" s="9"/>
      <c r="E138" s="9"/>
      <c r="F138" s="9"/>
      <c r="G138" s="9"/>
      <c r="H138" s="9"/>
      <c r="I138" s="9"/>
      <c r="J138" s="9"/>
    </row>
    <row r="139">
      <c r="A139" s="9"/>
      <c r="B139" s="9"/>
      <c r="C139" s="9"/>
      <c r="D139" s="9"/>
      <c r="E139" s="9"/>
      <c r="F139" s="9"/>
      <c r="G139" s="9"/>
      <c r="H139" s="9"/>
      <c r="I139" s="9"/>
      <c r="J139" s="9"/>
    </row>
    <row r="140">
      <c r="A140" s="9"/>
      <c r="B140" s="9"/>
      <c r="C140" s="9"/>
      <c r="D140" s="9"/>
      <c r="E140" s="9"/>
      <c r="F140" s="9"/>
      <c r="G140" s="9"/>
      <c r="H140" s="9"/>
      <c r="I140" s="9"/>
      <c r="J140" s="9"/>
    </row>
    <row r="141">
      <c r="A141" s="9"/>
      <c r="B141" s="9"/>
      <c r="C141" s="9"/>
      <c r="D141" s="9"/>
      <c r="E141" s="9"/>
      <c r="F141" s="9"/>
      <c r="G141" s="9"/>
      <c r="H141" s="9"/>
      <c r="I141" s="9"/>
      <c r="J141" s="9"/>
    </row>
    <row r="142">
      <c r="A142" s="9"/>
      <c r="B142" s="9"/>
      <c r="C142" s="9"/>
      <c r="D142" s="9"/>
      <c r="E142" s="9"/>
      <c r="F142" s="9"/>
      <c r="G142" s="9"/>
      <c r="H142" s="9"/>
      <c r="I142" s="9"/>
      <c r="J142" s="9"/>
    </row>
    <row r="143">
      <c r="A143" s="9"/>
      <c r="B143" s="9"/>
      <c r="C143" s="9"/>
      <c r="D143" s="9"/>
      <c r="E143" s="9"/>
      <c r="F143" s="9"/>
      <c r="G143" s="9"/>
      <c r="H143" s="9"/>
      <c r="I143" s="9"/>
      <c r="J143" s="9"/>
    </row>
    <row r="144">
      <c r="A144" s="9"/>
      <c r="B144" s="9"/>
      <c r="C144" s="9"/>
      <c r="D144" s="9"/>
      <c r="E144" s="9"/>
      <c r="F144" s="9"/>
      <c r="G144" s="9"/>
      <c r="H144" s="9"/>
      <c r="I144" s="9"/>
      <c r="J144" s="9"/>
    </row>
    <row r="145">
      <c r="A145" s="9"/>
      <c r="B145" s="9"/>
      <c r="C145" s="9"/>
      <c r="D145" s="9"/>
      <c r="E145" s="9"/>
      <c r="F145" s="9"/>
      <c r="G145" s="9"/>
      <c r="H145" s="9"/>
      <c r="I145" s="9"/>
      <c r="J145" s="9"/>
    </row>
    <row r="146">
      <c r="A146" s="9"/>
      <c r="B146" s="9"/>
      <c r="C146" s="9"/>
      <c r="D146" s="9"/>
      <c r="E146" s="9"/>
      <c r="F146" s="9"/>
      <c r="G146" s="9"/>
      <c r="H146" s="9"/>
      <c r="I146" s="9"/>
      <c r="J146" s="9"/>
    </row>
    <row r="147">
      <c r="A147" s="9"/>
      <c r="B147" s="9"/>
      <c r="C147" s="9"/>
      <c r="D147" s="9"/>
      <c r="E147" s="9"/>
      <c r="F147" s="9"/>
      <c r="G147" s="9"/>
      <c r="H147" s="9"/>
      <c r="I147" s="9"/>
      <c r="J147" s="9"/>
    </row>
    <row r="148">
      <c r="A148" s="9"/>
      <c r="B148" s="9"/>
      <c r="C148" s="9"/>
      <c r="D148" s="9"/>
      <c r="E148" s="9"/>
      <c r="F148" s="9"/>
      <c r="G148" s="9"/>
      <c r="H148" s="9"/>
      <c r="I148" s="9"/>
      <c r="J148" s="9"/>
    </row>
    <row r="149">
      <c r="A149" s="9"/>
      <c r="B149" s="9"/>
      <c r="C149" s="9"/>
      <c r="D149" s="9"/>
      <c r="E149" s="9"/>
      <c r="F149" s="9"/>
      <c r="G149" s="9"/>
      <c r="H149" s="9"/>
      <c r="I149" s="9"/>
      <c r="J149" s="9"/>
    </row>
    <row r="150">
      <c r="A150" s="9"/>
      <c r="B150" s="9"/>
      <c r="C150" s="9"/>
      <c r="D150" s="9"/>
      <c r="E150" s="9"/>
      <c r="F150" s="9"/>
      <c r="G150" s="9"/>
      <c r="H150" s="9"/>
      <c r="I150" s="9"/>
      <c r="J150" s="9"/>
    </row>
    <row r="151">
      <c r="A151" s="9"/>
      <c r="B151" s="9"/>
      <c r="C151" s="9"/>
      <c r="D151" s="9"/>
      <c r="E151" s="9"/>
      <c r="F151" s="9"/>
      <c r="G151" s="9"/>
      <c r="H151" s="9"/>
      <c r="I151" s="9"/>
      <c r="J151" s="9"/>
    </row>
    <row r="152">
      <c r="A152" s="9"/>
      <c r="B152" s="9"/>
      <c r="C152" s="9"/>
      <c r="D152" s="9"/>
      <c r="E152" s="9"/>
      <c r="F152" s="9"/>
      <c r="G152" s="9"/>
      <c r="H152" s="9"/>
      <c r="I152" s="9"/>
      <c r="J152" s="9"/>
    </row>
    <row r="153">
      <c r="A153" s="9"/>
      <c r="B153" s="9"/>
      <c r="C153" s="9"/>
      <c r="D153" s="9"/>
      <c r="E153" s="9"/>
      <c r="F153" s="9"/>
      <c r="G153" s="9"/>
      <c r="H153" s="9"/>
      <c r="I153" s="9"/>
      <c r="J153" s="9"/>
    </row>
    <row r="154">
      <c r="A154" s="9"/>
      <c r="B154" s="9"/>
      <c r="C154" s="9"/>
      <c r="D154" s="9"/>
      <c r="E154" s="9"/>
      <c r="F154" s="9"/>
      <c r="G154" s="9"/>
      <c r="H154" s="9"/>
      <c r="I154" s="9"/>
      <c r="J154" s="9"/>
    </row>
    <row r="155">
      <c r="A155" s="9"/>
      <c r="B155" s="9"/>
      <c r="C155" s="9"/>
      <c r="D155" s="9"/>
      <c r="E155" s="9"/>
      <c r="F155" s="9"/>
      <c r="G155" s="9"/>
      <c r="H155" s="9"/>
      <c r="I155" s="9"/>
      <c r="J155" s="9"/>
    </row>
    <row r="156">
      <c r="A156" s="9"/>
      <c r="B156" s="9"/>
      <c r="C156" s="9"/>
      <c r="D156" s="9"/>
      <c r="E156" s="9"/>
      <c r="F156" s="9"/>
      <c r="G156" s="9"/>
      <c r="H156" s="9"/>
      <c r="I156" s="9"/>
      <c r="J156" s="9"/>
    </row>
    <row r="157">
      <c r="A157" s="9"/>
      <c r="B157" s="9"/>
      <c r="C157" s="9"/>
      <c r="D157" s="9"/>
      <c r="E157" s="9"/>
      <c r="F157" s="9"/>
      <c r="G157" s="9"/>
      <c r="H157" s="9"/>
      <c r="I157" s="9"/>
      <c r="J157" s="9"/>
    </row>
    <row r="158">
      <c r="A158" s="9"/>
      <c r="B158" s="9"/>
      <c r="C158" s="9"/>
      <c r="D158" s="9"/>
      <c r="E158" s="9"/>
      <c r="F158" s="9"/>
      <c r="G158" s="9"/>
      <c r="H158" s="9"/>
      <c r="I158" s="9"/>
      <c r="J158" s="9"/>
    </row>
    <row r="159">
      <c r="A159" s="9"/>
      <c r="B159" s="9"/>
      <c r="C159" s="9"/>
      <c r="D159" s="9"/>
      <c r="E159" s="9"/>
      <c r="F159" s="9"/>
      <c r="G159" s="9"/>
      <c r="H159" s="9"/>
      <c r="I159" s="9"/>
      <c r="J159" s="9"/>
    </row>
    <row r="160">
      <c r="A160" s="9"/>
      <c r="B160" s="9"/>
      <c r="C160" s="9"/>
      <c r="D160" s="9"/>
      <c r="E160" s="9"/>
      <c r="F160" s="9"/>
      <c r="G160" s="9"/>
      <c r="H160" s="9"/>
      <c r="I160" s="9"/>
      <c r="J160" s="9"/>
    </row>
    <row r="161">
      <c r="A161" s="9"/>
      <c r="B161" s="9"/>
      <c r="C161" s="9"/>
      <c r="D161" s="9"/>
      <c r="E161" s="9"/>
      <c r="F161" s="9"/>
      <c r="G161" s="9"/>
      <c r="H161" s="9"/>
      <c r="I161" s="9"/>
      <c r="J161" s="9"/>
    </row>
    <row r="162">
      <c r="A162" s="9"/>
      <c r="B162" s="9"/>
      <c r="C162" s="9"/>
      <c r="D162" s="9"/>
      <c r="E162" s="9"/>
      <c r="F162" s="9"/>
      <c r="G162" s="9"/>
      <c r="H162" s="9"/>
      <c r="I162" s="9"/>
      <c r="J162" s="9"/>
    </row>
    <row r="163">
      <c r="A163" s="9"/>
      <c r="B163" s="9"/>
      <c r="C163" s="9"/>
      <c r="D163" s="9"/>
      <c r="E163" s="9"/>
      <c r="F163" s="9"/>
      <c r="G163" s="9"/>
      <c r="H163" s="9"/>
      <c r="I163" s="9"/>
      <c r="J163" s="9"/>
    </row>
    <row r="164">
      <c r="A164" s="9"/>
      <c r="B164" s="9"/>
      <c r="C164" s="9"/>
      <c r="D164" s="9"/>
      <c r="E164" s="9"/>
      <c r="F164" s="9"/>
      <c r="G164" s="9"/>
      <c r="H164" s="9"/>
      <c r="I164" s="9"/>
      <c r="J164" s="9"/>
    </row>
    <row r="165">
      <c r="A165" s="9"/>
      <c r="B165" s="9"/>
      <c r="C165" s="9"/>
      <c r="D165" s="9"/>
      <c r="E165" s="9"/>
      <c r="F165" s="9"/>
      <c r="G165" s="9"/>
      <c r="H165" s="9"/>
      <c r="I165" s="9"/>
      <c r="J165" s="9"/>
    </row>
    <row r="166">
      <c r="A166" s="9"/>
      <c r="B166" s="9"/>
      <c r="C166" s="9"/>
      <c r="D166" s="9"/>
      <c r="E166" s="9"/>
      <c r="F166" s="9"/>
      <c r="G166" s="9"/>
      <c r="H166" s="9"/>
      <c r="I166" s="9"/>
      <c r="J166" s="9"/>
    </row>
    <row r="167">
      <c r="A167" s="9"/>
      <c r="B167" s="9"/>
      <c r="C167" s="9"/>
      <c r="D167" s="9"/>
      <c r="E167" s="9"/>
      <c r="F167" s="9"/>
      <c r="G167" s="9"/>
      <c r="H167" s="9"/>
      <c r="I167" s="9"/>
      <c r="J167" s="9"/>
    </row>
    <row r="168">
      <c r="A168" s="9"/>
      <c r="B168" s="9"/>
      <c r="C168" s="9"/>
      <c r="D168" s="9"/>
      <c r="E168" s="9"/>
      <c r="F168" s="9"/>
      <c r="G168" s="9"/>
      <c r="H168" s="9"/>
      <c r="I168" s="9"/>
      <c r="J168" s="9"/>
    </row>
    <row r="169">
      <c r="A169" s="9"/>
      <c r="B169" s="9"/>
      <c r="C169" s="9"/>
      <c r="D169" s="9"/>
      <c r="E169" s="9"/>
      <c r="F169" s="9"/>
      <c r="G169" s="9"/>
      <c r="H169" s="9"/>
      <c r="I169" s="9"/>
      <c r="J169" s="9"/>
    </row>
    <row r="170">
      <c r="A170" s="9"/>
      <c r="B170" s="9"/>
      <c r="C170" s="9"/>
      <c r="D170" s="9"/>
      <c r="E170" s="9"/>
      <c r="F170" s="9"/>
      <c r="G170" s="9"/>
      <c r="H170" s="9"/>
      <c r="I170" s="9"/>
      <c r="J170" s="9"/>
    </row>
    <row r="171">
      <c r="A171" s="9"/>
      <c r="B171" s="9"/>
      <c r="C171" s="9"/>
      <c r="D171" s="9"/>
      <c r="E171" s="9"/>
      <c r="F171" s="9"/>
      <c r="G171" s="9"/>
      <c r="H171" s="9"/>
      <c r="I171" s="9"/>
      <c r="J171" s="9"/>
    </row>
    <row r="172">
      <c r="A172" s="9"/>
      <c r="B172" s="9"/>
      <c r="C172" s="9"/>
      <c r="D172" s="9"/>
      <c r="E172" s="9"/>
      <c r="F172" s="9"/>
      <c r="G172" s="9"/>
      <c r="H172" s="9"/>
      <c r="I172" s="9"/>
      <c r="J172" s="9"/>
    </row>
    <row r="173">
      <c r="A173" s="9"/>
      <c r="B173" s="9"/>
      <c r="C173" s="9"/>
      <c r="D173" s="9"/>
      <c r="E173" s="9"/>
      <c r="F173" s="9"/>
      <c r="G173" s="9"/>
      <c r="H173" s="9"/>
      <c r="I173" s="9"/>
      <c r="J173" s="9"/>
    </row>
    <row r="174">
      <c r="A174" s="9"/>
      <c r="B174" s="9"/>
      <c r="C174" s="9"/>
      <c r="D174" s="9"/>
      <c r="E174" s="9"/>
      <c r="F174" s="9"/>
      <c r="G174" s="9"/>
      <c r="H174" s="9"/>
      <c r="I174" s="9"/>
      <c r="J174" s="9"/>
    </row>
    <row r="175">
      <c r="A175" s="9"/>
      <c r="B175" s="9"/>
      <c r="C175" s="9"/>
      <c r="D175" s="9"/>
      <c r="E175" s="9"/>
      <c r="F175" s="9"/>
      <c r="G175" s="9"/>
      <c r="H175" s="9"/>
      <c r="I175" s="9"/>
      <c r="J175" s="9"/>
    </row>
    <row r="176">
      <c r="A176" s="9"/>
      <c r="B176" s="9"/>
      <c r="C176" s="9"/>
      <c r="D176" s="9"/>
      <c r="E176" s="9"/>
      <c r="F176" s="9"/>
      <c r="G176" s="9"/>
      <c r="H176" s="9"/>
      <c r="I176" s="9"/>
      <c r="J176" s="9"/>
    </row>
    <row r="177">
      <c r="A177" s="9"/>
      <c r="B177" s="9"/>
      <c r="C177" s="9"/>
      <c r="D177" s="9"/>
      <c r="E177" s="9"/>
      <c r="F177" s="9"/>
      <c r="G177" s="9"/>
      <c r="H177" s="9"/>
      <c r="I177" s="9"/>
      <c r="J177" s="9"/>
    </row>
    <row r="178">
      <c r="A178" s="9"/>
      <c r="B178" s="9"/>
      <c r="C178" s="9"/>
      <c r="D178" s="9"/>
      <c r="E178" s="9"/>
      <c r="F178" s="9"/>
      <c r="G178" s="9"/>
      <c r="H178" s="9"/>
      <c r="I178" s="9"/>
      <c r="J178" s="9"/>
    </row>
    <row r="179">
      <c r="A179" s="9"/>
      <c r="B179" s="9"/>
      <c r="C179" s="9"/>
      <c r="D179" s="9"/>
      <c r="E179" s="9"/>
      <c r="F179" s="9"/>
      <c r="G179" s="9"/>
      <c r="H179" s="9"/>
      <c r="I179" s="9"/>
      <c r="J179" s="9"/>
    </row>
    <row r="180">
      <c r="A180" s="9"/>
      <c r="B180" s="9"/>
      <c r="C180" s="9"/>
      <c r="D180" s="9"/>
      <c r="E180" s="9"/>
      <c r="F180" s="9"/>
      <c r="G180" s="9"/>
      <c r="H180" s="9"/>
      <c r="I180" s="9"/>
      <c r="J180" s="9"/>
    </row>
    <row r="181">
      <c r="A181" s="9"/>
      <c r="B181" s="9"/>
      <c r="C181" s="9"/>
      <c r="D181" s="9"/>
      <c r="E181" s="9"/>
      <c r="F181" s="9"/>
      <c r="G181" s="9"/>
      <c r="H181" s="9"/>
      <c r="I181" s="9"/>
      <c r="J181" s="9"/>
    </row>
    <row r="182">
      <c r="A182" s="9"/>
      <c r="B182" s="9"/>
      <c r="C182" s="9"/>
      <c r="D182" s="9"/>
      <c r="E182" s="9"/>
      <c r="F182" s="9"/>
      <c r="G182" s="9"/>
      <c r="H182" s="9"/>
      <c r="I182" s="9"/>
      <c r="J182" s="9"/>
    </row>
    <row r="183">
      <c r="A183" s="9"/>
      <c r="B183" s="9"/>
      <c r="C183" s="9"/>
      <c r="D183" s="9"/>
      <c r="E183" s="9"/>
      <c r="F183" s="9"/>
      <c r="G183" s="9"/>
      <c r="H183" s="9"/>
      <c r="I183" s="9"/>
      <c r="J183" s="9"/>
    </row>
    <row r="184">
      <c r="A184" s="9"/>
      <c r="B184" s="9"/>
      <c r="C184" s="9"/>
      <c r="D184" s="9"/>
      <c r="E184" s="9"/>
      <c r="F184" s="9"/>
      <c r="G184" s="9"/>
      <c r="H184" s="9"/>
      <c r="I184" s="9"/>
      <c r="J184" s="9"/>
    </row>
    <row r="185">
      <c r="A185" s="9"/>
      <c r="B185" s="9"/>
      <c r="C185" s="9"/>
      <c r="D185" s="9"/>
      <c r="E185" s="9"/>
      <c r="F185" s="9"/>
      <c r="G185" s="9"/>
      <c r="H185" s="9"/>
      <c r="I185" s="9"/>
      <c r="J185" s="9"/>
    </row>
    <row r="186">
      <c r="A186" s="9"/>
      <c r="B186" s="9"/>
      <c r="C186" s="9"/>
      <c r="D186" s="9"/>
      <c r="E186" s="9"/>
      <c r="F186" s="9"/>
      <c r="G186" s="9"/>
      <c r="H186" s="9"/>
      <c r="I186" s="9"/>
      <c r="J186" s="9"/>
    </row>
    <row r="187">
      <c r="A187" s="9"/>
      <c r="B187" s="9"/>
      <c r="C187" s="9"/>
      <c r="D187" s="9"/>
      <c r="E187" s="9"/>
      <c r="F187" s="9"/>
      <c r="G187" s="9"/>
      <c r="H187" s="9"/>
      <c r="I187" s="9"/>
      <c r="J187" s="9"/>
    </row>
    <row r="188">
      <c r="A188" s="9"/>
      <c r="B188" s="9"/>
      <c r="C188" s="9"/>
      <c r="D188" s="9"/>
      <c r="E188" s="9"/>
      <c r="F188" s="9"/>
      <c r="G188" s="9"/>
      <c r="H188" s="9"/>
      <c r="I188" s="9"/>
      <c r="J188" s="9"/>
    </row>
    <row r="189">
      <c r="A189" s="9"/>
      <c r="B189" s="9"/>
      <c r="C189" s="9"/>
      <c r="D189" s="9"/>
      <c r="E189" s="9"/>
      <c r="F189" s="9"/>
      <c r="G189" s="9"/>
      <c r="H189" s="9"/>
      <c r="I189" s="9"/>
      <c r="J189" s="9"/>
    </row>
    <row r="190">
      <c r="A190" s="9"/>
      <c r="B190" s="9"/>
      <c r="C190" s="9"/>
      <c r="D190" s="9"/>
      <c r="E190" s="9"/>
      <c r="F190" s="9"/>
      <c r="G190" s="9"/>
      <c r="H190" s="9"/>
      <c r="I190" s="9"/>
      <c r="J190" s="9"/>
    </row>
    <row r="191">
      <c r="A191" s="9"/>
      <c r="B191" s="9"/>
      <c r="C191" s="9"/>
      <c r="D191" s="9"/>
      <c r="E191" s="9"/>
      <c r="F191" s="9"/>
      <c r="G191" s="9"/>
      <c r="H191" s="9"/>
      <c r="I191" s="9"/>
      <c r="J191" s="9"/>
    </row>
    <row r="192">
      <c r="A192" s="9"/>
      <c r="B192" s="9"/>
      <c r="C192" s="9"/>
      <c r="D192" s="9"/>
      <c r="E192" s="9"/>
      <c r="F192" s="9"/>
      <c r="G192" s="9"/>
      <c r="H192" s="9"/>
      <c r="I192" s="9"/>
      <c r="J192" s="9"/>
    </row>
    <row r="193">
      <c r="A193" s="9"/>
      <c r="B193" s="9"/>
      <c r="C193" s="9"/>
      <c r="D193" s="9"/>
      <c r="E193" s="9"/>
      <c r="F193" s="9"/>
      <c r="G193" s="9"/>
      <c r="H193" s="9"/>
      <c r="I193" s="9"/>
      <c r="J193" s="9"/>
    </row>
    <row r="194">
      <c r="A194" s="9"/>
      <c r="B194" s="9"/>
      <c r="C194" s="9"/>
      <c r="D194" s="9"/>
      <c r="E194" s="9"/>
      <c r="F194" s="9"/>
      <c r="G194" s="9"/>
      <c r="H194" s="9"/>
      <c r="I194" s="9"/>
      <c r="J194" s="9"/>
    </row>
    <row r="195">
      <c r="A195" s="9"/>
      <c r="B195" s="9"/>
      <c r="C195" s="9"/>
      <c r="D195" s="9"/>
      <c r="E195" s="9"/>
      <c r="F195" s="9"/>
      <c r="G195" s="9"/>
      <c r="H195" s="9"/>
      <c r="I195" s="9"/>
      <c r="J195" s="9"/>
    </row>
    <row r="196">
      <c r="A196" s="9"/>
      <c r="B196" s="9"/>
      <c r="C196" s="9"/>
      <c r="D196" s="9"/>
      <c r="E196" s="9"/>
      <c r="F196" s="9"/>
      <c r="G196" s="9"/>
      <c r="H196" s="9"/>
      <c r="I196" s="9"/>
      <c r="J196" s="9"/>
    </row>
    <row r="197">
      <c r="A197" s="9"/>
      <c r="B197" s="9"/>
      <c r="C197" s="9"/>
      <c r="D197" s="9"/>
      <c r="E197" s="9"/>
      <c r="F197" s="9"/>
      <c r="G197" s="9"/>
      <c r="H197" s="9"/>
      <c r="I197" s="9"/>
      <c r="J197" s="9"/>
    </row>
    <row r="198">
      <c r="A198" s="9"/>
      <c r="B198" s="9"/>
      <c r="C198" s="9"/>
      <c r="D198" s="9"/>
      <c r="E198" s="9"/>
      <c r="F198" s="9"/>
      <c r="G198" s="9"/>
      <c r="H198" s="9"/>
      <c r="I198" s="9"/>
      <c r="J198" s="9"/>
    </row>
    <row r="199">
      <c r="A199" s="9"/>
      <c r="B199" s="9"/>
      <c r="C199" s="9"/>
      <c r="D199" s="9"/>
      <c r="E199" s="9"/>
      <c r="F199" s="9"/>
      <c r="G199" s="9"/>
      <c r="H199" s="9"/>
      <c r="I199" s="9"/>
      <c r="J199" s="9"/>
    </row>
    <row r="200">
      <c r="A200" s="9"/>
      <c r="B200" s="9"/>
      <c r="C200" s="9"/>
      <c r="D200" s="9"/>
      <c r="E200" s="9"/>
      <c r="F200" s="9"/>
      <c r="G200" s="9"/>
      <c r="H200" s="9"/>
      <c r="I200" s="9"/>
      <c r="J200" s="9"/>
    </row>
  </sheetData>
  <drawing r:id="rId1"/>
</worksheet>
</file>