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IFERROR(__xludf.DUMMYFUNCTION("IMPORTHTML(""https://en.wikipedia.org/wiki/Demographics_of_India"", ""table"", 2)"),"Year")</f>
        <v>Year</v>
      </c>
      <c r="B1" s="1" t="str">
        <f>IFERROR(__xludf.DUMMYFUNCTION("""COMPUTED_VALUE"""),"Maddison (2001)[20]")</f>
        <v>Maddison (2001)[20]</v>
      </c>
      <c r="C1" s="1"/>
      <c r="D1" s="1" t="str">
        <f>IFERROR(__xludf.DUMMYFUNCTION("""COMPUTED_VALUE"""),"Clark (1967)[21][22][23]")</f>
        <v>Clark (1967)[21][22][23]</v>
      </c>
      <c r="E1" s="1"/>
      <c r="F1" s="1" t="str">
        <f>IFERROR(__xludf.DUMMYFUNCTION("""COMPUTED_VALUE"""),"Biraben (1979)[22][24][25]")</f>
        <v>Biraben (1979)[22][24][25]</v>
      </c>
      <c r="G1" s="1"/>
      <c r="H1" s="1" t="str">
        <f>IFERROR(__xludf.DUMMYFUNCTION("""COMPUTED_VALUE"""),"Durand (1974)[26][22]")</f>
        <v>Durand (1974)[26][22]</v>
      </c>
      <c r="I1" s="1"/>
      <c r="J1" s="1" t="str">
        <f>IFERROR(__xludf.DUMMYFUNCTION("""COMPUTED_VALUE"""),"McEvedy (1978)[27][22]")</f>
        <v>McEvedy (1978)[27][22]</v>
      </c>
      <c r="K1" s="1"/>
      <c r="L1" s="1" t="str">
        <f>IFERROR(__xludf.DUMMYFUNCTION("""COMPUTED_VALUE"""),"Aggregate average")</f>
        <v>Aggregate average</v>
      </c>
      <c r="M1" s="1"/>
      <c r="N1" s="1" t="str">
        <f>IFERROR(__xludf.DUMMYFUNCTION("""COMPUTED_VALUE"""),"Period")</f>
        <v>Period</v>
      </c>
      <c r="O1" s="1" t="str">
        <f>IFERROR(__xludf.DUMMYFUNCTION("""COMPUTED_VALUE"""),"Average 
 % growth 
/ century")</f>
        <v>Average 
 % growth 
/ century</v>
      </c>
    </row>
    <row r="2">
      <c r="A2" s="1"/>
      <c r="B2" s="1" t="str">
        <f>IFERROR(__xludf.DUMMYFUNCTION("""COMPUTED_VALUE"""),"Population")</f>
        <v>Population</v>
      </c>
      <c r="C2" s="1" t="str">
        <f>IFERROR(__xludf.DUMMYFUNCTION("""COMPUTED_VALUE"""),"% growth
/ century")</f>
        <v>% growth
/ century</v>
      </c>
      <c r="D2" s="1" t="str">
        <f>IFERROR(__xludf.DUMMYFUNCTION("""COMPUTED_VALUE"""),"Population")</f>
        <v>Population</v>
      </c>
      <c r="E2" s="1" t="str">
        <f>IFERROR(__xludf.DUMMYFUNCTION("""COMPUTED_VALUE"""),"% growth 
/ century")</f>
        <v>% growth 
/ century</v>
      </c>
      <c r="F2" s="1" t="str">
        <f>IFERROR(__xludf.DUMMYFUNCTION("""COMPUTED_VALUE"""),"Population")</f>
        <v>Population</v>
      </c>
      <c r="G2" s="1" t="str">
        <f>IFERROR(__xludf.DUMMYFUNCTION("""COMPUTED_VALUE"""),"% growth 
/ century")</f>
        <v>% growth 
/ century</v>
      </c>
      <c r="H2" s="1" t="str">
        <f>IFERROR(__xludf.DUMMYFUNCTION("""COMPUTED_VALUE"""),"Population")</f>
        <v>Population</v>
      </c>
      <c r="I2" s="1" t="str">
        <f>IFERROR(__xludf.DUMMYFUNCTION("""COMPUTED_VALUE"""),"% growth 
/ century")</f>
        <v>% growth 
/ century</v>
      </c>
      <c r="J2" s="1" t="str">
        <f>IFERROR(__xludf.DUMMYFUNCTION("""COMPUTED_VALUE"""),"Population")</f>
        <v>Population</v>
      </c>
      <c r="K2" s="1" t="str">
        <f>IFERROR(__xludf.DUMMYFUNCTION("""COMPUTED_VALUE"""),"% growth 
/ century")</f>
        <v>% growth 
/ century</v>
      </c>
      <c r="L2" s="1" t="str">
        <f>IFERROR(__xludf.DUMMYFUNCTION("""COMPUTED_VALUE"""),"Population")</f>
        <v>Population</v>
      </c>
      <c r="M2" s="1" t="str">
        <f>IFERROR(__xludf.DUMMYFUNCTION("""COMPUTED_VALUE"""),"% growth 
/ century")</f>
        <v>% growth 
/ century</v>
      </c>
      <c r="N2" s="1"/>
      <c r="O2" s="1"/>
    </row>
    <row r="3">
      <c r="A3" s="1" t="str">
        <f>IFERROR(__xludf.DUMMYFUNCTION("""COMPUTED_VALUE"""),"10,000 BC")</f>
        <v>10,000 BC</v>
      </c>
      <c r="B3" s="1" t="str">
        <f>IFERROR(__xludf.DUMMYFUNCTION("""COMPUTED_VALUE"""),"—")</f>
        <v>—</v>
      </c>
      <c r="C3" s="1" t="str">
        <f>IFERROR(__xludf.DUMMYFUNCTION("""COMPUTED_VALUE"""),"—")</f>
        <v>—</v>
      </c>
      <c r="D3" s="1" t="str">
        <f>IFERROR(__xludf.DUMMYFUNCTION("""COMPUTED_VALUE"""),"—")</f>
        <v>—</v>
      </c>
      <c r="E3" s="1" t="str">
        <f>IFERROR(__xludf.DUMMYFUNCTION("""COMPUTED_VALUE"""),"—")</f>
        <v>—</v>
      </c>
      <c r="F3" s="1" t="str">
        <f>IFERROR(__xludf.DUMMYFUNCTION("""COMPUTED_VALUE"""),"—")</f>
        <v>—</v>
      </c>
      <c r="G3" s="1" t="str">
        <f>IFERROR(__xludf.DUMMYFUNCTION("""COMPUTED_VALUE"""),"—")</f>
        <v>—</v>
      </c>
      <c r="H3" s="1" t="str">
        <f>IFERROR(__xludf.DUMMYFUNCTION("""COMPUTED_VALUE"""),"—")</f>
        <v>—</v>
      </c>
      <c r="I3" s="1" t="str">
        <f>IFERROR(__xludf.DUMMYFUNCTION("""COMPUTED_VALUE"""),"—")</f>
        <v>—</v>
      </c>
      <c r="J3" s="2">
        <f>IFERROR(__xludf.DUMMYFUNCTION("""COMPUTED_VALUE"""),100000.0)</f>
        <v>100000</v>
      </c>
      <c r="K3" s="1" t="str">
        <f>IFERROR(__xludf.DUMMYFUNCTION("""COMPUTED_VALUE"""),"—")</f>
        <v>—</v>
      </c>
      <c r="L3" s="2">
        <f>IFERROR(__xludf.DUMMYFUNCTION("""COMPUTED_VALUE"""),100000.0)</f>
        <v>100000</v>
      </c>
      <c r="M3" s="1" t="str">
        <f>IFERROR(__xludf.DUMMYFUNCTION("""COMPUTED_VALUE"""),"—")</f>
        <v>—</v>
      </c>
      <c r="N3" s="1" t="str">
        <f>IFERROR(__xludf.DUMMYFUNCTION("""COMPUTED_VALUE"""),"Stone Age")</f>
        <v>Stone Age</v>
      </c>
      <c r="O3" s="1">
        <f>IFERROR(__xludf.DUMMYFUNCTION("""COMPUTED_VALUE"""),3.9)</f>
        <v>3.9</v>
      </c>
    </row>
    <row r="4">
      <c r="A4" s="1" t="str">
        <f>IFERROR(__xludf.DUMMYFUNCTION("""COMPUTED_VALUE"""),"4000 BC")</f>
        <v>4000 BC</v>
      </c>
      <c r="B4" s="1" t="str">
        <f>IFERROR(__xludf.DUMMYFUNCTION("""COMPUTED_VALUE"""),"—")</f>
        <v>—</v>
      </c>
      <c r="C4" s="1" t="str">
        <f>IFERROR(__xludf.DUMMYFUNCTION("""COMPUTED_VALUE"""),"—")</f>
        <v>—</v>
      </c>
      <c r="D4" s="1" t="str">
        <f>IFERROR(__xludf.DUMMYFUNCTION("""COMPUTED_VALUE"""),"—")</f>
        <v>—</v>
      </c>
      <c r="E4" s="1" t="str">
        <f>IFERROR(__xludf.DUMMYFUNCTION("""COMPUTED_VALUE"""),"—")</f>
        <v>—</v>
      </c>
      <c r="F4" s="1" t="str">
        <f>IFERROR(__xludf.DUMMYFUNCTION("""COMPUTED_VALUE"""),"—")</f>
        <v>—</v>
      </c>
      <c r="G4" s="1" t="str">
        <f>IFERROR(__xludf.DUMMYFUNCTION("""COMPUTED_VALUE"""),"—")</f>
        <v>—</v>
      </c>
      <c r="H4" s="1" t="str">
        <f>IFERROR(__xludf.DUMMYFUNCTION("""COMPUTED_VALUE"""),"—")</f>
        <v>—</v>
      </c>
      <c r="I4" s="1" t="str">
        <f>IFERROR(__xludf.DUMMYFUNCTION("""COMPUTED_VALUE"""),"—")</f>
        <v>—</v>
      </c>
      <c r="J4" s="2">
        <f>IFERROR(__xludf.DUMMYFUNCTION("""COMPUTED_VALUE"""),1000000.0)</f>
        <v>1000000</v>
      </c>
      <c r="K4" s="1">
        <f>IFERROR(__xludf.DUMMYFUNCTION("""COMPUTED_VALUE"""),3.9)</f>
        <v>3.9</v>
      </c>
      <c r="L4" s="2">
        <f>IFERROR(__xludf.DUMMYFUNCTION("""COMPUTED_VALUE"""),1000000.0)</f>
        <v>1000000</v>
      </c>
      <c r="M4" s="1">
        <f>IFERROR(__xludf.DUMMYFUNCTION("""COMPUTED_VALUE"""),3.9)</f>
        <v>3.9</v>
      </c>
      <c r="N4" s="1"/>
      <c r="O4" s="1"/>
    </row>
    <row r="5">
      <c r="A5" s="1" t="str">
        <f>IFERROR(__xludf.DUMMYFUNCTION("""COMPUTED_VALUE"""),"2000 BC")</f>
        <v>2000 BC</v>
      </c>
      <c r="B5" s="1" t="str">
        <f>IFERROR(__xludf.DUMMYFUNCTION("""COMPUTED_VALUE"""),"—")</f>
        <v>—</v>
      </c>
      <c r="C5" s="1" t="str">
        <f>IFERROR(__xludf.DUMMYFUNCTION("""COMPUTED_VALUE"""),"—")</f>
        <v>—</v>
      </c>
      <c r="D5" s="1" t="str">
        <f>IFERROR(__xludf.DUMMYFUNCTION("""COMPUTED_VALUE"""),"—")</f>
        <v>—</v>
      </c>
      <c r="E5" s="1" t="str">
        <f>IFERROR(__xludf.DUMMYFUNCTION("""COMPUTED_VALUE"""),"—")</f>
        <v>—</v>
      </c>
      <c r="F5" s="1" t="str">
        <f>IFERROR(__xludf.DUMMYFUNCTION("""COMPUTED_VALUE"""),"—")</f>
        <v>—</v>
      </c>
      <c r="G5" s="1" t="str">
        <f>IFERROR(__xludf.DUMMYFUNCTION("""COMPUTED_VALUE"""),"—")</f>
        <v>—</v>
      </c>
      <c r="H5" s="1" t="str">
        <f>IFERROR(__xludf.DUMMYFUNCTION("""COMPUTED_VALUE"""),"—")</f>
        <v>—</v>
      </c>
      <c r="I5" s="1" t="str">
        <f>IFERROR(__xludf.DUMMYFUNCTION("""COMPUTED_VALUE"""),"—")</f>
        <v>—</v>
      </c>
      <c r="J5" s="2">
        <f>IFERROR(__xludf.DUMMYFUNCTION("""COMPUTED_VALUE"""),6000000.0)</f>
        <v>6000000</v>
      </c>
      <c r="K5" s="1">
        <f>IFERROR(__xludf.DUMMYFUNCTION("""COMPUTED_VALUE"""),9.4)</f>
        <v>9.4</v>
      </c>
      <c r="L5" s="2">
        <f>IFERROR(__xludf.DUMMYFUNCTION("""COMPUTED_VALUE"""),6000000.0)</f>
        <v>6000000</v>
      </c>
      <c r="M5" s="1">
        <f>IFERROR(__xludf.DUMMYFUNCTION("""COMPUTED_VALUE"""),9.4)</f>
        <v>9.4</v>
      </c>
      <c r="N5" s="1" t="str">
        <f>IFERROR(__xludf.DUMMYFUNCTION("""COMPUTED_VALUE"""),"Bronze Age")</f>
        <v>Bronze Age</v>
      </c>
      <c r="O5" s="1">
        <f>IFERROR(__xludf.DUMMYFUNCTION("""COMPUTED_VALUE"""),9.4)</f>
        <v>9.4</v>
      </c>
    </row>
    <row r="6">
      <c r="A6" s="1" t="str">
        <f>IFERROR(__xludf.DUMMYFUNCTION("""COMPUTED_VALUE"""),"500 BC")</f>
        <v>500 BC</v>
      </c>
      <c r="B6" s="1" t="str">
        <f>IFERROR(__xludf.DUMMYFUNCTION("""COMPUTED_VALUE"""),"—")</f>
        <v>—</v>
      </c>
      <c r="C6" s="1" t="str">
        <f>IFERROR(__xludf.DUMMYFUNCTION("""COMPUTED_VALUE"""),"—")</f>
        <v>—</v>
      </c>
      <c r="D6" s="1" t="str">
        <f>IFERROR(__xludf.DUMMYFUNCTION("""COMPUTED_VALUE"""),"—")</f>
        <v>—</v>
      </c>
      <c r="E6" s="1" t="str">
        <f>IFERROR(__xludf.DUMMYFUNCTION("""COMPUTED_VALUE"""),"—")</f>
        <v>—</v>
      </c>
      <c r="F6" s="1" t="str">
        <f>IFERROR(__xludf.DUMMYFUNCTION("""COMPUTED_VALUE"""),"—")</f>
        <v>—</v>
      </c>
      <c r="G6" s="1" t="str">
        <f>IFERROR(__xludf.DUMMYFUNCTION("""COMPUTED_VALUE"""),"—")</f>
        <v>—</v>
      </c>
      <c r="H6" s="1" t="str">
        <f>IFERROR(__xludf.DUMMYFUNCTION("""COMPUTED_VALUE"""),"—")</f>
        <v>—</v>
      </c>
      <c r="I6" s="1" t="str">
        <f>IFERROR(__xludf.DUMMYFUNCTION("""COMPUTED_VALUE"""),"—")</f>
        <v>—</v>
      </c>
      <c r="J6" s="2">
        <f>IFERROR(__xludf.DUMMYFUNCTION("""COMPUTED_VALUE"""),2.5E7)</f>
        <v>25000000</v>
      </c>
      <c r="K6" s="1">
        <f>IFERROR(__xludf.DUMMYFUNCTION("""COMPUTED_VALUE"""),10.0)</f>
        <v>10</v>
      </c>
      <c r="L6" s="2">
        <f>IFERROR(__xludf.DUMMYFUNCTION("""COMPUTED_VALUE"""),2.5E7)</f>
        <v>25000000</v>
      </c>
      <c r="M6" s="1">
        <f>IFERROR(__xludf.DUMMYFUNCTION("""COMPUTED_VALUE"""),10.0)</f>
        <v>10</v>
      </c>
      <c r="N6" s="1" t="str">
        <f>IFERROR(__xludf.DUMMYFUNCTION("""COMPUTED_VALUE"""),"Iron Age")</f>
        <v>Iron Age</v>
      </c>
      <c r="O6" s="1">
        <f>IFERROR(__xludf.DUMMYFUNCTION("""COMPUTED_VALUE"""),10.2)</f>
        <v>10.2</v>
      </c>
    </row>
    <row r="7">
      <c r="A7" s="1" t="str">
        <f>IFERROR(__xludf.DUMMYFUNCTION("""COMPUTED_VALUE"""),"400 BC")</f>
        <v>400 BC</v>
      </c>
      <c r="B7" s="1" t="str">
        <f>IFERROR(__xludf.DUMMYFUNCTION("""COMPUTED_VALUE"""),"—")</f>
        <v>—</v>
      </c>
      <c r="C7" s="1" t="str">
        <f>IFERROR(__xludf.DUMMYFUNCTION("""COMPUTED_VALUE"""),"—")</f>
        <v>—</v>
      </c>
      <c r="D7" s="1" t="str">
        <f>IFERROR(__xludf.DUMMYFUNCTION("""COMPUTED_VALUE"""),"—")</f>
        <v>—</v>
      </c>
      <c r="E7" s="1" t="str">
        <f>IFERROR(__xludf.DUMMYFUNCTION("""COMPUTED_VALUE"""),"—")</f>
        <v>—</v>
      </c>
      <c r="F7" s="2">
        <f>IFERROR(__xludf.DUMMYFUNCTION("""COMPUTED_VALUE"""),3.0E7)</f>
        <v>30000000</v>
      </c>
      <c r="G7" s="1" t="str">
        <f>IFERROR(__xludf.DUMMYFUNCTION("""COMPUTED_VALUE"""),"—")</f>
        <v>—</v>
      </c>
      <c r="H7" s="1" t="str">
        <f>IFERROR(__xludf.DUMMYFUNCTION("""COMPUTED_VALUE"""),"—")</f>
        <v>—</v>
      </c>
      <c r="I7" s="1" t="str">
        <f>IFERROR(__xludf.DUMMYFUNCTION("""COMPUTED_VALUE"""),"—")</f>
        <v>—</v>
      </c>
      <c r="J7" s="2">
        <f>IFERROR(__xludf.DUMMYFUNCTION("""COMPUTED_VALUE"""),2.66E7)</f>
        <v>26600000</v>
      </c>
      <c r="K7" s="1">
        <f>IFERROR(__xludf.DUMMYFUNCTION("""COMPUTED_VALUE"""),6.3)</f>
        <v>6.3</v>
      </c>
      <c r="L7" s="2">
        <f>IFERROR(__xludf.DUMMYFUNCTION("""COMPUTED_VALUE"""),2.83E7)</f>
        <v>28300000</v>
      </c>
      <c r="M7" s="1">
        <f>IFERROR(__xludf.DUMMYFUNCTION("""COMPUTED_VALUE"""),13.2)</f>
        <v>13.2</v>
      </c>
      <c r="N7" s="1"/>
      <c r="O7" s="1"/>
    </row>
    <row r="8">
      <c r="A8" s="1" t="str">
        <f>IFERROR(__xludf.DUMMYFUNCTION("""COMPUTED_VALUE"""),"200 BC")</f>
        <v>200 BC</v>
      </c>
      <c r="B8" s="1" t="str">
        <f>IFERROR(__xludf.DUMMYFUNCTION("""COMPUTED_VALUE"""),"—")</f>
        <v>—</v>
      </c>
      <c r="C8" s="1" t="str">
        <f>IFERROR(__xludf.DUMMYFUNCTION("""COMPUTED_VALUE"""),"—")</f>
        <v>—</v>
      </c>
      <c r="D8" s="1" t="str">
        <f>IFERROR(__xludf.DUMMYFUNCTION("""COMPUTED_VALUE"""),"—")</f>
        <v>—</v>
      </c>
      <c r="E8" s="1" t="str">
        <f>IFERROR(__xludf.DUMMYFUNCTION("""COMPUTED_VALUE"""),"—")</f>
        <v>—</v>
      </c>
      <c r="F8" s="2">
        <f>IFERROR(__xludf.DUMMYFUNCTION("""COMPUTED_VALUE"""),5.5E7)</f>
        <v>55000000</v>
      </c>
      <c r="G8" s="1">
        <f>IFERROR(__xludf.DUMMYFUNCTION("""COMPUTED_VALUE"""),35.4)</f>
        <v>35.4</v>
      </c>
      <c r="H8" s="1" t="str">
        <f>IFERROR(__xludf.DUMMYFUNCTION("""COMPUTED_VALUE"""),"—")</f>
        <v>—</v>
      </c>
      <c r="I8" s="1" t="str">
        <f>IFERROR(__xludf.DUMMYFUNCTION("""COMPUTED_VALUE"""),"—")</f>
        <v>—</v>
      </c>
      <c r="J8" s="2">
        <f>IFERROR(__xludf.DUMMYFUNCTION("""COMPUTED_VALUE"""),3.0E7)</f>
        <v>30000000</v>
      </c>
      <c r="K8" s="1">
        <f>IFERROR(__xludf.DUMMYFUNCTION("""COMPUTED_VALUE"""),6.3)</f>
        <v>6.3</v>
      </c>
      <c r="L8" s="2">
        <f>IFERROR(__xludf.DUMMYFUNCTION("""COMPUTED_VALUE"""),4.25E7)</f>
        <v>42500000</v>
      </c>
      <c r="M8" s="1">
        <f>IFERROR(__xludf.DUMMYFUNCTION("""COMPUTED_VALUE"""),22.5)</f>
        <v>22.5</v>
      </c>
      <c r="N8" s="1" t="str">
        <f>IFERROR(__xludf.DUMMYFUNCTION("""COMPUTED_VALUE"""),"Maurya era")</f>
        <v>Maurya era</v>
      </c>
      <c r="O8" s="1">
        <f>IFERROR(__xludf.DUMMYFUNCTION("""COMPUTED_VALUE"""),22.5)</f>
        <v>22.5</v>
      </c>
    </row>
    <row r="9">
      <c r="A9" s="1" t="str">
        <f>IFERROR(__xludf.DUMMYFUNCTION("""COMPUTED_VALUE"""),"1 AD")</f>
        <v>1 AD</v>
      </c>
      <c r="B9" s="2">
        <f>IFERROR(__xludf.DUMMYFUNCTION("""COMPUTED_VALUE"""),7.5E7)</f>
        <v>75000000</v>
      </c>
      <c r="C9" s="1" t="str">
        <f>IFERROR(__xludf.DUMMYFUNCTION("""COMPUTED_VALUE"""),"—")</f>
        <v>—</v>
      </c>
      <c r="D9" s="2">
        <f>IFERROR(__xludf.DUMMYFUNCTION("""COMPUTED_VALUE"""),7.0E7)</f>
        <v>70000000</v>
      </c>
      <c r="E9" s="1" t="str">
        <f>IFERROR(__xludf.DUMMYFUNCTION("""COMPUTED_VALUE"""),"—")</f>
        <v>—</v>
      </c>
      <c r="F9" s="2">
        <f>IFERROR(__xludf.DUMMYFUNCTION("""COMPUTED_VALUE"""),4.6E7)</f>
        <v>46000000</v>
      </c>
      <c r="G9" s="1">
        <f>IFERROR(__xludf.DUMMYFUNCTION("""COMPUTED_VALUE"""),-9.3)</f>
        <v>-9.3</v>
      </c>
      <c r="H9" s="2">
        <f>IFERROR(__xludf.DUMMYFUNCTION("""COMPUTED_VALUE"""),7.5E7)</f>
        <v>75000000</v>
      </c>
      <c r="I9" s="1" t="str">
        <f>IFERROR(__xludf.DUMMYFUNCTION("""COMPUTED_VALUE"""),"—")</f>
        <v>—</v>
      </c>
      <c r="J9" s="2">
        <f>IFERROR(__xludf.DUMMYFUNCTION("""COMPUTED_VALUE"""),3.4E7)</f>
        <v>34000000</v>
      </c>
      <c r="K9" s="1">
        <f>IFERROR(__xludf.DUMMYFUNCTION("""COMPUTED_VALUE"""),6.5)</f>
        <v>6.5</v>
      </c>
      <c r="L9" s="2">
        <f>IFERROR(__xludf.DUMMYFUNCTION("""COMPUTED_VALUE"""),6.0E7)</f>
        <v>60000000</v>
      </c>
      <c r="M9" s="1">
        <f>IFERROR(__xludf.DUMMYFUNCTION("""COMPUTED_VALUE"""),18.8)</f>
        <v>18.8</v>
      </c>
      <c r="N9" s="1" t="str">
        <f>IFERROR(__xludf.DUMMYFUNCTION("""COMPUTED_VALUE"""),"Classical 
era")</f>
        <v>Classical 
era</v>
      </c>
      <c r="O9" s="1">
        <f>IFERROR(__xludf.DUMMYFUNCTION("""COMPUTED_VALUE"""),5.3)</f>
        <v>5.3</v>
      </c>
    </row>
    <row r="10">
      <c r="A10" s="1">
        <f>IFERROR(__xludf.DUMMYFUNCTION("""COMPUTED_VALUE"""),200.0)</f>
        <v>200</v>
      </c>
      <c r="B10" s="2">
        <f>IFERROR(__xludf.DUMMYFUNCTION("""COMPUTED_VALUE"""),7.5E7)</f>
        <v>75000000</v>
      </c>
      <c r="C10" s="1">
        <f>IFERROR(__xludf.DUMMYFUNCTION("""COMPUTED_VALUE"""),0.0)</f>
        <v>0</v>
      </c>
      <c r="D10" s="2">
        <f>IFERROR(__xludf.DUMMYFUNCTION("""COMPUTED_VALUE"""),7.25E7)</f>
        <v>72500000</v>
      </c>
      <c r="E10" s="1">
        <f>IFERROR(__xludf.DUMMYFUNCTION("""COMPUTED_VALUE"""),1.7)</f>
        <v>1.7</v>
      </c>
      <c r="F10" s="2">
        <f>IFERROR(__xludf.DUMMYFUNCTION("""COMPUTED_VALUE"""),4.5E7)</f>
        <v>45000000</v>
      </c>
      <c r="G10" s="1">
        <f>IFERROR(__xludf.DUMMYFUNCTION("""COMPUTED_VALUE"""),-1.1)</f>
        <v>-1.1</v>
      </c>
      <c r="H10" s="2">
        <f>IFERROR(__xludf.DUMMYFUNCTION("""COMPUTED_VALUE"""),7.5E7)</f>
        <v>75000000</v>
      </c>
      <c r="I10" s="1">
        <f>IFERROR(__xludf.DUMMYFUNCTION("""COMPUTED_VALUE"""),0.0)</f>
        <v>0</v>
      </c>
      <c r="J10" s="2">
        <f>IFERROR(__xludf.DUMMYFUNCTION("""COMPUTED_VALUE"""),3.9E7)</f>
        <v>39000000</v>
      </c>
      <c r="K10" s="1">
        <f>IFERROR(__xludf.DUMMYFUNCTION("""COMPUTED_VALUE"""),7.1)</f>
        <v>7.1</v>
      </c>
      <c r="L10" s="2">
        <f>IFERROR(__xludf.DUMMYFUNCTION("""COMPUTED_VALUE"""),6.13E7)</f>
        <v>61300000</v>
      </c>
      <c r="M10" s="1">
        <f>IFERROR(__xludf.DUMMYFUNCTION("""COMPUTED_VALUE"""),1.1)</f>
        <v>1.1</v>
      </c>
      <c r="N10" s="1"/>
      <c r="O10" s="1"/>
    </row>
    <row r="11">
      <c r="A11" s="1">
        <f>IFERROR(__xludf.DUMMYFUNCTION("""COMPUTED_VALUE"""),400.0)</f>
        <v>400</v>
      </c>
      <c r="B11" s="2">
        <f>IFERROR(__xludf.DUMMYFUNCTION("""COMPUTED_VALUE"""),7.5E7)</f>
        <v>75000000</v>
      </c>
      <c r="C11" s="1">
        <f>IFERROR(__xludf.DUMMYFUNCTION("""COMPUTED_VALUE"""),0.0)</f>
        <v>0</v>
      </c>
      <c r="D11" s="2">
        <f>IFERROR(__xludf.DUMMYFUNCTION("""COMPUTED_VALUE"""),7.5E7)</f>
        <v>75000000</v>
      </c>
      <c r="E11" s="1">
        <f>IFERROR(__xludf.DUMMYFUNCTION("""COMPUTED_VALUE"""),1.7)</f>
        <v>1.7</v>
      </c>
      <c r="F11" s="2">
        <f>IFERROR(__xludf.DUMMYFUNCTION("""COMPUTED_VALUE"""),3.2E7)</f>
        <v>32000000</v>
      </c>
      <c r="G11" s="1">
        <f>IFERROR(__xludf.DUMMYFUNCTION("""COMPUTED_VALUE"""),-18.6)</f>
        <v>-18.6</v>
      </c>
      <c r="H11" s="2">
        <f>IFERROR(__xludf.DUMMYFUNCTION("""COMPUTED_VALUE"""),7.5E7)</f>
        <v>75000000</v>
      </c>
      <c r="I11" s="1">
        <f>IFERROR(__xludf.DUMMYFUNCTION("""COMPUTED_VALUE"""),0.0)</f>
        <v>0</v>
      </c>
      <c r="J11" s="2">
        <f>IFERROR(__xludf.DUMMYFUNCTION("""COMPUTED_VALUE"""),4.5E7)</f>
        <v>45000000</v>
      </c>
      <c r="K11" s="1">
        <f>IFERROR(__xludf.DUMMYFUNCTION("""COMPUTED_VALUE"""),7.4)</f>
        <v>7.4</v>
      </c>
      <c r="L11" s="2">
        <f>IFERROR(__xludf.DUMMYFUNCTION("""COMPUTED_VALUE"""),6.04E7)</f>
        <v>60400000</v>
      </c>
      <c r="M11" s="1">
        <f>IFERROR(__xludf.DUMMYFUNCTION("""COMPUTED_VALUE"""),-0.7)</f>
        <v>-0.7</v>
      </c>
      <c r="N11" s="1"/>
      <c r="O11" s="1"/>
    </row>
    <row r="12">
      <c r="A12" s="1">
        <f>IFERROR(__xludf.DUMMYFUNCTION("""COMPUTED_VALUE"""),500.0)</f>
        <v>500</v>
      </c>
      <c r="B12" s="2">
        <f>IFERROR(__xludf.DUMMYFUNCTION("""COMPUTED_VALUE"""),7.5E7)</f>
        <v>75000000</v>
      </c>
      <c r="C12" s="1">
        <f>IFERROR(__xludf.DUMMYFUNCTION("""COMPUTED_VALUE"""),0.0)</f>
        <v>0</v>
      </c>
      <c r="D12" s="2">
        <f>IFERROR(__xludf.DUMMYFUNCTION("""COMPUTED_VALUE"""),7.5E7)</f>
        <v>75000000</v>
      </c>
      <c r="E12" s="1">
        <f>IFERROR(__xludf.DUMMYFUNCTION("""COMPUTED_VALUE"""),0.0)</f>
        <v>0</v>
      </c>
      <c r="F12" s="2">
        <f>IFERROR(__xludf.DUMMYFUNCTION("""COMPUTED_VALUE"""),3.3E7)</f>
        <v>33000000</v>
      </c>
      <c r="G12" s="1">
        <f>IFERROR(__xludf.DUMMYFUNCTION("""COMPUTED_VALUE"""),3.1)</f>
        <v>3.1</v>
      </c>
      <c r="H12" s="2">
        <f>IFERROR(__xludf.DUMMYFUNCTION("""COMPUTED_VALUE"""),7.5E7)</f>
        <v>75000000</v>
      </c>
      <c r="I12" s="1">
        <f>IFERROR(__xludf.DUMMYFUNCTION("""COMPUTED_VALUE"""),0.0)</f>
        <v>0</v>
      </c>
      <c r="J12" s="2">
        <f>IFERROR(__xludf.DUMMYFUNCTION("""COMPUTED_VALUE"""),4.8E7)</f>
        <v>48000000</v>
      </c>
      <c r="K12" s="1">
        <f>IFERROR(__xludf.DUMMYFUNCTION("""COMPUTED_VALUE"""),6.5)</f>
        <v>6.5</v>
      </c>
      <c r="L12" s="2">
        <f>IFERROR(__xludf.DUMMYFUNCTION("""COMPUTED_VALUE"""),6.12E7)</f>
        <v>61200000</v>
      </c>
      <c r="M12" s="1">
        <f>IFERROR(__xludf.DUMMYFUNCTION("""COMPUTED_VALUE"""),1.3)</f>
        <v>1.3</v>
      </c>
      <c r="N12" s="1"/>
      <c r="O12" s="1"/>
    </row>
    <row r="13">
      <c r="A13" s="1">
        <f>IFERROR(__xludf.DUMMYFUNCTION("""COMPUTED_VALUE"""),600.0)</f>
        <v>600</v>
      </c>
      <c r="B13" s="2">
        <f>IFERROR(__xludf.DUMMYFUNCTION("""COMPUTED_VALUE"""),7.5E7)</f>
        <v>75000000</v>
      </c>
      <c r="C13" s="1">
        <f>IFERROR(__xludf.DUMMYFUNCTION("""COMPUTED_VALUE"""),0.0)</f>
        <v>0</v>
      </c>
      <c r="D13" s="2">
        <f>IFERROR(__xludf.DUMMYFUNCTION("""COMPUTED_VALUE"""),7.5E7)</f>
        <v>75000000</v>
      </c>
      <c r="E13" s="1">
        <f>IFERROR(__xludf.DUMMYFUNCTION("""COMPUTED_VALUE"""),0.0)</f>
        <v>0</v>
      </c>
      <c r="F13" s="2">
        <f>IFERROR(__xludf.DUMMYFUNCTION("""COMPUTED_VALUE"""),3.7E7)</f>
        <v>37000000</v>
      </c>
      <c r="G13" s="1">
        <f>IFERROR(__xludf.DUMMYFUNCTION("""COMPUTED_VALUE"""),12.1)</f>
        <v>12.1</v>
      </c>
      <c r="H13" s="2">
        <f>IFERROR(__xludf.DUMMYFUNCTION("""COMPUTED_VALUE"""),7.5E7)</f>
        <v>75000000</v>
      </c>
      <c r="I13" s="1">
        <f>IFERROR(__xludf.DUMMYFUNCTION("""COMPUTED_VALUE"""),0.0)</f>
        <v>0</v>
      </c>
      <c r="J13" s="2">
        <f>IFERROR(__xludf.DUMMYFUNCTION("""COMPUTED_VALUE"""),5.1E7)</f>
        <v>51000000</v>
      </c>
      <c r="K13" s="1">
        <f>IFERROR(__xludf.DUMMYFUNCTION("""COMPUTED_VALUE"""),6.5)</f>
        <v>6.5</v>
      </c>
      <c r="L13" s="2">
        <f>IFERROR(__xludf.DUMMYFUNCTION("""COMPUTED_VALUE"""),6.26E7)</f>
        <v>62600000</v>
      </c>
      <c r="M13" s="1">
        <f>IFERROR(__xludf.DUMMYFUNCTION("""COMPUTED_VALUE"""),2.3)</f>
        <v>2.3</v>
      </c>
      <c r="N13" s="1" t="str">
        <f>IFERROR(__xludf.DUMMYFUNCTION("""COMPUTED_VALUE"""),"Early 
medieval 
era")</f>
        <v>Early 
medieval 
era</v>
      </c>
      <c r="O13" s="1">
        <f>IFERROR(__xludf.DUMMYFUNCTION("""COMPUTED_VALUE"""),1.9)</f>
        <v>1.9</v>
      </c>
    </row>
    <row r="14">
      <c r="A14" s="1">
        <f>IFERROR(__xludf.DUMMYFUNCTION("""COMPUTED_VALUE"""),700.0)</f>
        <v>700</v>
      </c>
      <c r="B14" s="2">
        <f>IFERROR(__xludf.DUMMYFUNCTION("""COMPUTED_VALUE"""),7.5E7)</f>
        <v>75000000</v>
      </c>
      <c r="C14" s="1">
        <f>IFERROR(__xludf.DUMMYFUNCTION("""COMPUTED_VALUE"""),0.0)</f>
        <v>0</v>
      </c>
      <c r="D14" s="2">
        <f>IFERROR(__xludf.DUMMYFUNCTION("""COMPUTED_VALUE"""),7.5E7)</f>
        <v>75000000</v>
      </c>
      <c r="E14" s="1">
        <f>IFERROR(__xludf.DUMMYFUNCTION("""COMPUTED_VALUE"""),0.0)</f>
        <v>0</v>
      </c>
      <c r="F14" s="2">
        <f>IFERROR(__xludf.DUMMYFUNCTION("""COMPUTED_VALUE"""),5.0E7)</f>
        <v>50000000</v>
      </c>
      <c r="G14" s="1">
        <f>IFERROR(__xludf.DUMMYFUNCTION("""COMPUTED_VALUE"""),35.1)</f>
        <v>35.1</v>
      </c>
      <c r="H14" s="2">
        <f>IFERROR(__xludf.DUMMYFUNCTION("""COMPUTED_VALUE"""),7.5E7)</f>
        <v>75000000</v>
      </c>
      <c r="I14" s="1">
        <f>IFERROR(__xludf.DUMMYFUNCTION("""COMPUTED_VALUE"""),0.0)</f>
        <v>0</v>
      </c>
      <c r="J14" s="2">
        <f>IFERROR(__xludf.DUMMYFUNCTION("""COMPUTED_VALUE"""),5.65E7)</f>
        <v>56500000</v>
      </c>
      <c r="K14" s="1">
        <f>IFERROR(__xludf.DUMMYFUNCTION("""COMPUTED_VALUE"""),10.3)</f>
        <v>10.3</v>
      </c>
      <c r="L14" s="2">
        <f>IFERROR(__xludf.DUMMYFUNCTION("""COMPUTED_VALUE"""),6.63E7)</f>
        <v>66300000</v>
      </c>
      <c r="M14" s="1">
        <f>IFERROR(__xludf.DUMMYFUNCTION("""COMPUTED_VALUE"""),5.9)</f>
        <v>5.9</v>
      </c>
      <c r="N14" s="1"/>
      <c r="O14" s="1"/>
    </row>
    <row r="15">
      <c r="A15" s="1">
        <f>IFERROR(__xludf.DUMMYFUNCTION("""COMPUTED_VALUE"""),800.0)</f>
        <v>800</v>
      </c>
      <c r="B15" s="2">
        <f>IFERROR(__xludf.DUMMYFUNCTION("""COMPUTED_VALUE"""),7.5E7)</f>
        <v>75000000</v>
      </c>
      <c r="C15" s="1">
        <f>IFERROR(__xludf.DUMMYFUNCTION("""COMPUTED_VALUE"""),0.0)</f>
        <v>0</v>
      </c>
      <c r="D15" s="2">
        <f>IFERROR(__xludf.DUMMYFUNCTION("""COMPUTED_VALUE"""),7.5E7)</f>
        <v>75000000</v>
      </c>
      <c r="E15" s="1">
        <f>IFERROR(__xludf.DUMMYFUNCTION("""COMPUTED_VALUE"""),0.0)</f>
        <v>0</v>
      </c>
      <c r="F15" s="2">
        <f>IFERROR(__xludf.DUMMYFUNCTION("""COMPUTED_VALUE"""),4.3E7)</f>
        <v>43000000</v>
      </c>
      <c r="G15" s="1">
        <f>IFERROR(__xludf.DUMMYFUNCTION("""COMPUTED_VALUE"""),-16.3)</f>
        <v>-16.3</v>
      </c>
      <c r="H15" s="2">
        <f>IFERROR(__xludf.DUMMYFUNCTION("""COMPUTED_VALUE"""),7.5E7)</f>
        <v>75000000</v>
      </c>
      <c r="I15" s="1">
        <f>IFERROR(__xludf.DUMMYFUNCTION("""COMPUTED_VALUE"""),0.0)</f>
        <v>0</v>
      </c>
      <c r="J15" s="2">
        <f>IFERROR(__xludf.DUMMYFUNCTION("""COMPUTED_VALUE"""),6.2E7)</f>
        <v>62000000</v>
      </c>
      <c r="K15" s="1">
        <f>IFERROR(__xludf.DUMMYFUNCTION("""COMPUTED_VALUE"""),10.3)</f>
        <v>10.3</v>
      </c>
      <c r="L15" s="2">
        <f>IFERROR(__xludf.DUMMYFUNCTION("""COMPUTED_VALUE"""),6.6E7)</f>
        <v>66000000</v>
      </c>
      <c r="M15" s="1">
        <f>IFERROR(__xludf.DUMMYFUNCTION("""COMPUTED_VALUE"""),-0.5)</f>
        <v>-0.5</v>
      </c>
      <c r="N15" s="1"/>
      <c r="O15" s="1"/>
    </row>
    <row r="16">
      <c r="A16" s="1">
        <f>IFERROR(__xludf.DUMMYFUNCTION("""COMPUTED_VALUE"""),900.0)</f>
        <v>900</v>
      </c>
      <c r="B16" s="2">
        <f>IFERROR(__xludf.DUMMYFUNCTION("""COMPUTED_VALUE"""),7.5E7)</f>
        <v>75000000</v>
      </c>
      <c r="C16" s="1">
        <f>IFERROR(__xludf.DUMMYFUNCTION("""COMPUTED_VALUE"""),0.0)</f>
        <v>0</v>
      </c>
      <c r="D16" s="2">
        <f>IFERROR(__xludf.DUMMYFUNCTION("""COMPUTED_VALUE"""),7.25E7)</f>
        <v>72500000</v>
      </c>
      <c r="E16" s="1">
        <f>IFERROR(__xludf.DUMMYFUNCTION("""COMPUTED_VALUE"""),-3.5)</f>
        <v>-3.5</v>
      </c>
      <c r="F16" s="2">
        <f>IFERROR(__xludf.DUMMYFUNCTION("""COMPUTED_VALUE"""),3.8E7)</f>
        <v>38000000</v>
      </c>
      <c r="G16" s="1">
        <f>IFERROR(__xludf.DUMMYFUNCTION("""COMPUTED_VALUE"""),-13.2)</f>
        <v>-13.2</v>
      </c>
      <c r="H16" s="2">
        <f>IFERROR(__xludf.DUMMYFUNCTION("""COMPUTED_VALUE"""),7.5E7)</f>
        <v>75000000</v>
      </c>
      <c r="I16" s="1">
        <f>IFERROR(__xludf.DUMMYFUNCTION("""COMPUTED_VALUE"""),0.0)</f>
        <v>0</v>
      </c>
      <c r="J16" s="2">
        <f>IFERROR(__xludf.DUMMYFUNCTION("""COMPUTED_VALUE"""),6.95E7)</f>
        <v>69500000</v>
      </c>
      <c r="K16" s="1">
        <f>IFERROR(__xludf.DUMMYFUNCTION("""COMPUTED_VALUE"""),11.4)</f>
        <v>11.4</v>
      </c>
      <c r="L16" s="2">
        <f>IFERROR(__xludf.DUMMYFUNCTION("""COMPUTED_VALUE"""),6.6E7)</f>
        <v>66000000</v>
      </c>
      <c r="M16" s="1">
        <f>IFERROR(__xludf.DUMMYFUNCTION("""COMPUTED_VALUE"""),0.0)</f>
        <v>0</v>
      </c>
      <c r="N16" s="1"/>
      <c r="O16" s="1"/>
    </row>
    <row r="17">
      <c r="A17" s="1">
        <f>IFERROR(__xludf.DUMMYFUNCTION("""COMPUTED_VALUE"""),1000.0)</f>
        <v>1000</v>
      </c>
      <c r="B17" s="2">
        <f>IFERROR(__xludf.DUMMYFUNCTION("""COMPUTED_VALUE"""),7.5E7)</f>
        <v>75000000</v>
      </c>
      <c r="C17" s="1">
        <f>IFERROR(__xludf.DUMMYFUNCTION("""COMPUTED_VALUE"""),0.0)</f>
        <v>0</v>
      </c>
      <c r="D17" s="2">
        <f>IFERROR(__xludf.DUMMYFUNCTION("""COMPUTED_VALUE"""),7.0E7)</f>
        <v>70000000</v>
      </c>
      <c r="E17" s="1">
        <f>IFERROR(__xludf.DUMMYFUNCTION("""COMPUTED_VALUE"""),-3.5)</f>
        <v>-3.5</v>
      </c>
      <c r="F17" s="2">
        <f>IFERROR(__xludf.DUMMYFUNCTION("""COMPUTED_VALUE"""),4.0E7)</f>
        <v>40000000</v>
      </c>
      <c r="G17" s="1">
        <f>IFERROR(__xludf.DUMMYFUNCTION("""COMPUTED_VALUE"""),5.3)</f>
        <v>5.3</v>
      </c>
      <c r="H17" s="2">
        <f>IFERROR(__xludf.DUMMYFUNCTION("""COMPUTED_VALUE"""),7.5E7)</f>
        <v>75000000</v>
      </c>
      <c r="I17" s="1">
        <f>IFERROR(__xludf.DUMMYFUNCTION("""COMPUTED_VALUE"""),0.0)</f>
        <v>0</v>
      </c>
      <c r="J17" s="2">
        <f>IFERROR(__xludf.DUMMYFUNCTION("""COMPUTED_VALUE"""),7.7E7)</f>
        <v>77000000</v>
      </c>
      <c r="K17" s="1">
        <f>IFERROR(__xludf.DUMMYFUNCTION("""COMPUTED_VALUE"""),11.4)</f>
        <v>11.4</v>
      </c>
      <c r="L17" s="2">
        <f>IFERROR(__xludf.DUMMYFUNCTION("""COMPUTED_VALUE"""),6.74E7)</f>
        <v>67400000</v>
      </c>
      <c r="M17" s="1">
        <f>IFERROR(__xludf.DUMMYFUNCTION("""COMPUTED_VALUE"""),2.1)</f>
        <v>2.1</v>
      </c>
      <c r="N17" s="1"/>
      <c r="O17" s="1"/>
    </row>
    <row r="18">
      <c r="A18" s="1">
        <f>IFERROR(__xludf.DUMMYFUNCTION("""COMPUTED_VALUE"""),1100.0)</f>
        <v>1100</v>
      </c>
      <c r="B18" s="2">
        <f>IFERROR(__xludf.DUMMYFUNCTION("""COMPUTED_VALUE"""),8.1E7)</f>
        <v>81000000</v>
      </c>
      <c r="C18" s="1">
        <f>IFERROR(__xludf.DUMMYFUNCTION("""COMPUTED_VALUE"""),8.0)</f>
        <v>8</v>
      </c>
      <c r="D18" s="2">
        <f>IFERROR(__xludf.DUMMYFUNCTION("""COMPUTED_VALUE"""),7.25E7)</f>
        <v>72500000</v>
      </c>
      <c r="E18" s="1">
        <f>IFERROR(__xludf.DUMMYFUNCTION("""COMPUTED_VALUE"""),3.5)</f>
        <v>3.5</v>
      </c>
      <c r="F18" s="2">
        <f>IFERROR(__xludf.DUMMYFUNCTION("""COMPUTED_VALUE"""),5.1E7)</f>
        <v>51000000</v>
      </c>
      <c r="G18" s="1">
        <f>IFERROR(__xludf.DUMMYFUNCTION("""COMPUTED_VALUE"""),27.5)</f>
        <v>27.5</v>
      </c>
      <c r="H18" s="2">
        <f>IFERROR(__xludf.DUMMYFUNCTION("""COMPUTED_VALUE"""),8.13E7)</f>
        <v>81300000</v>
      </c>
      <c r="I18" s="1">
        <f>IFERROR(__xludf.DUMMYFUNCTION("""COMPUTED_VALUE"""),8.4)</f>
        <v>8.4</v>
      </c>
      <c r="J18" s="2">
        <f>IFERROR(__xludf.DUMMYFUNCTION("""COMPUTED_VALUE"""),8.0E7)</f>
        <v>80000000</v>
      </c>
      <c r="K18" s="1">
        <f>IFERROR(__xludf.DUMMYFUNCTION("""COMPUTED_VALUE"""),3.9)</f>
        <v>3.9</v>
      </c>
      <c r="L18" s="2">
        <f>IFERROR(__xludf.DUMMYFUNCTION("""COMPUTED_VALUE"""),7.32E7)</f>
        <v>73200000</v>
      </c>
      <c r="M18" s="1">
        <f>IFERROR(__xludf.DUMMYFUNCTION("""COMPUTED_VALUE"""),8.6)</f>
        <v>8.6</v>
      </c>
      <c r="N18" s="1" t="str">
        <f>IFERROR(__xludf.DUMMYFUNCTION("""COMPUTED_VALUE"""),"Late 
medieval 
era")</f>
        <v>Late 
medieval 
era</v>
      </c>
      <c r="O18" s="1">
        <f>IFERROR(__xludf.DUMMYFUNCTION("""COMPUTED_VALUE"""),8.1)</f>
        <v>8.1</v>
      </c>
    </row>
    <row r="19">
      <c r="A19" s="1">
        <f>IFERROR(__xludf.DUMMYFUNCTION("""COMPUTED_VALUE"""),1200.0)</f>
        <v>1200</v>
      </c>
      <c r="B19" s="2">
        <f>IFERROR(__xludf.DUMMYFUNCTION("""COMPUTED_VALUE"""),8.75E7)</f>
        <v>87500000</v>
      </c>
      <c r="C19" s="1">
        <f>IFERROR(__xludf.DUMMYFUNCTION("""COMPUTED_VALUE"""),8.0)</f>
        <v>8</v>
      </c>
      <c r="D19" s="2">
        <f>IFERROR(__xludf.DUMMYFUNCTION("""COMPUTED_VALUE"""),7.5E7)</f>
        <v>75000000</v>
      </c>
      <c r="E19" s="1">
        <f>IFERROR(__xludf.DUMMYFUNCTION("""COMPUTED_VALUE"""),3.5)</f>
        <v>3.5</v>
      </c>
      <c r="F19" s="2">
        <f>IFERROR(__xludf.DUMMYFUNCTION("""COMPUTED_VALUE"""),6.51E7)</f>
        <v>65100000</v>
      </c>
      <c r="G19" s="1">
        <f>IFERROR(__xludf.DUMMYFUNCTION("""COMPUTED_VALUE"""),27.5)</f>
        <v>27.5</v>
      </c>
      <c r="H19" s="2">
        <f>IFERROR(__xludf.DUMMYFUNCTION("""COMPUTED_VALUE"""),8.82E7)</f>
        <v>88200000</v>
      </c>
      <c r="I19" s="1">
        <f>IFERROR(__xludf.DUMMYFUNCTION("""COMPUTED_VALUE"""),8.4)</f>
        <v>8.4</v>
      </c>
      <c r="J19" s="2">
        <f>IFERROR(__xludf.DUMMYFUNCTION("""COMPUTED_VALUE"""),8.3E7)</f>
        <v>83000000</v>
      </c>
      <c r="K19" s="1">
        <f>IFERROR(__xludf.DUMMYFUNCTION("""COMPUTED_VALUE"""),3.8)</f>
        <v>3.8</v>
      </c>
      <c r="L19" s="2">
        <f>IFERROR(__xludf.DUMMYFUNCTION("""COMPUTED_VALUE"""),7.98E7)</f>
        <v>79800000</v>
      </c>
      <c r="M19" s="1">
        <f>IFERROR(__xludf.DUMMYFUNCTION("""COMPUTED_VALUE"""),9.0)</f>
        <v>9</v>
      </c>
      <c r="N19" s="1"/>
      <c r="O19" s="1"/>
    </row>
    <row r="20">
      <c r="A20" s="1">
        <f>IFERROR(__xludf.DUMMYFUNCTION("""COMPUTED_VALUE"""),1300.0)</f>
        <v>1300</v>
      </c>
      <c r="B20" s="2">
        <f>IFERROR(__xludf.DUMMYFUNCTION("""COMPUTED_VALUE"""),9.45E7)</f>
        <v>94500000</v>
      </c>
      <c r="C20" s="1">
        <f>IFERROR(__xludf.DUMMYFUNCTION("""COMPUTED_VALUE"""),8.0)</f>
        <v>8</v>
      </c>
      <c r="D20" s="2">
        <f>IFERROR(__xludf.DUMMYFUNCTION("""COMPUTED_VALUE"""),7.5E7)</f>
        <v>75000000</v>
      </c>
      <c r="E20" s="1">
        <f>IFERROR(__xludf.DUMMYFUNCTION("""COMPUTED_VALUE"""),0.0)</f>
        <v>0</v>
      </c>
      <c r="F20" s="2">
        <f>IFERROR(__xludf.DUMMYFUNCTION("""COMPUTED_VALUE"""),8.3E7)</f>
        <v>83000000</v>
      </c>
      <c r="G20" s="1">
        <f>IFERROR(__xludf.DUMMYFUNCTION("""COMPUTED_VALUE"""),27.5)</f>
        <v>27.5</v>
      </c>
      <c r="H20" s="2">
        <f>IFERROR(__xludf.DUMMYFUNCTION("""COMPUTED_VALUE"""),9.57E7)</f>
        <v>95700000</v>
      </c>
      <c r="I20" s="1">
        <f>IFERROR(__xludf.DUMMYFUNCTION("""COMPUTED_VALUE"""),8.4)</f>
        <v>8.4</v>
      </c>
      <c r="J20" s="2">
        <f>IFERROR(__xludf.DUMMYFUNCTION("""COMPUTED_VALUE"""),8.8E7)</f>
        <v>88000000</v>
      </c>
      <c r="K20" s="1">
        <f>IFERROR(__xludf.DUMMYFUNCTION("""COMPUTED_VALUE"""),6.0)</f>
        <v>6</v>
      </c>
      <c r="L20" s="2">
        <f>IFERROR(__xludf.DUMMYFUNCTION("""COMPUTED_VALUE"""),8.72E7)</f>
        <v>87200000</v>
      </c>
      <c r="M20" s="1">
        <f>IFERROR(__xludf.DUMMYFUNCTION("""COMPUTED_VALUE"""),9.3)</f>
        <v>9.3</v>
      </c>
      <c r="N20" s="1"/>
      <c r="O20" s="1"/>
    </row>
    <row r="21">
      <c r="A21" s="1">
        <f>IFERROR(__xludf.DUMMYFUNCTION("""COMPUTED_VALUE"""),1400.0)</f>
        <v>1400</v>
      </c>
      <c r="B21" s="2">
        <f>IFERROR(__xludf.DUMMYFUNCTION("""COMPUTED_VALUE"""),1.02E8)</f>
        <v>102000000</v>
      </c>
      <c r="C21" s="1">
        <f>IFERROR(__xludf.DUMMYFUNCTION("""COMPUTED_VALUE"""),8.0)</f>
        <v>8</v>
      </c>
      <c r="D21" s="2">
        <f>IFERROR(__xludf.DUMMYFUNCTION("""COMPUTED_VALUE"""),7.7E7)</f>
        <v>77000000</v>
      </c>
      <c r="E21" s="1">
        <f>IFERROR(__xludf.DUMMYFUNCTION("""COMPUTED_VALUE"""),3.3)</f>
        <v>3.3</v>
      </c>
      <c r="F21" s="2">
        <f>IFERROR(__xludf.DUMMYFUNCTION("""COMPUTED_VALUE"""),8.88E7)</f>
        <v>88800000</v>
      </c>
      <c r="G21" s="1">
        <f>IFERROR(__xludf.DUMMYFUNCTION("""COMPUTED_VALUE"""),7.0)</f>
        <v>7</v>
      </c>
      <c r="H21" s="2">
        <f>IFERROR(__xludf.DUMMYFUNCTION("""COMPUTED_VALUE"""),1.037E8)</f>
        <v>103700000</v>
      </c>
      <c r="I21" s="1">
        <f>IFERROR(__xludf.DUMMYFUNCTION("""COMPUTED_VALUE"""),8.4)</f>
        <v>8.4</v>
      </c>
      <c r="J21" s="2">
        <f>IFERROR(__xludf.DUMMYFUNCTION("""COMPUTED_VALUE"""),9.4E7)</f>
        <v>94000000</v>
      </c>
      <c r="K21" s="1">
        <f>IFERROR(__xludf.DUMMYFUNCTION("""COMPUTED_VALUE"""),6.8)</f>
        <v>6.8</v>
      </c>
      <c r="L21" s="2">
        <f>IFERROR(__xludf.DUMMYFUNCTION("""COMPUTED_VALUE"""),9.29E7)</f>
        <v>92900000</v>
      </c>
      <c r="M21" s="1">
        <f>IFERROR(__xludf.DUMMYFUNCTION("""COMPUTED_VALUE"""),7.0)</f>
        <v>7</v>
      </c>
      <c r="N21" s="1"/>
      <c r="O21" s="1"/>
    </row>
    <row r="22">
      <c r="A22" s="1">
        <f>IFERROR(__xludf.DUMMYFUNCTION("""COMPUTED_VALUE"""),1500.0)</f>
        <v>1500</v>
      </c>
      <c r="B22" s="2">
        <f>IFERROR(__xludf.DUMMYFUNCTION("""COMPUTED_VALUE"""),1.1E8)</f>
        <v>110000000</v>
      </c>
      <c r="C22" s="1">
        <f>IFERROR(__xludf.DUMMYFUNCTION("""COMPUTED_VALUE"""),8.0)</f>
        <v>8</v>
      </c>
      <c r="D22" s="2">
        <f>IFERROR(__xludf.DUMMYFUNCTION("""COMPUTED_VALUE"""),7.9E7)</f>
        <v>79000000</v>
      </c>
      <c r="E22" s="1">
        <f>IFERROR(__xludf.DUMMYFUNCTION("""COMPUTED_VALUE"""),3.3)</f>
        <v>3.3</v>
      </c>
      <c r="F22" s="2">
        <f>IFERROR(__xludf.DUMMYFUNCTION("""COMPUTED_VALUE"""),9.5E7)</f>
        <v>95000000</v>
      </c>
      <c r="G22" s="1">
        <f>IFERROR(__xludf.DUMMYFUNCTION("""COMPUTED_VALUE"""),7.0)</f>
        <v>7</v>
      </c>
      <c r="H22" s="2">
        <f>IFERROR(__xludf.DUMMYFUNCTION("""COMPUTED_VALUE"""),1.125E8)</f>
        <v>112500000</v>
      </c>
      <c r="I22" s="1">
        <f>IFERROR(__xludf.DUMMYFUNCTION("""COMPUTED_VALUE"""),8.4)</f>
        <v>8.4</v>
      </c>
      <c r="J22" s="2">
        <f>IFERROR(__xludf.DUMMYFUNCTION("""COMPUTED_VALUE"""),1.0E8)</f>
        <v>100000000</v>
      </c>
      <c r="K22" s="1">
        <f>IFERROR(__xludf.DUMMYFUNCTION("""COMPUTED_VALUE"""),6.4)</f>
        <v>6.4</v>
      </c>
      <c r="L22" s="2">
        <f>IFERROR(__xludf.DUMMYFUNCTION("""COMPUTED_VALUE"""),9.93E7)</f>
        <v>99300000</v>
      </c>
      <c r="M22" s="1">
        <f>IFERROR(__xludf.DUMMYFUNCTION("""COMPUTED_VALUE"""),7.0)</f>
        <v>7</v>
      </c>
      <c r="N22" s="1"/>
      <c r="O22" s="1"/>
    </row>
    <row r="23">
      <c r="A23" s="1">
        <f>IFERROR(__xludf.DUMMYFUNCTION("""COMPUTED_VALUE"""),1600.0)</f>
        <v>1600</v>
      </c>
      <c r="B23" s="2">
        <f>IFERROR(__xludf.DUMMYFUNCTION("""COMPUTED_VALUE"""),1.35E8)</f>
        <v>135000000</v>
      </c>
      <c r="C23" s="1">
        <f>IFERROR(__xludf.DUMMYFUNCTION("""COMPUTED_VALUE"""),22.8)</f>
        <v>22.8</v>
      </c>
      <c r="D23" s="2">
        <f>IFERROR(__xludf.DUMMYFUNCTION("""COMPUTED_VALUE"""),1.0E8)</f>
        <v>100000000</v>
      </c>
      <c r="E23" s="1">
        <f>IFERROR(__xludf.DUMMYFUNCTION("""COMPUTED_VALUE"""),26.6)</f>
        <v>26.6</v>
      </c>
      <c r="F23" s="2">
        <f>IFERROR(__xludf.DUMMYFUNCTION("""COMPUTED_VALUE"""),1.45E8)</f>
        <v>145000000</v>
      </c>
      <c r="G23" s="1">
        <f>IFERROR(__xludf.DUMMYFUNCTION("""COMPUTED_VALUE"""),52.6)</f>
        <v>52.6</v>
      </c>
      <c r="H23" s="2">
        <f>IFERROR(__xludf.DUMMYFUNCTION("""COMPUTED_VALUE"""),1.358E8)</f>
        <v>135800000</v>
      </c>
      <c r="I23" s="1">
        <f>IFERROR(__xludf.DUMMYFUNCTION("""COMPUTED_VALUE"""),20.7)</f>
        <v>20.7</v>
      </c>
      <c r="J23" s="2">
        <f>IFERROR(__xludf.DUMMYFUNCTION("""COMPUTED_VALUE"""),1.3E8)</f>
        <v>130000000</v>
      </c>
      <c r="K23" s="1">
        <f>IFERROR(__xludf.DUMMYFUNCTION("""COMPUTED_VALUE"""),30.0)</f>
        <v>30</v>
      </c>
      <c r="L23" s="2">
        <f>IFERROR(__xludf.DUMMYFUNCTION("""COMPUTED_VALUE"""),1.292E8)</f>
        <v>129200000</v>
      </c>
      <c r="M23" s="1">
        <f>IFERROR(__xludf.DUMMYFUNCTION("""COMPUTED_VALUE"""),30.1)</f>
        <v>30.1</v>
      </c>
      <c r="N23" s="1" t="str">
        <f>IFERROR(__xludf.DUMMYFUNCTION("""COMPUTED_VALUE"""),"Early modern era")</f>
        <v>Early modern era</v>
      </c>
      <c r="O23" s="1">
        <f>IFERROR(__xludf.DUMMYFUNCTION("""COMPUTED_VALUE"""),22.1)</f>
        <v>22.1</v>
      </c>
    </row>
    <row r="24">
      <c r="A24" s="1">
        <f>IFERROR(__xludf.DUMMYFUNCTION("""COMPUTED_VALUE"""),1650.0)</f>
        <v>1650</v>
      </c>
      <c r="B24" s="2">
        <f>IFERROR(__xludf.DUMMYFUNCTION("""COMPUTED_VALUE"""),1.5E8)</f>
        <v>150000000</v>
      </c>
      <c r="C24" s="1">
        <f>IFERROR(__xludf.DUMMYFUNCTION("""COMPUTED_VALUE"""),22.2)</f>
        <v>22.2</v>
      </c>
      <c r="D24" s="2">
        <f>IFERROR(__xludf.DUMMYFUNCTION("""COMPUTED_VALUE"""),1.5E8)</f>
        <v>150000000</v>
      </c>
      <c r="E24" s="1">
        <f>IFERROR(__xludf.DUMMYFUNCTION("""COMPUTED_VALUE"""),125.0)</f>
        <v>125</v>
      </c>
      <c r="F24" s="2">
        <f>IFERROR(__xludf.DUMMYFUNCTION("""COMPUTED_VALUE"""),1.6E8)</f>
        <v>160000000</v>
      </c>
      <c r="G24" s="1">
        <f>IFERROR(__xludf.DUMMYFUNCTION("""COMPUTED_VALUE"""),20.7)</f>
        <v>20.7</v>
      </c>
      <c r="H24" s="2">
        <f>IFERROR(__xludf.DUMMYFUNCTION("""COMPUTED_VALUE"""),1.491E8)</f>
        <v>149100000</v>
      </c>
      <c r="I24" s="1">
        <f>IFERROR(__xludf.DUMMYFUNCTION("""COMPUTED_VALUE"""),20.7)</f>
        <v>20.7</v>
      </c>
      <c r="J24" s="2">
        <f>IFERROR(__xludf.DUMMYFUNCTION("""COMPUTED_VALUE"""),1.45E8)</f>
        <v>145000000</v>
      </c>
      <c r="K24" s="1">
        <f>IFERROR(__xludf.DUMMYFUNCTION("""COMPUTED_VALUE"""),24.4)</f>
        <v>24.4</v>
      </c>
      <c r="L24" s="2">
        <f>IFERROR(__xludf.DUMMYFUNCTION("""COMPUTED_VALUE"""),1.508E8)</f>
        <v>150800000</v>
      </c>
      <c r="M24" s="1">
        <f>IFERROR(__xludf.DUMMYFUNCTION("""COMPUTED_VALUE"""),36.2)</f>
        <v>36.2</v>
      </c>
      <c r="N24" s="1"/>
      <c r="O24" s="1"/>
    </row>
    <row r="25">
      <c r="A25" s="1">
        <f>IFERROR(__xludf.DUMMYFUNCTION("""COMPUTED_VALUE"""),1700.0)</f>
        <v>1700</v>
      </c>
      <c r="B25" s="2">
        <f>IFERROR(__xludf.DUMMYFUNCTION("""COMPUTED_VALUE"""),1.65E8)</f>
        <v>165000000</v>
      </c>
      <c r="C25" s="1">
        <f>IFERROR(__xludf.DUMMYFUNCTION("""COMPUTED_VALUE"""),22.2)</f>
        <v>22.2</v>
      </c>
      <c r="D25" s="2">
        <f>IFERROR(__xludf.DUMMYFUNCTION("""COMPUTED_VALUE"""),2.0E8)</f>
        <v>200000000</v>
      </c>
      <c r="E25" s="1">
        <f>IFERROR(__xludf.DUMMYFUNCTION("""COMPUTED_VALUE"""),77.8)</f>
        <v>77.8</v>
      </c>
      <c r="F25" s="2">
        <f>IFERROR(__xludf.DUMMYFUNCTION("""COMPUTED_VALUE"""),1.75E8)</f>
        <v>175000000</v>
      </c>
      <c r="G25" s="1">
        <f>IFERROR(__xludf.DUMMYFUNCTION("""COMPUTED_VALUE"""),20.7)</f>
        <v>20.7</v>
      </c>
      <c r="H25" s="2">
        <f>IFERROR(__xludf.DUMMYFUNCTION("""COMPUTED_VALUE"""),1.639E8)</f>
        <v>163900000</v>
      </c>
      <c r="I25" s="1">
        <f>IFERROR(__xludf.DUMMYFUNCTION("""COMPUTED_VALUE"""),20.7)</f>
        <v>20.7</v>
      </c>
      <c r="J25" s="2">
        <f>IFERROR(__xludf.DUMMYFUNCTION("""COMPUTED_VALUE"""),1.6E8)</f>
        <v>160000000</v>
      </c>
      <c r="K25" s="1">
        <f>IFERROR(__xludf.DUMMYFUNCTION("""COMPUTED_VALUE"""),21.8)</f>
        <v>21.8</v>
      </c>
      <c r="L25" s="2">
        <f>IFERROR(__xludf.DUMMYFUNCTION("""COMPUTED_VALUE"""),1.728E8)</f>
        <v>172800000</v>
      </c>
      <c r="M25" s="1">
        <f>IFERROR(__xludf.DUMMYFUNCTION("""COMPUTED_VALUE"""),31.3)</f>
        <v>31.3</v>
      </c>
      <c r="N25" s="1"/>
      <c r="O25" s="1"/>
    </row>
    <row r="26">
      <c r="A26" s="1">
        <f>IFERROR(__xludf.DUMMYFUNCTION("""COMPUTED_VALUE"""),1750.0)</f>
        <v>1750</v>
      </c>
      <c r="B26" s="2">
        <f>IFERROR(__xludf.DUMMYFUNCTION("""COMPUTED_VALUE"""),1.821E8)</f>
        <v>182100000</v>
      </c>
      <c r="C26" s="1">
        <f>IFERROR(__xludf.DUMMYFUNCTION("""COMPUTED_VALUE"""),21.8)</f>
        <v>21.8</v>
      </c>
      <c r="D26" s="2">
        <f>IFERROR(__xludf.DUMMYFUNCTION("""COMPUTED_VALUE"""),2.0E8)</f>
        <v>200000000</v>
      </c>
      <c r="E26" s="1">
        <f>IFERROR(__xludf.DUMMYFUNCTION("""COMPUTED_VALUE"""),0.0)</f>
        <v>0</v>
      </c>
      <c r="F26" s="2">
        <f>IFERROR(__xludf.DUMMYFUNCTION("""COMPUTED_VALUE"""),1.827E8)</f>
        <v>182700000</v>
      </c>
      <c r="G26" s="1">
        <f>IFERROR(__xludf.DUMMYFUNCTION("""COMPUTED_VALUE"""),9.0)</f>
        <v>9</v>
      </c>
      <c r="H26" s="2">
        <f>IFERROR(__xludf.DUMMYFUNCTION("""COMPUTED_VALUE"""),1.8E8)</f>
        <v>180000000</v>
      </c>
      <c r="I26" s="1">
        <f>IFERROR(__xludf.DUMMYFUNCTION("""COMPUTED_VALUE"""),20.7)</f>
        <v>20.7</v>
      </c>
      <c r="J26" s="2">
        <f>IFERROR(__xludf.DUMMYFUNCTION("""COMPUTED_VALUE"""),1.7E8)</f>
        <v>170000000</v>
      </c>
      <c r="K26" s="1">
        <f>IFERROR(__xludf.DUMMYFUNCTION("""COMPUTED_VALUE"""),12.9)</f>
        <v>12.9</v>
      </c>
      <c r="L26" s="2">
        <f>IFERROR(__xludf.DUMMYFUNCTION("""COMPUTED_VALUE"""),1.83E8)</f>
        <v>183000000</v>
      </c>
      <c r="M26" s="1">
        <f>IFERROR(__xludf.DUMMYFUNCTION("""COMPUTED_VALUE"""),12.1)</f>
        <v>12.1</v>
      </c>
      <c r="N26" s="1"/>
      <c r="O26" s="1"/>
    </row>
    <row r="27">
      <c r="A27" s="1">
        <f>IFERROR(__xludf.DUMMYFUNCTION("""COMPUTED_VALUE"""),1800.0)</f>
        <v>1800</v>
      </c>
      <c r="B27" s="2">
        <f>IFERROR(__xludf.DUMMYFUNCTION("""COMPUTED_VALUE"""),2.009E8)</f>
        <v>200900000</v>
      </c>
      <c r="C27" s="1">
        <f>IFERROR(__xludf.DUMMYFUNCTION("""COMPUTED_VALUE"""),21.8)</f>
        <v>21.8</v>
      </c>
      <c r="D27" s="2">
        <f>IFERROR(__xludf.DUMMYFUNCTION("""COMPUTED_VALUE"""),1.9E8)</f>
        <v>190000000</v>
      </c>
      <c r="E27" s="1">
        <f>IFERROR(__xludf.DUMMYFUNCTION("""COMPUTED_VALUE"""),-10.8)</f>
        <v>-10.8</v>
      </c>
      <c r="F27" s="2">
        <f>IFERROR(__xludf.DUMMYFUNCTION("""COMPUTED_VALUE"""),1.907E8)</f>
        <v>190700000</v>
      </c>
      <c r="G27" s="1">
        <f>IFERROR(__xludf.DUMMYFUNCTION("""COMPUTED_VALUE"""),9.0)</f>
        <v>9</v>
      </c>
      <c r="H27" s="1" t="str">
        <f>IFERROR(__xludf.DUMMYFUNCTION("""COMPUTED_VALUE"""),"—")</f>
        <v>—</v>
      </c>
      <c r="I27" s="1" t="str">
        <f>IFERROR(__xludf.DUMMYFUNCTION("""COMPUTED_VALUE"""),"—")</f>
        <v>—</v>
      </c>
      <c r="J27" s="2">
        <f>IFERROR(__xludf.DUMMYFUNCTION("""COMPUTED_VALUE"""),1.85E8)</f>
        <v>185000000</v>
      </c>
      <c r="K27" s="1">
        <f>IFERROR(__xludf.DUMMYFUNCTION("""COMPUTED_VALUE"""),18.4)</f>
        <v>18.4</v>
      </c>
      <c r="L27" s="2">
        <f>IFERROR(__xludf.DUMMYFUNCTION("""COMPUTED_VALUE"""),1.904E8)</f>
        <v>190400000</v>
      </c>
      <c r="M27" s="1">
        <f>IFERROR(__xludf.DUMMYFUNCTION("""COMPUTED_VALUE"""),8.0)</f>
        <v>8</v>
      </c>
      <c r="N27" s="1"/>
      <c r="O27" s="1"/>
    </row>
    <row r="28">
      <c r="A28" s="1">
        <f>IFERROR(__xludf.DUMMYFUNCTION("""COMPUTED_VALUE"""),1820.0)</f>
        <v>1820</v>
      </c>
      <c r="B28" s="2">
        <f>IFERROR(__xludf.DUMMYFUNCTION("""COMPUTED_VALUE"""),2.09E8)</f>
        <v>209000000</v>
      </c>
      <c r="C28" s="1">
        <f>IFERROR(__xludf.DUMMYFUNCTION("""COMPUTED_VALUE"""),21.8)</f>
        <v>21.8</v>
      </c>
      <c r="D28" s="2">
        <f>IFERROR(__xludf.DUMMYFUNCTION("""COMPUTED_VALUE"""),1.9E8)</f>
        <v>190000000</v>
      </c>
      <c r="E28" s="1">
        <f>IFERROR(__xludf.DUMMYFUNCTION("""COMPUTED_VALUE"""),0.0)</f>
        <v>0</v>
      </c>
      <c r="F28" s="2">
        <f>IFERROR(__xludf.DUMMYFUNCTION("""COMPUTED_VALUE"""),1.94E8)</f>
        <v>194000000</v>
      </c>
      <c r="G28" s="1">
        <f>IFERROR(__xludf.DUMMYFUNCTION("""COMPUTED_VALUE"""),9.0)</f>
        <v>9</v>
      </c>
      <c r="H28" s="1" t="str">
        <f>IFERROR(__xludf.DUMMYFUNCTION("""COMPUTED_VALUE"""),"—")</f>
        <v>—</v>
      </c>
      <c r="I28" s="1" t="str">
        <f>IFERROR(__xludf.DUMMYFUNCTION("""COMPUTED_VALUE"""),"—")</f>
        <v>—</v>
      </c>
      <c r="J28" s="2">
        <f>IFERROR(__xludf.DUMMYFUNCTION("""COMPUTED_VALUE"""),2.0E8)</f>
        <v>200000000</v>
      </c>
      <c r="K28" s="1">
        <f>IFERROR(__xludf.DUMMYFUNCTION("""COMPUTED_VALUE"""),47.7)</f>
        <v>47.7</v>
      </c>
      <c r="L28" s="2">
        <f>IFERROR(__xludf.DUMMYFUNCTION("""COMPUTED_VALUE"""),1.983E8)</f>
        <v>198300000</v>
      </c>
      <c r="M28" s="1">
        <f>IFERROR(__xludf.DUMMYFUNCTION("""COMPUTED_VALUE"""),22.0)</f>
        <v>22</v>
      </c>
      <c r="N28" s="1"/>
      <c r="O28" s="1"/>
    </row>
  </sheetData>
  <drawing r:id="rId1"/>
</worksheet>
</file>