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 - NTB\105\06_Simulationen\classes\boost_3ph_k\tests\"/>
    </mc:Choice>
  </mc:AlternateContent>
  <bookViews>
    <workbookView xWindow="-120" yWindow="-120" windowWidth="29040" windowHeight="15990" activeTab="3"/>
  </bookViews>
  <sheets>
    <sheet name="req" sheetId="1" r:id="rId1"/>
    <sheet name="OperatingPoints" sheetId="9" r:id="rId2"/>
    <sheet name="CircuitConfigs." sheetId="20" r:id="rId3"/>
    <sheet name="Simulations" sheetId="18" r:id="rId4"/>
  </sheets>
  <definedNames>
    <definedName name="_xlnm._FilterDatabase" localSheetId="3" hidden="1">Simulations!$A$2:$AK$40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18" l="1"/>
  <c r="I18" i="18"/>
  <c r="G18" i="18"/>
  <c r="F18" i="18"/>
  <c r="E18" i="18"/>
  <c r="D18" i="18"/>
  <c r="C18" i="18"/>
  <c r="J17" i="18"/>
  <c r="I17" i="18"/>
  <c r="G17" i="18"/>
  <c r="F17" i="18"/>
  <c r="E17" i="18"/>
  <c r="D17" i="18"/>
  <c r="C17" i="18"/>
  <c r="J16" i="18"/>
  <c r="I16" i="18"/>
  <c r="G16" i="18"/>
  <c r="F16" i="18"/>
  <c r="E16" i="18"/>
  <c r="D16" i="18"/>
  <c r="C16" i="18"/>
  <c r="J15" i="18"/>
  <c r="I15" i="18"/>
  <c r="G15" i="18"/>
  <c r="F15" i="18"/>
  <c r="E15" i="18"/>
  <c r="D15" i="18"/>
  <c r="C15" i="18"/>
  <c r="J14" i="18"/>
  <c r="I14" i="18"/>
  <c r="G14" i="18"/>
  <c r="F14" i="18"/>
  <c r="E14" i="18"/>
  <c r="D14" i="18"/>
  <c r="C14" i="18"/>
  <c r="J13" i="18"/>
  <c r="I13" i="18"/>
  <c r="G13" i="18"/>
  <c r="F13" i="18"/>
  <c r="E13" i="18"/>
  <c r="D13" i="18"/>
  <c r="C13" i="18"/>
  <c r="J34" i="18" l="1"/>
  <c r="I34" i="18"/>
  <c r="G34" i="18"/>
  <c r="F34" i="18"/>
  <c r="E34" i="18"/>
  <c r="D34" i="18"/>
  <c r="C34" i="18"/>
  <c r="J33" i="18"/>
  <c r="I33" i="18"/>
  <c r="G33" i="18"/>
  <c r="F33" i="18"/>
  <c r="E33" i="18"/>
  <c r="D33" i="18"/>
  <c r="C33" i="18"/>
  <c r="J32" i="18"/>
  <c r="I32" i="18"/>
  <c r="G32" i="18"/>
  <c r="F32" i="18"/>
  <c r="E32" i="18"/>
  <c r="D32" i="18"/>
  <c r="C32" i="18"/>
  <c r="J31" i="18"/>
  <c r="I31" i="18"/>
  <c r="G31" i="18"/>
  <c r="F31" i="18"/>
  <c r="E31" i="18"/>
  <c r="D31" i="18"/>
  <c r="C31" i="18"/>
  <c r="J30" i="18"/>
  <c r="I30" i="18"/>
  <c r="G30" i="18"/>
  <c r="F30" i="18"/>
  <c r="E30" i="18"/>
  <c r="D30" i="18"/>
  <c r="C30" i="18"/>
  <c r="J29" i="18"/>
  <c r="I29" i="18"/>
  <c r="G29" i="18"/>
  <c r="F29" i="18"/>
  <c r="E29" i="18"/>
  <c r="D29" i="18"/>
  <c r="C29" i="18"/>
  <c r="G40" i="18"/>
  <c r="F40" i="18"/>
  <c r="E40" i="18"/>
  <c r="D40" i="18"/>
  <c r="C40" i="18"/>
  <c r="G39" i="18"/>
  <c r="F39" i="18"/>
  <c r="E39" i="18"/>
  <c r="D39" i="18"/>
  <c r="C39" i="18"/>
  <c r="G38" i="18"/>
  <c r="F38" i="18"/>
  <c r="E38" i="18"/>
  <c r="D38" i="18"/>
  <c r="C38" i="18"/>
  <c r="G37" i="18"/>
  <c r="F37" i="18"/>
  <c r="E37" i="18"/>
  <c r="D37" i="18"/>
  <c r="C37" i="18"/>
  <c r="G36" i="18"/>
  <c r="F36" i="18"/>
  <c r="E36" i="18"/>
  <c r="D36" i="18"/>
  <c r="C36" i="18"/>
  <c r="G8" i="18"/>
  <c r="F8" i="18"/>
  <c r="E8" i="18"/>
  <c r="D8" i="18"/>
  <c r="C8" i="18"/>
  <c r="G7" i="18"/>
  <c r="F7" i="18"/>
  <c r="E7" i="18"/>
  <c r="D7" i="18"/>
  <c r="C7" i="18"/>
  <c r="G6" i="18"/>
  <c r="F6" i="18"/>
  <c r="E6" i="18"/>
  <c r="D6" i="18"/>
  <c r="C6" i="18"/>
  <c r="G5" i="18"/>
  <c r="F5" i="18"/>
  <c r="E5" i="18"/>
  <c r="D5" i="18"/>
  <c r="C5" i="18"/>
  <c r="G4" i="18"/>
  <c r="F4" i="18"/>
  <c r="E4" i="18"/>
  <c r="D4" i="18"/>
  <c r="C4" i="18"/>
  <c r="G3" i="18"/>
  <c r="F3" i="18"/>
  <c r="E3" i="18"/>
  <c r="D3" i="18"/>
  <c r="C3" i="18"/>
  <c r="G28" i="18"/>
  <c r="F28" i="18"/>
  <c r="E28" i="18"/>
  <c r="D28" i="18"/>
  <c r="C28" i="18"/>
  <c r="G27" i="18"/>
  <c r="F27" i="18"/>
  <c r="E27" i="18"/>
  <c r="D27" i="18"/>
  <c r="C27" i="18"/>
  <c r="G26" i="18"/>
  <c r="F26" i="18"/>
  <c r="E26" i="18"/>
  <c r="D26" i="18"/>
  <c r="C26" i="18"/>
  <c r="G25" i="18"/>
  <c r="F25" i="18"/>
  <c r="E25" i="18"/>
  <c r="D25" i="18"/>
  <c r="C25" i="18"/>
  <c r="G24" i="18"/>
  <c r="F24" i="18"/>
  <c r="E24" i="18"/>
  <c r="D24" i="18"/>
  <c r="C24" i="18"/>
  <c r="G23" i="18"/>
  <c r="F23" i="18"/>
  <c r="E23" i="18"/>
  <c r="D23" i="18"/>
  <c r="C23" i="18"/>
  <c r="G22" i="18"/>
  <c r="F22" i="18"/>
  <c r="E22" i="18"/>
  <c r="D22" i="18"/>
  <c r="C22" i="18"/>
  <c r="G21" i="18"/>
  <c r="F21" i="18"/>
  <c r="E21" i="18"/>
  <c r="D21" i="18"/>
  <c r="C21" i="18"/>
  <c r="G20" i="18"/>
  <c r="F20" i="18"/>
  <c r="E20" i="18"/>
  <c r="D20" i="18"/>
  <c r="C20" i="18"/>
  <c r="G19" i="18"/>
  <c r="F19" i="18"/>
  <c r="E19" i="18"/>
  <c r="D19" i="18"/>
  <c r="C19" i="18"/>
  <c r="G12" i="18"/>
  <c r="F12" i="18"/>
  <c r="E12" i="18"/>
  <c r="D12" i="18"/>
  <c r="C12" i="18"/>
  <c r="G11" i="18"/>
  <c r="F11" i="18"/>
  <c r="E11" i="18"/>
  <c r="D11" i="18"/>
  <c r="C11" i="18"/>
  <c r="G10" i="18"/>
  <c r="F10" i="18"/>
  <c r="E10" i="18"/>
  <c r="D10" i="18"/>
  <c r="C10" i="18"/>
  <c r="G9" i="18"/>
  <c r="F9" i="18"/>
  <c r="E9" i="18"/>
  <c r="D9" i="18"/>
  <c r="C9" i="18"/>
  <c r="G35" i="18"/>
  <c r="F35" i="18"/>
  <c r="E35" i="18"/>
  <c r="D35" i="18"/>
  <c r="C35" i="18"/>
  <c r="J40" i="18"/>
  <c r="I40" i="18"/>
  <c r="J39" i="18"/>
  <c r="I39" i="18"/>
  <c r="J38" i="18"/>
  <c r="I38" i="18"/>
  <c r="J37" i="18"/>
  <c r="I37" i="18"/>
  <c r="J36" i="18"/>
  <c r="I36" i="18"/>
  <c r="J35" i="18"/>
  <c r="I35" i="18"/>
  <c r="J8" i="18"/>
  <c r="I8" i="18"/>
  <c r="J7" i="18"/>
  <c r="I7" i="18"/>
  <c r="J6" i="18"/>
  <c r="I6" i="18"/>
  <c r="J5" i="18"/>
  <c r="I5" i="18"/>
  <c r="J4" i="18"/>
  <c r="I4" i="18"/>
  <c r="J3" i="18"/>
  <c r="I3" i="18"/>
  <c r="J28" i="18"/>
  <c r="I28" i="18"/>
  <c r="J27" i="18"/>
  <c r="I27" i="18"/>
  <c r="J26" i="18"/>
  <c r="I26" i="18"/>
  <c r="J25" i="18"/>
  <c r="I25" i="18"/>
  <c r="J24" i="18"/>
  <c r="I24" i="18"/>
  <c r="J23" i="18"/>
  <c r="I23" i="18"/>
  <c r="J19" i="18"/>
  <c r="I19" i="18"/>
  <c r="J22" i="18"/>
  <c r="I22" i="18"/>
  <c r="J21" i="18"/>
  <c r="I21" i="18"/>
  <c r="J20" i="18"/>
  <c r="I20" i="18"/>
  <c r="J12" i="18"/>
  <c r="I12" i="18"/>
  <c r="J11" i="18"/>
  <c r="I11" i="18"/>
  <c r="J10" i="18"/>
  <c r="I10" i="18"/>
  <c r="J9" i="18"/>
  <c r="I9" i="18"/>
  <c r="E13" i="9"/>
  <c r="K34" i="18" s="1"/>
  <c r="E12" i="9"/>
  <c r="K33" i="18" s="1"/>
  <c r="E11" i="9"/>
  <c r="K32" i="18" s="1"/>
  <c r="E10" i="9"/>
  <c r="K31" i="18" s="1"/>
  <c r="E9" i="9"/>
  <c r="K30" i="18" s="1"/>
  <c r="E8" i="9"/>
  <c r="K29" i="18" s="1"/>
  <c r="E7" i="9"/>
  <c r="F7" i="9" s="1"/>
  <c r="L12" i="18" s="1"/>
  <c r="E6" i="9"/>
  <c r="F6" i="9" s="1"/>
  <c r="E5" i="9"/>
  <c r="F5" i="9" s="1"/>
  <c r="L21" i="18" s="1"/>
  <c r="F8" i="9" l="1"/>
  <c r="K13" i="18"/>
  <c r="K11" i="18"/>
  <c r="K22" i="18"/>
  <c r="K23" i="18"/>
  <c r="K25" i="18"/>
  <c r="K27" i="18"/>
  <c r="K3" i="18"/>
  <c r="K5" i="18"/>
  <c r="K7" i="18"/>
  <c r="K35" i="18"/>
  <c r="K37" i="18"/>
  <c r="K39" i="18"/>
  <c r="F9" i="9"/>
  <c r="K14" i="18"/>
  <c r="L11" i="18"/>
  <c r="L22" i="18"/>
  <c r="F10" i="9"/>
  <c r="K15" i="18"/>
  <c r="F11" i="9"/>
  <c r="K16" i="18"/>
  <c r="F12" i="9"/>
  <c r="K17" i="18"/>
  <c r="K12" i="18"/>
  <c r="K21" i="18"/>
  <c r="K24" i="18"/>
  <c r="K26" i="18"/>
  <c r="K28" i="18"/>
  <c r="K4" i="18"/>
  <c r="K6" i="18"/>
  <c r="K8" i="18"/>
  <c r="K36" i="18"/>
  <c r="K38" i="18"/>
  <c r="K40" i="18"/>
  <c r="F13" i="9"/>
  <c r="K18" i="18"/>
  <c r="E4" i="9"/>
  <c r="E3" i="9"/>
  <c r="F3" i="9" s="1"/>
  <c r="E2" i="9"/>
  <c r="F4" i="9" l="1"/>
  <c r="K10" i="18"/>
  <c r="K20" i="18"/>
  <c r="F2" i="9"/>
  <c r="K19" i="18"/>
  <c r="K9" i="18"/>
  <c r="L17" i="18"/>
  <c r="L33" i="18"/>
  <c r="L39" i="18"/>
  <c r="L7" i="18"/>
  <c r="L27" i="18"/>
  <c r="L16" i="18"/>
  <c r="L38" i="18"/>
  <c r="L6" i="18"/>
  <c r="L26" i="18"/>
  <c r="L32" i="18"/>
  <c r="L14" i="18"/>
  <c r="L36" i="18"/>
  <c r="L4" i="18"/>
  <c r="L24" i="18"/>
  <c r="L30" i="18"/>
  <c r="L18" i="18"/>
  <c r="L34" i="18"/>
  <c r="L40" i="18"/>
  <c r="L8" i="18"/>
  <c r="L28" i="18"/>
  <c r="L15" i="18"/>
  <c r="L31" i="18"/>
  <c r="L37" i="18"/>
  <c r="L5" i="18"/>
  <c r="L25" i="18"/>
  <c r="L13" i="18"/>
  <c r="L35" i="18"/>
  <c r="L3" i="18"/>
  <c r="L23" i="18"/>
  <c r="L29" i="18"/>
  <c r="S14" i="1"/>
  <c r="S15" i="1"/>
  <c r="S16" i="1"/>
  <c r="L5" i="1"/>
  <c r="L4" i="1"/>
  <c r="L3" i="1"/>
  <c r="L2" i="1"/>
  <c r="U11" i="1" s="1"/>
  <c r="L19" i="18" l="1"/>
  <c r="L9" i="18"/>
  <c r="L10" i="18"/>
  <c r="L20" i="18"/>
  <c r="T16" i="1"/>
</calcChain>
</file>

<file path=xl/comments1.xml><?xml version="1.0" encoding="utf-8"?>
<comments xmlns="http://schemas.openxmlformats.org/spreadsheetml/2006/main">
  <authors>
    <author>Michael Leibl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Operating point number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Secondary DC voltage</t>
        </r>
      </text>
    </comment>
  </commentList>
</comments>
</file>

<file path=xl/sharedStrings.xml><?xml version="1.0" encoding="utf-8"?>
<sst xmlns="http://schemas.openxmlformats.org/spreadsheetml/2006/main" count="170" uniqueCount="139">
  <si>
    <t>MIN</t>
  </si>
  <si>
    <t>NOM</t>
  </si>
  <si>
    <t>MAX</t>
  </si>
  <si>
    <t>OPN</t>
  </si>
  <si>
    <t>Topology</t>
  </si>
  <si>
    <t>Configuration Name</t>
  </si>
  <si>
    <t>Vo (V)</t>
  </si>
  <si>
    <t>Vi (V)</t>
  </si>
  <si>
    <t>Vin(V)</t>
  </si>
  <si>
    <t>Vout(V)</t>
  </si>
  <si>
    <t>Pout(W)</t>
  </si>
  <si>
    <t>Twater(C)</t>
  </si>
  <si>
    <t>Vol(L)</t>
  </si>
  <si>
    <t>flow_rate(L/min)</t>
  </si>
  <si>
    <t>eff()</t>
  </si>
  <si>
    <t>Vout/Vin()</t>
  </si>
  <si>
    <t>Rlmax</t>
  </si>
  <si>
    <t>Plbst</t>
  </si>
  <si>
    <t>i_in (A)</t>
  </si>
  <si>
    <t>Ploss_max (W)</t>
  </si>
  <si>
    <t>fs (Hz)</t>
  </si>
  <si>
    <t>Po (W)</t>
  </si>
  <si>
    <t>Ii (A)</t>
  </si>
  <si>
    <t>Po_max (W)</t>
  </si>
  <si>
    <t>CFN</t>
  </si>
  <si>
    <t>Optimization Weight</t>
  </si>
  <si>
    <t>Cdclink (F)</t>
  </si>
  <si>
    <t>Cdm (F)</t>
  </si>
  <si>
    <t>L</t>
  </si>
  <si>
    <t>k</t>
  </si>
  <si>
    <t>ron</t>
  </si>
  <si>
    <t>Cy_mot</t>
  </si>
  <si>
    <t>boost_2ph_interleaved_input_Y</t>
  </si>
  <si>
    <t>boost_1ph_input_Y</t>
  </si>
  <si>
    <t>boost_2ph_interleaved_input_W</t>
  </si>
  <si>
    <t>boost_3ph_interleaved_input_Y</t>
  </si>
  <si>
    <t>boost_2ph_IPmodulation_input_W</t>
  </si>
  <si>
    <t>bst_Y2UVW_10kHz_120uF</t>
  </si>
  <si>
    <t>bst_Y2UVW_20kHz_120uF</t>
  </si>
  <si>
    <t>bst_Y2UVW_30kHz_120uF</t>
  </si>
  <si>
    <t>bst_Y2UV_10kHz_120uF</t>
  </si>
  <si>
    <t>bst_Y2U_10kHz_120uF</t>
  </si>
  <si>
    <t>bst_Y2U_20kHz_120uF</t>
  </si>
  <si>
    <t>bst_Y2U_30kHz_120uF</t>
  </si>
  <si>
    <t>bst_Y2UV_20kHz_120uF</t>
  </si>
  <si>
    <t>bst_Y2UV_30kHz_120uF</t>
  </si>
  <si>
    <t>bst_W2UV_10kHz_120uF</t>
  </si>
  <si>
    <t>bst_W2UV_20kHz_120uF</t>
  </si>
  <si>
    <t>bst_W2UV_30kHz_120uF</t>
  </si>
  <si>
    <t>boost_2ph_series</t>
  </si>
  <si>
    <t>bst_W2UV_IP_10kHz_120uF</t>
  </si>
  <si>
    <t>bst_W2UV_IP_20kHz_120uF</t>
  </si>
  <si>
    <t>bst_W2UV_IP_30kHz_120uF</t>
  </si>
  <si>
    <t>bst_U2W_10kHz_120uF</t>
  </si>
  <si>
    <t>bst_U2W_20kHz_120uF</t>
  </si>
  <si>
    <t>bst_U2W_30kHz_120uF</t>
  </si>
  <si>
    <t>max input current=max phase current=190A</t>
  </si>
  <si>
    <t>max input current=max input connector=350A</t>
  </si>
  <si>
    <t>comment</t>
  </si>
  <si>
    <t>only possible with Y2UVW</t>
  </si>
  <si>
    <t>only possible with Y2UVW, Y2UV</t>
  </si>
  <si>
    <t>vin_avg</t>
  </si>
  <si>
    <t>iin_rms</t>
  </si>
  <si>
    <t>iin_avg</t>
  </si>
  <si>
    <t>iin_rpl</t>
  </si>
  <si>
    <t>Pin</t>
  </si>
  <si>
    <t>Sin</t>
  </si>
  <si>
    <t>DMin_energy</t>
  </si>
  <si>
    <t>DMin_h1</t>
  </si>
  <si>
    <t>vo_avg</t>
  </si>
  <si>
    <t>io_rms</t>
  </si>
  <si>
    <t>io_avg</t>
  </si>
  <si>
    <t>io_rpl</t>
  </si>
  <si>
    <t>Pout</t>
  </si>
  <si>
    <t>Sout</t>
  </si>
  <si>
    <t>DMout_energy</t>
  </si>
  <si>
    <t>DMout_h1</t>
  </si>
  <si>
    <t>Pcond_inv</t>
  </si>
  <si>
    <t>Psw_inv</t>
  </si>
  <si>
    <t>flux_mot</t>
  </si>
  <si>
    <t>CMin_energy</t>
  </si>
  <si>
    <t>CMin_h1</t>
  </si>
  <si>
    <t>CMout_energy</t>
  </si>
  <si>
    <t>CMout_h1</t>
  </si>
  <si>
    <t>FolderName</t>
  </si>
  <si>
    <t>Results table</t>
  </si>
  <si>
    <t>OPN description table</t>
  </si>
  <si>
    <t>CFN description table</t>
  </si>
  <si>
    <t>CFN5_OPN7</t>
  </si>
  <si>
    <t>CFN5_OPN8</t>
  </si>
  <si>
    <t>CFN5_OPN9</t>
  </si>
  <si>
    <t>CFN5_OPN10</t>
  </si>
  <si>
    <t>CFN5_OPN11</t>
  </si>
  <si>
    <t>CFN5_OPN12</t>
  </si>
  <si>
    <t>CFN2_OPN7</t>
  </si>
  <si>
    <t>CFN2_OPN8</t>
  </si>
  <si>
    <t>CFN2_OPN9</t>
  </si>
  <si>
    <t>CFN2_OPN10</t>
  </si>
  <si>
    <t>CFN2_OPN11</t>
  </si>
  <si>
    <t>CFN2_OPN12</t>
  </si>
  <si>
    <t>CFN5_OPN1</t>
  </si>
  <si>
    <t>CFN5_OPN3</t>
  </si>
  <si>
    <t>CFN5_OPN4</t>
  </si>
  <si>
    <t>CFN5_OPN6</t>
  </si>
  <si>
    <t>CFN8_OPN1</t>
  </si>
  <si>
    <t>CFN8_OPN3</t>
  </si>
  <si>
    <t>CFN8_OPN4</t>
  </si>
  <si>
    <t>CFN8_OPN6</t>
  </si>
  <si>
    <t>CFN8_OPN7</t>
  </si>
  <si>
    <t>CFN8_OPN8</t>
  </si>
  <si>
    <t>CFN8_OPN9</t>
  </si>
  <si>
    <t>CFN8_OPN10</t>
  </si>
  <si>
    <t>CFN8_OPN11</t>
  </si>
  <si>
    <t>CFN8_OPN12</t>
  </si>
  <si>
    <t>CFN14_OPN7</t>
  </si>
  <si>
    <t>CFN14_OPN8</t>
  </si>
  <si>
    <t>CFN14_OPN9</t>
  </si>
  <si>
    <t>CFN14_OPN10</t>
  </si>
  <si>
    <t>CFN14_OPN11</t>
  </si>
  <si>
    <t>CFN14_OPN12</t>
  </si>
  <si>
    <t>CFN17_OPN7</t>
  </si>
  <si>
    <t>CFN17_OPN8</t>
  </si>
  <si>
    <t>CFN17_OPN9</t>
  </si>
  <si>
    <t>CFN17_OPN10</t>
  </si>
  <si>
    <t>CFN17_OPN11</t>
  </si>
  <si>
    <t>CFN17_OPN12</t>
  </si>
  <si>
    <t>Description</t>
  </si>
  <si>
    <t>Vi_max, Vbatt_CCCV, Po=60kW</t>
  </si>
  <si>
    <t>Vi_min, Vbatt_min, Po=150kW</t>
  </si>
  <si>
    <t>Vi_nom, Vbatt_min, Po=150kW</t>
  </si>
  <si>
    <t>Vi_max, Vbatt_CCCV, Po=150kW</t>
  </si>
  <si>
    <t>Vi_min, Vbatt_min, Po=60kW</t>
  </si>
  <si>
    <t>Vi_min, Vbatt_max, Po=60kW</t>
  </si>
  <si>
    <t>Vi_nom, Vbatt_min, Po=60kW</t>
  </si>
  <si>
    <t>Vi_min, Vbatt_CCCV, Po=60kW</t>
  </si>
  <si>
    <t>Vi_max, Vbatt_max, Po=60kW</t>
  </si>
  <si>
    <t>Vi_max, Vbatt_max, Po=150kW</t>
  </si>
  <si>
    <t>Vi_min, Vbatt_max, Po=150kW</t>
  </si>
  <si>
    <t>Vi_min, Vbatt_CCCV, Po=150kW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</si>
</sst>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0.0E+0\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A5A5A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8" applyNumberFormat="0" applyAlignment="0" applyProtection="0"/>
  </cellStyleXfs>
  <cellXfs count="63">
    <xf numFmtId="0" fontId="0" fillId="0" borderId="0" xfId="0"/>
    <xf numFmtId="48" fontId="1" fillId="0" borderId="5" xfId="0" applyNumberFormat="1" applyFont="1" applyBorder="1" applyAlignment="1">
      <alignment horizontal="center" vertical="center"/>
    </xf>
    <xf numFmtId="48" fontId="1" fillId="0" borderId="5" xfId="0" applyNumberFormat="1" applyFont="1" applyFill="1" applyBorder="1" applyAlignment="1">
      <alignment horizontal="center" vertical="center"/>
    </xf>
    <xf numFmtId="48" fontId="1" fillId="0" borderId="6" xfId="0" applyNumberFormat="1" applyFont="1" applyFill="1" applyBorder="1" applyAlignment="1">
      <alignment horizontal="center" vertical="center"/>
    </xf>
    <xf numFmtId="48" fontId="0" fillId="0" borderId="0" xfId="0" applyNumberFormat="1"/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0" borderId="4" xfId="0" applyNumberFormat="1" applyFont="1" applyBorder="1" applyAlignment="1">
      <alignment horizontal="center" vertical="center"/>
    </xf>
    <xf numFmtId="164" fontId="0" fillId="0" borderId="2" xfId="0" applyNumberFormat="1" applyBorder="1"/>
    <xf numFmtId="164" fontId="2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wrapText="1"/>
    </xf>
    <xf numFmtId="164" fontId="0" fillId="0" borderId="0" xfId="0" applyNumberFormat="1" applyAlignment="1"/>
    <xf numFmtId="164" fontId="0" fillId="0" borderId="0" xfId="0" applyNumberFormat="1" applyAlignment="1">
      <alignment horizontal="left"/>
    </xf>
    <xf numFmtId="164" fontId="0" fillId="3" borderId="0" xfId="0" applyNumberFormat="1" applyFill="1" applyAlignment="1">
      <alignment horizontal="left"/>
    </xf>
    <xf numFmtId="164" fontId="0" fillId="2" borderId="0" xfId="0" applyNumberFormat="1" applyFill="1" applyAlignment="1">
      <alignment horizontal="left" vertical="center"/>
    </xf>
    <xf numFmtId="0" fontId="1" fillId="0" borderId="5" xfId="0" applyNumberFormat="1" applyFont="1" applyBorder="1" applyAlignment="1">
      <alignment horizontal="center" vertical="center"/>
    </xf>
    <xf numFmtId="0" fontId="0" fillId="0" borderId="0" xfId="0" quotePrefix="1" applyNumberFormat="1"/>
    <xf numFmtId="0" fontId="0" fillId="0" borderId="0" xfId="0" applyNumberFormat="1"/>
    <xf numFmtId="0" fontId="0" fillId="0" borderId="0" xfId="0" applyNumberFormat="1" applyAlignment="1"/>
    <xf numFmtId="11" fontId="5" fillId="4" borderId="7" xfId="1" applyNumberFormat="1" applyFont="1" applyBorder="1"/>
    <xf numFmtId="11" fontId="6" fillId="0" borderId="0" xfId="0" applyNumberFormat="1" applyFont="1"/>
    <xf numFmtId="11" fontId="5" fillId="5" borderId="7" xfId="2" applyNumberFormat="1" applyFont="1" applyBorder="1"/>
    <xf numFmtId="1" fontId="5" fillId="5" borderId="3" xfId="2" quotePrefix="1" applyNumberFormat="1" applyFont="1" applyBorder="1"/>
    <xf numFmtId="1" fontId="5" fillId="4" borderId="3" xfId="1" applyNumberFormat="1" applyFont="1" applyBorder="1"/>
    <xf numFmtId="1" fontId="5" fillId="5" borderId="3" xfId="2" applyNumberFormat="1" applyFont="1" applyBorder="1"/>
    <xf numFmtId="1" fontId="8" fillId="5" borderId="3" xfId="2" applyNumberFormat="1" applyFont="1" applyBorder="1" applyAlignment="1">
      <alignment horizontal="center" vertical="center"/>
    </xf>
    <xf numFmtId="1" fontId="8" fillId="4" borderId="3" xfId="1" applyNumberFormat="1" applyFont="1" applyBorder="1" applyAlignment="1">
      <alignment horizontal="center" vertical="center" wrapText="1"/>
    </xf>
    <xf numFmtId="11" fontId="8" fillId="5" borderId="7" xfId="2" applyNumberFormat="1" applyFont="1" applyBorder="1" applyAlignment="1">
      <alignment horizontal="center" vertical="center"/>
    </xf>
    <xf numFmtId="11" fontId="9" fillId="0" borderId="0" xfId="0" applyNumberFormat="1" applyFont="1" applyAlignment="1">
      <alignment horizontal="center" vertical="center"/>
    </xf>
    <xf numFmtId="11" fontId="8" fillId="4" borderId="9" xfId="1" applyNumberFormat="1" applyFont="1" applyBorder="1" applyAlignment="1">
      <alignment horizontal="center" vertical="center"/>
    </xf>
    <xf numFmtId="11" fontId="5" fillId="4" borderId="9" xfId="1" applyNumberFormat="1" applyFont="1" applyBorder="1"/>
    <xf numFmtId="11" fontId="9" fillId="7" borderId="2" xfId="0" applyNumberFormat="1" applyFont="1" applyFill="1" applyBorder="1" applyAlignment="1">
      <alignment horizontal="center" vertical="center"/>
    </xf>
    <xf numFmtId="2" fontId="9" fillId="7" borderId="2" xfId="0" applyNumberFormat="1" applyFont="1" applyFill="1" applyBorder="1" applyAlignment="1">
      <alignment horizontal="center" vertical="center"/>
    </xf>
    <xf numFmtId="11" fontId="6" fillId="7" borderId="2" xfId="0" applyNumberFormat="1" applyFont="1" applyFill="1" applyBorder="1"/>
    <xf numFmtId="2" fontId="6" fillId="7" borderId="2" xfId="0" applyNumberFormat="1" applyFont="1" applyFill="1" applyBorder="1"/>
    <xf numFmtId="11" fontId="5" fillId="0" borderId="0" xfId="1" applyNumberFormat="1" applyFont="1" applyFill="1" applyBorder="1"/>
    <xf numFmtId="11" fontId="8" fillId="0" borderId="0" xfId="1" applyNumberFormat="1" applyFont="1" applyFill="1" applyBorder="1" applyAlignment="1">
      <alignment horizontal="center" vertical="center"/>
    </xf>
    <xf numFmtId="2" fontId="8" fillId="4" borderId="7" xfId="1" applyNumberFormat="1" applyFont="1" applyBorder="1" applyAlignment="1">
      <alignment horizontal="center" vertical="center" wrapText="1"/>
    </xf>
    <xf numFmtId="2" fontId="8" fillId="4" borderId="7" xfId="1" applyNumberFormat="1" applyFont="1" applyBorder="1" applyAlignment="1">
      <alignment horizontal="center" vertical="center"/>
    </xf>
    <xf numFmtId="2" fontId="5" fillId="4" borderId="7" xfId="1" applyNumberFormat="1" applyFont="1" applyBorder="1"/>
    <xf numFmtId="11" fontId="8" fillId="6" borderId="8" xfId="3" applyNumberFormat="1" applyFont="1" applyAlignment="1">
      <alignment horizontal="center"/>
    </xf>
    <xf numFmtId="11" fontId="8" fillId="4" borderId="9" xfId="1" applyNumberFormat="1" applyFont="1" applyBorder="1" applyAlignment="1">
      <alignment horizontal="center"/>
    </xf>
    <xf numFmtId="11" fontId="8" fillId="4" borderId="10" xfId="1" applyNumberFormat="1" applyFont="1" applyBorder="1" applyAlignment="1">
      <alignment horizontal="center"/>
    </xf>
    <xf numFmtId="11" fontId="8" fillId="5" borderId="9" xfId="2" applyNumberFormat="1" applyFont="1" applyBorder="1" applyAlignment="1">
      <alignment horizontal="center"/>
    </xf>
    <xf numFmtId="11" fontId="8" fillId="5" borderId="10" xfId="2" applyNumberFormat="1" applyFont="1" applyBorder="1" applyAlignment="1">
      <alignment horizontal="center"/>
    </xf>
    <xf numFmtId="11" fontId="8" fillId="5" borderId="11" xfId="2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/>
    <xf numFmtId="164" fontId="0" fillId="3" borderId="2" xfId="0" applyNumberFormat="1" applyFill="1" applyBorder="1" applyAlignment="1">
      <alignment horizontal="center" vertical="center"/>
    </xf>
    <xf numFmtId="164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2" xfId="0" applyBorder="1"/>
    <xf numFmtId="164" fontId="0" fillId="0" borderId="2" xfId="0" applyNumberFormat="1" applyBorder="1" applyAlignment="1"/>
    <xf numFmtId="164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/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/>
    <xf numFmtId="164" fontId="0" fillId="2" borderId="2" xfId="0" applyNumberFormat="1" applyFill="1" applyBorder="1" applyAlignment="1">
      <alignment horizontal="center"/>
    </xf>
    <xf numFmtId="0" fontId="1" fillId="0" borderId="5" xfId="0" applyNumberFormat="1" applyFont="1" applyFill="1" applyBorder="1" applyAlignment="1">
      <alignment horizontal="center" vertical="center"/>
    </xf>
    <xf numFmtId="0" fontId="0" fillId="2" borderId="0" xfId="0" applyNumberFormat="1" applyFill="1"/>
    <xf numFmtId="48" fontId="0" fillId="2" borderId="0" xfId="0" applyNumberFormat="1" applyFill="1"/>
  </cellXfs>
  <cellStyles count="4">
    <cellStyle name="Accent1" xfId="1" builtinId="29"/>
    <cellStyle name="Accent2" xfId="2" builtinId="33"/>
    <cellStyle name="Check Cell" xfId="3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153336</xdr:colOff>
      <xdr:row>14</xdr:row>
      <xdr:rowOff>69395</xdr:rowOff>
    </xdr:from>
    <xdr:to>
      <xdr:col>19</xdr:col>
      <xdr:colOff>10269</xdr:colOff>
      <xdr:row>47</xdr:row>
      <xdr:rowOff>34380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87836" y="2940502"/>
          <a:ext cx="8932897" cy="6251485"/>
        </a:xfrm>
        <a:prstGeom prst="rect">
          <a:avLst/>
        </a:prstGeom>
      </xdr:spPr>
    </xdr:pic>
    <xdr:clientData/>
  </xdr:twoCellAnchor>
  <xdr:twoCellAnchor editAs="oneCell">
    <xdr:from>
      <xdr:col>0</xdr:col>
      <xdr:colOff>198905</xdr:colOff>
      <xdr:row>14</xdr:row>
      <xdr:rowOff>30256</xdr:rowOff>
    </xdr:from>
    <xdr:to>
      <xdr:col>9</xdr:col>
      <xdr:colOff>278458</xdr:colOff>
      <xdr:row>47</xdr:row>
      <xdr:rowOff>76762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905" y="2897281"/>
          <a:ext cx="8805573" cy="6333006"/>
        </a:xfrm>
        <a:prstGeom prst="rect">
          <a:avLst/>
        </a:prstGeom>
      </xdr:spPr>
    </xdr:pic>
    <xdr:clientData/>
  </xdr:twoCellAnchor>
  <xdr:twoCellAnchor editAs="oneCell">
    <xdr:from>
      <xdr:col>22</xdr:col>
      <xdr:colOff>580862</xdr:colOff>
      <xdr:row>37</xdr:row>
      <xdr:rowOff>45224</xdr:rowOff>
    </xdr:from>
    <xdr:to>
      <xdr:col>34</xdr:col>
      <xdr:colOff>177693</xdr:colOff>
      <xdr:row>70</xdr:row>
      <xdr:rowOff>101814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318148" y="7297831"/>
          <a:ext cx="8904117" cy="6343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/>
  </sheetViews>
  <sheetFormatPr defaultColWidth="11.42578125" defaultRowHeight="15" x14ac:dyDescent="0.25"/>
  <cols>
    <col min="1" max="1" width="5.7109375" bestFit="1" customWidth="1"/>
    <col min="2" max="5" width="9.85546875" bestFit="1" customWidth="1"/>
    <col min="6" max="6" width="9.5703125" bestFit="1" customWidth="1"/>
    <col min="7" max="7" width="16.42578125" bestFit="1" customWidth="1"/>
    <col min="8" max="8" width="5" bestFit="1" customWidth="1"/>
    <col min="9" max="11" width="11.5703125" bestFit="1" customWidth="1"/>
    <col min="12" max="12" width="15.140625" bestFit="1" customWidth="1"/>
    <col min="19" max="21" width="11.5703125" bestFit="1" customWidth="1"/>
  </cols>
  <sheetData>
    <row r="1" spans="1:23" x14ac:dyDescent="0.25">
      <c r="A1" s="5"/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6"/>
      <c r="I1" s="5" t="s">
        <v>10</v>
      </c>
      <c r="J1" s="5" t="s">
        <v>15</v>
      </c>
      <c r="K1" s="5" t="s">
        <v>14</v>
      </c>
      <c r="L1" s="7" t="s">
        <v>19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5" t="s">
        <v>0</v>
      </c>
      <c r="B2" s="8">
        <v>350</v>
      </c>
      <c r="C2" s="8">
        <v>750</v>
      </c>
      <c r="D2" s="8">
        <v>50000</v>
      </c>
      <c r="E2" s="8">
        <v>-40</v>
      </c>
      <c r="F2" s="8"/>
      <c r="G2" s="8"/>
      <c r="H2" s="6"/>
      <c r="I2" s="8">
        <v>150000</v>
      </c>
      <c r="J2" s="8">
        <v>2</v>
      </c>
      <c r="K2" s="8">
        <v>0.98199999999999998</v>
      </c>
      <c r="L2" s="6">
        <f>I2*(1/K2-1)</f>
        <v>2749.4908350305436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5" t="s">
        <v>1</v>
      </c>
      <c r="B3" s="8">
        <v>400</v>
      </c>
      <c r="C3" s="8">
        <v>800</v>
      </c>
      <c r="D3" s="6">
        <v>150000</v>
      </c>
      <c r="E3" s="8"/>
      <c r="F3" s="8"/>
      <c r="G3" s="8"/>
      <c r="H3" s="6"/>
      <c r="I3" s="8">
        <v>75000</v>
      </c>
      <c r="J3" s="8">
        <v>2</v>
      </c>
      <c r="K3" s="8">
        <v>0.98</v>
      </c>
      <c r="L3" s="6">
        <f t="shared" ref="L3:L5" si="0">I3*(1/K3-1)</f>
        <v>1530.6122448979609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5" t="s">
        <v>2</v>
      </c>
      <c r="B4" s="8">
        <v>450</v>
      </c>
      <c r="C4" s="8">
        <v>900</v>
      </c>
      <c r="D4" s="8">
        <v>150000</v>
      </c>
      <c r="E4" s="8">
        <v>75</v>
      </c>
      <c r="F4" s="8">
        <v>0.5</v>
      </c>
      <c r="G4" s="8">
        <v>7</v>
      </c>
      <c r="H4" s="6"/>
      <c r="I4" s="8">
        <v>37500</v>
      </c>
      <c r="J4" s="8">
        <v>2</v>
      </c>
      <c r="K4" s="8">
        <v>0.97499999999999998</v>
      </c>
      <c r="L4" s="6">
        <f t="shared" si="0"/>
        <v>961.53846153846644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6"/>
      <c r="B5" s="6"/>
      <c r="C5" s="6"/>
      <c r="D5" s="6"/>
      <c r="E5" s="6"/>
      <c r="F5" s="6"/>
      <c r="G5" s="6"/>
      <c r="H5" s="6"/>
      <c r="I5" s="8">
        <v>150000</v>
      </c>
      <c r="J5" s="8">
        <v>1.5</v>
      </c>
      <c r="K5" s="8">
        <v>0.98499999999999999</v>
      </c>
      <c r="L5" s="6">
        <f t="shared" si="0"/>
        <v>2284.263959390853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6"/>
      <c r="B6" s="6"/>
      <c r="C6" s="6"/>
      <c r="D6" s="6"/>
      <c r="E6" s="6"/>
      <c r="F6" s="6"/>
      <c r="G6" s="6"/>
      <c r="H6" s="6"/>
      <c r="I6" s="8"/>
      <c r="J6" s="8"/>
      <c r="K6" s="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 t="s">
        <v>17</v>
      </c>
      <c r="U11" s="6">
        <f>L2/3</f>
        <v>916.49694501018121</v>
      </c>
      <c r="V11" s="6"/>
      <c r="W11" s="6"/>
    </row>
    <row r="12" spans="1:23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9" t="s">
        <v>18</v>
      </c>
      <c r="T13" s="6" t="s">
        <v>16</v>
      </c>
      <c r="U13" s="6"/>
      <c r="V13" s="6"/>
      <c r="W13" s="6"/>
    </row>
    <row r="14" spans="1:23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5" t="s">
        <v>0</v>
      </c>
      <c r="S14" s="6">
        <f>+I2/K2/B4</f>
        <v>339.4433129667346</v>
      </c>
      <c r="T14" s="6"/>
      <c r="U14" s="6"/>
      <c r="V14" s="6"/>
      <c r="W14" s="6"/>
    </row>
    <row r="15" spans="1:23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5" t="s">
        <v>1</v>
      </c>
      <c r="S15" s="6">
        <f>+I2/K2/B3</f>
        <v>381.87372708757641</v>
      </c>
      <c r="T15" s="6"/>
      <c r="U15" s="6"/>
      <c r="V15" s="6"/>
      <c r="W15" s="6"/>
    </row>
    <row r="16" spans="1:23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5" t="s">
        <v>2</v>
      </c>
      <c r="S16" s="6">
        <f>+I2/K2/B2</f>
        <v>436.42711667151588</v>
      </c>
      <c r="T16" s="6">
        <f>U11/S16^2</f>
        <v>4.8117999999999885E-3</v>
      </c>
      <c r="U16" s="6"/>
      <c r="V16" s="6"/>
      <c r="W16" s="6"/>
    </row>
    <row r="17" spans="1:23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"/>
  <sheetViews>
    <sheetView zoomScale="160" zoomScaleNormal="160" workbookViewId="0">
      <selection activeCell="I11" sqref="I11"/>
    </sheetView>
  </sheetViews>
  <sheetFormatPr defaultColWidth="11.5703125" defaultRowHeight="15" x14ac:dyDescent="0.25"/>
  <cols>
    <col min="1" max="1" width="11.5703125" style="18"/>
    <col min="2" max="6" width="11.5703125" style="11"/>
    <col min="7" max="7" width="11.5703125" style="11" hidden="1" customWidth="1"/>
    <col min="8" max="8" width="30" bestFit="1" customWidth="1"/>
    <col min="9" max="9" width="31.42578125" style="11" bestFit="1" customWidth="1"/>
    <col min="10" max="10" width="19.140625" style="11" customWidth="1"/>
    <col min="11" max="11" width="43.140625" style="11" bestFit="1" customWidth="1"/>
    <col min="12" max="16384" width="11.5703125" style="11"/>
  </cols>
  <sheetData>
    <row r="1" spans="1:11" s="10" customFormat="1" ht="30" x14ac:dyDescent="0.25">
      <c r="A1" s="46" t="s">
        <v>3</v>
      </c>
      <c r="B1" s="47" t="s">
        <v>7</v>
      </c>
      <c r="C1" s="47" t="s">
        <v>6</v>
      </c>
      <c r="D1" s="47" t="s">
        <v>23</v>
      </c>
      <c r="E1" s="48" t="s">
        <v>22</v>
      </c>
      <c r="F1" s="48" t="s">
        <v>21</v>
      </c>
      <c r="G1" s="48" t="s">
        <v>25</v>
      </c>
      <c r="H1" s="48" t="s">
        <v>126</v>
      </c>
      <c r="I1" s="48" t="s">
        <v>58</v>
      </c>
    </row>
    <row r="2" spans="1:11" x14ac:dyDescent="0.25">
      <c r="A2" s="49">
        <v>1</v>
      </c>
      <c r="B2" s="50">
        <v>400</v>
      </c>
      <c r="C2" s="50">
        <v>490</v>
      </c>
      <c r="D2" s="50">
        <v>150000</v>
      </c>
      <c r="E2" s="51">
        <f t="shared" ref="E2:E4" si="0">IF(D2/B2&gt;350, 350, D2/B2)</f>
        <v>350</v>
      </c>
      <c r="F2" s="51">
        <f t="shared" ref="F2:F4" si="1">E2*B2</f>
        <v>140000</v>
      </c>
      <c r="G2" s="52">
        <v>1</v>
      </c>
      <c r="H2" s="53" t="s">
        <v>128</v>
      </c>
      <c r="I2" s="54" t="s">
        <v>59</v>
      </c>
    </row>
    <row r="3" spans="1:11" x14ac:dyDescent="0.25">
      <c r="A3" s="49">
        <v>2</v>
      </c>
      <c r="B3" s="50">
        <v>400</v>
      </c>
      <c r="C3" s="55">
        <v>690</v>
      </c>
      <c r="D3" s="50">
        <v>150000</v>
      </c>
      <c r="E3" s="51">
        <f t="shared" si="0"/>
        <v>350</v>
      </c>
      <c r="F3" s="51">
        <f t="shared" si="1"/>
        <v>140000</v>
      </c>
      <c r="G3" s="52">
        <v>1</v>
      </c>
      <c r="H3" s="53" t="s">
        <v>138</v>
      </c>
      <c r="I3" s="54" t="s">
        <v>59</v>
      </c>
      <c r="K3" s="12"/>
    </row>
    <row r="4" spans="1:11" x14ac:dyDescent="0.25">
      <c r="A4" s="49">
        <v>3</v>
      </c>
      <c r="B4" s="50">
        <v>400</v>
      </c>
      <c r="C4" s="55">
        <v>750</v>
      </c>
      <c r="D4" s="50">
        <v>150000</v>
      </c>
      <c r="E4" s="51">
        <f t="shared" si="0"/>
        <v>350</v>
      </c>
      <c r="F4" s="51">
        <f t="shared" si="1"/>
        <v>140000</v>
      </c>
      <c r="G4" s="52">
        <v>1</v>
      </c>
      <c r="H4" s="53" t="s">
        <v>137</v>
      </c>
      <c r="I4" s="54" t="s">
        <v>59</v>
      </c>
      <c r="K4" s="13" t="s">
        <v>57</v>
      </c>
    </row>
    <row r="5" spans="1:11" x14ac:dyDescent="0.25">
      <c r="A5" s="49">
        <v>4</v>
      </c>
      <c r="B5" s="50">
        <v>450</v>
      </c>
      <c r="C5" s="50">
        <v>490</v>
      </c>
      <c r="D5" s="50">
        <v>150000</v>
      </c>
      <c r="E5" s="51">
        <f t="shared" ref="E5:E10" si="2">IF(D5/B5&gt;350, 350, D5/B5)</f>
        <v>333.33333333333331</v>
      </c>
      <c r="F5" s="51">
        <f t="shared" ref="F5:F10" si="3">E5*B5</f>
        <v>150000</v>
      </c>
      <c r="G5" s="52">
        <v>1</v>
      </c>
      <c r="H5" s="53" t="s">
        <v>129</v>
      </c>
      <c r="I5" s="54" t="s">
        <v>60</v>
      </c>
      <c r="K5" s="14" t="s">
        <v>56</v>
      </c>
    </row>
    <row r="6" spans="1:11" x14ac:dyDescent="0.25">
      <c r="A6" s="49">
        <v>5</v>
      </c>
      <c r="B6" s="50">
        <v>500</v>
      </c>
      <c r="C6" s="55">
        <v>690</v>
      </c>
      <c r="D6" s="50">
        <v>150000</v>
      </c>
      <c r="E6" s="51">
        <f t="shared" si="2"/>
        <v>300</v>
      </c>
      <c r="F6" s="51">
        <f t="shared" si="3"/>
        <v>150000</v>
      </c>
      <c r="G6" s="52">
        <v>1</v>
      </c>
      <c r="H6" s="53" t="s">
        <v>130</v>
      </c>
      <c r="I6" s="54" t="s">
        <v>60</v>
      </c>
      <c r="K6" s="12"/>
    </row>
    <row r="7" spans="1:11" x14ac:dyDescent="0.25">
      <c r="A7" s="49">
        <v>6</v>
      </c>
      <c r="B7" s="50">
        <v>500</v>
      </c>
      <c r="C7" s="55">
        <v>750</v>
      </c>
      <c r="D7" s="50">
        <v>150000</v>
      </c>
      <c r="E7" s="51">
        <f t="shared" si="2"/>
        <v>300</v>
      </c>
      <c r="F7" s="51">
        <f t="shared" si="3"/>
        <v>150000</v>
      </c>
      <c r="G7" s="52">
        <v>1</v>
      </c>
      <c r="H7" s="53" t="s">
        <v>136</v>
      </c>
      <c r="I7" s="54" t="s">
        <v>60</v>
      </c>
      <c r="K7" s="12"/>
    </row>
    <row r="8" spans="1:11" x14ac:dyDescent="0.25">
      <c r="A8" s="56">
        <v>7</v>
      </c>
      <c r="B8" s="57">
        <v>400</v>
      </c>
      <c r="C8" s="57">
        <v>490</v>
      </c>
      <c r="D8" s="57">
        <v>60000</v>
      </c>
      <c r="E8" s="58">
        <f t="shared" si="2"/>
        <v>150</v>
      </c>
      <c r="F8" s="58">
        <f t="shared" si="3"/>
        <v>60000</v>
      </c>
      <c r="G8" s="52">
        <v>1</v>
      </c>
      <c r="H8" s="53" t="s">
        <v>131</v>
      </c>
      <c r="I8" s="54"/>
      <c r="K8" s="12"/>
    </row>
    <row r="9" spans="1:11" x14ac:dyDescent="0.25">
      <c r="A9" s="56">
        <v>8</v>
      </c>
      <c r="B9" s="57">
        <v>400</v>
      </c>
      <c r="C9" s="59">
        <v>690</v>
      </c>
      <c r="D9" s="57">
        <v>60000</v>
      </c>
      <c r="E9" s="58">
        <f t="shared" si="2"/>
        <v>150</v>
      </c>
      <c r="F9" s="58">
        <f t="shared" si="3"/>
        <v>60000</v>
      </c>
      <c r="G9" s="52">
        <v>1</v>
      </c>
      <c r="H9" s="53" t="s">
        <v>134</v>
      </c>
      <c r="I9" s="54"/>
    </row>
    <row r="10" spans="1:11" x14ac:dyDescent="0.25">
      <c r="A10" s="56">
        <v>9</v>
      </c>
      <c r="B10" s="57">
        <v>400</v>
      </c>
      <c r="C10" s="59">
        <v>750</v>
      </c>
      <c r="D10" s="57">
        <v>60000</v>
      </c>
      <c r="E10" s="58">
        <f t="shared" si="2"/>
        <v>150</v>
      </c>
      <c r="F10" s="58">
        <f t="shared" si="3"/>
        <v>60000</v>
      </c>
      <c r="G10" s="52">
        <v>1</v>
      </c>
      <c r="H10" s="53" t="s">
        <v>132</v>
      </c>
      <c r="I10" s="54"/>
    </row>
    <row r="11" spans="1:11" x14ac:dyDescent="0.25">
      <c r="A11" s="56">
        <v>10</v>
      </c>
      <c r="B11" s="57">
        <v>450</v>
      </c>
      <c r="C11" s="57">
        <v>490</v>
      </c>
      <c r="D11" s="57">
        <v>60000</v>
      </c>
      <c r="E11" s="58">
        <f t="shared" ref="E11:E13" si="4">IF(D11/B11&gt;350, 350, D11/B11)</f>
        <v>133.33333333333334</v>
      </c>
      <c r="F11" s="58">
        <f t="shared" ref="F11:F13" si="5">E11*B11</f>
        <v>60000.000000000007</v>
      </c>
      <c r="G11" s="52">
        <v>1</v>
      </c>
      <c r="H11" s="53" t="s">
        <v>133</v>
      </c>
      <c r="I11" s="54"/>
    </row>
    <row r="12" spans="1:11" x14ac:dyDescent="0.25">
      <c r="A12" s="56">
        <v>11</v>
      </c>
      <c r="B12" s="57">
        <v>500</v>
      </c>
      <c r="C12" s="59">
        <v>690</v>
      </c>
      <c r="D12" s="57">
        <v>60000</v>
      </c>
      <c r="E12" s="58">
        <f t="shared" si="4"/>
        <v>120</v>
      </c>
      <c r="F12" s="58">
        <f t="shared" si="5"/>
        <v>60000</v>
      </c>
      <c r="G12" s="52">
        <v>1</v>
      </c>
      <c r="H12" s="53" t="s">
        <v>127</v>
      </c>
      <c r="I12" s="54"/>
    </row>
    <row r="13" spans="1:11" x14ac:dyDescent="0.25">
      <c r="A13" s="56">
        <v>12</v>
      </c>
      <c r="B13" s="57">
        <v>500</v>
      </c>
      <c r="C13" s="59">
        <v>750</v>
      </c>
      <c r="D13" s="57">
        <v>60000</v>
      </c>
      <c r="E13" s="58">
        <f t="shared" si="4"/>
        <v>120</v>
      </c>
      <c r="F13" s="58">
        <f t="shared" si="5"/>
        <v>60000</v>
      </c>
      <c r="G13" s="52">
        <v>1</v>
      </c>
      <c r="H13" s="53" t="s">
        <v>135</v>
      </c>
      <c r="I13" s="5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30" zoomScaleNormal="130" workbookViewId="0">
      <selection activeCell="C23" sqref="C23"/>
    </sheetView>
  </sheetViews>
  <sheetFormatPr defaultColWidth="11.5703125" defaultRowHeight="15" x14ac:dyDescent="0.25"/>
  <cols>
    <col min="1" max="1" width="7.5703125" style="17" bestFit="1" customWidth="1"/>
    <col min="2" max="2" width="37.42578125" style="4" bestFit="1" customWidth="1"/>
    <col min="3" max="3" width="32.5703125" style="4" bestFit="1" customWidth="1"/>
    <col min="4" max="4" width="10.42578125" style="4" bestFit="1" customWidth="1"/>
    <col min="5" max="5" width="10.42578125" style="4" hidden="1" customWidth="1"/>
    <col min="6" max="6" width="9.42578125" style="4" hidden="1" customWidth="1"/>
    <col min="7" max="7" width="12.28515625" style="4" customWidth="1"/>
    <col min="8" max="8" width="6.140625" style="17" bestFit="1" customWidth="1"/>
    <col min="9" max="9" width="11.7109375" style="4" hidden="1" customWidth="1"/>
    <col min="10" max="10" width="0" style="4" hidden="1" customWidth="1"/>
    <col min="11" max="11" width="40.28515625" style="4" bestFit="1" customWidth="1"/>
    <col min="12" max="16384" width="11.5703125" style="4"/>
  </cols>
  <sheetData>
    <row r="1" spans="1:10" ht="15.75" thickBot="1" x14ac:dyDescent="0.3">
      <c r="A1" s="15" t="s">
        <v>24</v>
      </c>
      <c r="B1" s="1" t="s">
        <v>5</v>
      </c>
      <c r="C1" s="1" t="s">
        <v>4</v>
      </c>
      <c r="D1" s="1" t="s">
        <v>20</v>
      </c>
      <c r="E1" s="1" t="s">
        <v>26</v>
      </c>
      <c r="F1" s="1" t="s">
        <v>27</v>
      </c>
      <c r="G1" s="2" t="s">
        <v>28</v>
      </c>
      <c r="H1" s="60" t="s">
        <v>29</v>
      </c>
      <c r="I1" s="3" t="s">
        <v>30</v>
      </c>
      <c r="J1" s="3" t="s">
        <v>31</v>
      </c>
    </row>
    <row r="2" spans="1:10" x14ac:dyDescent="0.25">
      <c r="A2" s="16">
        <v>1</v>
      </c>
      <c r="B2" s="4" t="s">
        <v>53</v>
      </c>
      <c r="C2" s="4" t="s">
        <v>49</v>
      </c>
      <c r="D2" s="4">
        <v>10000</v>
      </c>
      <c r="E2" s="4">
        <v>1.2E-4</v>
      </c>
      <c r="F2" s="4">
        <v>1.2E-4</v>
      </c>
      <c r="G2" s="4">
        <v>1.3100000000000001E-4</v>
      </c>
      <c r="H2" s="17">
        <v>-0.37</v>
      </c>
      <c r="I2" s="4">
        <v>1E-3</v>
      </c>
      <c r="J2" s="4">
        <v>4.0000000000000001E-8</v>
      </c>
    </row>
    <row r="3" spans="1:10" x14ac:dyDescent="0.25">
      <c r="A3" s="61">
        <v>2</v>
      </c>
      <c r="B3" s="62" t="s">
        <v>54</v>
      </c>
      <c r="C3" s="62" t="s">
        <v>49</v>
      </c>
      <c r="D3" s="62">
        <v>20000</v>
      </c>
      <c r="E3" s="62">
        <v>1.2E-4</v>
      </c>
      <c r="F3" s="62">
        <v>1.2E-4</v>
      </c>
      <c r="G3" s="62">
        <v>1.3100000000000001E-4</v>
      </c>
      <c r="H3" s="61">
        <v>-0.37</v>
      </c>
      <c r="I3" s="4">
        <v>1E-3</v>
      </c>
      <c r="J3" s="4">
        <v>4.0000000000000001E-8</v>
      </c>
    </row>
    <row r="4" spans="1:10" x14ac:dyDescent="0.25">
      <c r="A4" s="16">
        <v>3</v>
      </c>
      <c r="B4" s="4" t="s">
        <v>55</v>
      </c>
      <c r="C4" s="4" t="s">
        <v>49</v>
      </c>
      <c r="D4" s="4">
        <v>30000</v>
      </c>
      <c r="E4" s="4">
        <v>1.2E-4</v>
      </c>
      <c r="F4" s="4">
        <v>1.2E-4</v>
      </c>
      <c r="G4" s="4">
        <v>1.3100000000000001E-4</v>
      </c>
      <c r="H4" s="17">
        <v>-0.37</v>
      </c>
      <c r="I4" s="4">
        <v>1E-3</v>
      </c>
      <c r="J4" s="4">
        <v>4.0000000000000001E-8</v>
      </c>
    </row>
    <row r="5" spans="1:10" x14ac:dyDescent="0.25">
      <c r="A5" s="16">
        <v>4</v>
      </c>
      <c r="B5" s="4" t="s">
        <v>37</v>
      </c>
      <c r="C5" s="4" t="s">
        <v>35</v>
      </c>
      <c r="D5" s="4">
        <v>10000</v>
      </c>
      <c r="E5" s="4">
        <v>1.2E-4</v>
      </c>
      <c r="F5" s="4">
        <v>1.2E-4</v>
      </c>
      <c r="G5" s="4">
        <v>1.3100000000000001E-4</v>
      </c>
      <c r="H5" s="17">
        <v>-0.37</v>
      </c>
      <c r="I5" s="4">
        <v>1E-3</v>
      </c>
      <c r="J5" s="4">
        <v>4.0000000000000001E-8</v>
      </c>
    </row>
    <row r="6" spans="1:10" x14ac:dyDescent="0.25">
      <c r="A6" s="61">
        <v>5</v>
      </c>
      <c r="B6" s="62" t="s">
        <v>38</v>
      </c>
      <c r="C6" s="62" t="s">
        <v>35</v>
      </c>
      <c r="D6" s="62">
        <v>20000</v>
      </c>
      <c r="E6" s="62">
        <v>1.2E-4</v>
      </c>
      <c r="F6" s="62">
        <v>1.2E-4</v>
      </c>
      <c r="G6" s="62">
        <v>1.3100000000000001E-4</v>
      </c>
      <c r="H6" s="61">
        <v>-0.37</v>
      </c>
      <c r="I6" s="4">
        <v>1E-3</v>
      </c>
      <c r="J6" s="4">
        <v>4.0000000000000001E-8</v>
      </c>
    </row>
    <row r="7" spans="1:10" x14ac:dyDescent="0.25">
      <c r="A7" s="16">
        <v>6</v>
      </c>
      <c r="B7" s="4" t="s">
        <v>39</v>
      </c>
      <c r="C7" s="4" t="s">
        <v>35</v>
      </c>
      <c r="D7" s="4">
        <v>30000</v>
      </c>
      <c r="E7" s="4">
        <v>1.2E-4</v>
      </c>
      <c r="F7" s="4">
        <v>1.2E-4</v>
      </c>
      <c r="G7" s="4">
        <v>1.3100000000000001E-4</v>
      </c>
      <c r="H7" s="17">
        <v>-0.37</v>
      </c>
      <c r="I7" s="4">
        <v>1E-3</v>
      </c>
      <c r="J7" s="4">
        <v>4.0000000000000001E-8</v>
      </c>
    </row>
    <row r="8" spans="1:10" x14ac:dyDescent="0.25">
      <c r="A8" s="16">
        <v>7</v>
      </c>
      <c r="B8" s="4" t="s">
        <v>40</v>
      </c>
      <c r="C8" s="4" t="s">
        <v>32</v>
      </c>
      <c r="D8" s="4">
        <v>10000</v>
      </c>
      <c r="E8" s="4">
        <v>1.2E-4</v>
      </c>
      <c r="F8" s="4">
        <v>1.2E-4</v>
      </c>
      <c r="G8" s="4">
        <v>1.3100000000000001E-4</v>
      </c>
      <c r="H8" s="17">
        <v>-0.37</v>
      </c>
      <c r="I8" s="4">
        <v>1E-3</v>
      </c>
      <c r="J8" s="4">
        <v>4.0000000000000001E-8</v>
      </c>
    </row>
    <row r="9" spans="1:10" x14ac:dyDescent="0.25">
      <c r="A9" s="61">
        <v>8</v>
      </c>
      <c r="B9" s="62" t="s">
        <v>44</v>
      </c>
      <c r="C9" s="62" t="s">
        <v>32</v>
      </c>
      <c r="D9" s="62">
        <v>20000</v>
      </c>
      <c r="E9" s="62">
        <v>1.2E-4</v>
      </c>
      <c r="F9" s="62">
        <v>1.2E-4</v>
      </c>
      <c r="G9" s="62">
        <v>1.3100000000000001E-4</v>
      </c>
      <c r="H9" s="61">
        <v>-0.37</v>
      </c>
      <c r="I9" s="4">
        <v>1E-3</v>
      </c>
      <c r="J9" s="4">
        <v>4.0000000000000001E-8</v>
      </c>
    </row>
    <row r="10" spans="1:10" x14ac:dyDescent="0.25">
      <c r="A10" s="16">
        <v>9</v>
      </c>
      <c r="B10" s="4" t="s">
        <v>45</v>
      </c>
      <c r="C10" s="4" t="s">
        <v>32</v>
      </c>
      <c r="D10" s="4">
        <v>30000</v>
      </c>
      <c r="E10" s="4">
        <v>1.2E-4</v>
      </c>
      <c r="F10" s="4">
        <v>1.2E-4</v>
      </c>
      <c r="G10" s="4">
        <v>1.3100000000000001E-4</v>
      </c>
      <c r="H10" s="17">
        <v>-0.37</v>
      </c>
      <c r="I10" s="4">
        <v>1E-3</v>
      </c>
      <c r="J10" s="4">
        <v>4.0000000000000001E-8</v>
      </c>
    </row>
    <row r="11" spans="1:10" x14ac:dyDescent="0.25">
      <c r="A11" s="16">
        <v>10</v>
      </c>
      <c r="B11" s="4" t="s">
        <v>41</v>
      </c>
      <c r="C11" s="4" t="s">
        <v>33</v>
      </c>
      <c r="D11" s="4">
        <v>10000</v>
      </c>
      <c r="E11" s="4">
        <v>1.2E-4</v>
      </c>
      <c r="F11" s="4">
        <v>1.2E-4</v>
      </c>
      <c r="G11" s="4">
        <v>1.3100000000000001E-4</v>
      </c>
      <c r="H11" s="17">
        <v>-0.37</v>
      </c>
      <c r="I11" s="4">
        <v>1E-3</v>
      </c>
      <c r="J11" s="4">
        <v>4.0000000000000001E-8</v>
      </c>
    </row>
    <row r="12" spans="1:10" x14ac:dyDescent="0.25">
      <c r="A12" s="61">
        <v>11</v>
      </c>
      <c r="B12" s="62" t="s">
        <v>42</v>
      </c>
      <c r="C12" s="62" t="s">
        <v>33</v>
      </c>
      <c r="D12" s="62">
        <v>20000</v>
      </c>
      <c r="E12" s="62">
        <v>1.2E-4</v>
      </c>
      <c r="F12" s="62">
        <v>1.2E-4</v>
      </c>
      <c r="G12" s="62">
        <v>1.3100000000000001E-4</v>
      </c>
      <c r="H12" s="61">
        <v>-0.37</v>
      </c>
      <c r="I12" s="4">
        <v>1E-3</v>
      </c>
      <c r="J12" s="4">
        <v>4.0000000000000001E-8</v>
      </c>
    </row>
    <row r="13" spans="1:10" x14ac:dyDescent="0.25">
      <c r="A13" s="16">
        <v>12</v>
      </c>
      <c r="B13" s="4" t="s">
        <v>43</v>
      </c>
      <c r="C13" s="4" t="s">
        <v>33</v>
      </c>
      <c r="D13" s="4">
        <v>30000</v>
      </c>
      <c r="E13" s="4">
        <v>1.2E-4</v>
      </c>
      <c r="F13" s="4">
        <v>1.2E-4</v>
      </c>
      <c r="G13" s="4">
        <v>1.3100000000000001E-4</v>
      </c>
      <c r="H13" s="17">
        <v>-0.37</v>
      </c>
      <c r="I13" s="4">
        <v>1E-3</v>
      </c>
      <c r="J13" s="4">
        <v>4.0000000000000001E-8</v>
      </c>
    </row>
    <row r="14" spans="1:10" x14ac:dyDescent="0.25">
      <c r="A14" s="16">
        <v>13</v>
      </c>
      <c r="B14" s="4" t="s">
        <v>46</v>
      </c>
      <c r="C14" s="4" t="s">
        <v>34</v>
      </c>
      <c r="D14" s="4">
        <v>10000</v>
      </c>
      <c r="E14" s="4">
        <v>1.2E-4</v>
      </c>
      <c r="F14" s="4">
        <v>1.2E-4</v>
      </c>
      <c r="G14" s="4">
        <v>1.3100000000000001E-4</v>
      </c>
      <c r="H14" s="17">
        <v>-0.37</v>
      </c>
      <c r="I14" s="4">
        <v>1E-3</v>
      </c>
      <c r="J14" s="4">
        <v>4.0000000000000001E-8</v>
      </c>
    </row>
    <row r="15" spans="1:10" x14ac:dyDescent="0.25">
      <c r="A15" s="61">
        <v>14</v>
      </c>
      <c r="B15" s="62" t="s">
        <v>47</v>
      </c>
      <c r="C15" s="62" t="s">
        <v>34</v>
      </c>
      <c r="D15" s="62">
        <v>20000</v>
      </c>
      <c r="E15" s="62">
        <v>1.2E-4</v>
      </c>
      <c r="F15" s="62">
        <v>1.2E-4</v>
      </c>
      <c r="G15" s="62">
        <v>1.3100000000000001E-4</v>
      </c>
      <c r="H15" s="61">
        <v>-0.37</v>
      </c>
      <c r="I15" s="4">
        <v>1E-3</v>
      </c>
      <c r="J15" s="4">
        <v>4.0000000000000001E-8</v>
      </c>
    </row>
    <row r="16" spans="1:10" x14ac:dyDescent="0.25">
      <c r="A16" s="16">
        <v>15</v>
      </c>
      <c r="B16" s="4" t="s">
        <v>48</v>
      </c>
      <c r="C16" s="4" t="s">
        <v>34</v>
      </c>
      <c r="D16" s="4">
        <v>30000</v>
      </c>
      <c r="E16" s="4">
        <v>1.2E-4</v>
      </c>
      <c r="F16" s="4">
        <v>1.2E-4</v>
      </c>
      <c r="G16" s="4">
        <v>1.3100000000000001E-4</v>
      </c>
      <c r="H16" s="17">
        <v>-0.37</v>
      </c>
      <c r="I16" s="4">
        <v>1E-3</v>
      </c>
      <c r="J16" s="4">
        <v>4.0000000000000001E-8</v>
      </c>
    </row>
    <row r="17" spans="1:10" x14ac:dyDescent="0.25">
      <c r="A17" s="16">
        <v>16</v>
      </c>
      <c r="B17" s="4" t="s">
        <v>50</v>
      </c>
      <c r="C17" s="4" t="s">
        <v>36</v>
      </c>
      <c r="D17" s="4">
        <v>10000</v>
      </c>
      <c r="E17" s="4">
        <v>1.2E-4</v>
      </c>
      <c r="F17" s="4">
        <v>1.2E-4</v>
      </c>
      <c r="G17" s="4">
        <v>1.3100000000000001E-4</v>
      </c>
      <c r="H17" s="17">
        <v>-0.37</v>
      </c>
      <c r="I17" s="4">
        <v>1E-3</v>
      </c>
      <c r="J17" s="4">
        <v>4.0000000000000001E-8</v>
      </c>
    </row>
    <row r="18" spans="1:10" x14ac:dyDescent="0.25">
      <c r="A18" s="61">
        <v>17</v>
      </c>
      <c r="B18" s="62" t="s">
        <v>51</v>
      </c>
      <c r="C18" s="62" t="s">
        <v>36</v>
      </c>
      <c r="D18" s="62">
        <v>20000</v>
      </c>
      <c r="E18" s="62">
        <v>1.2E-4</v>
      </c>
      <c r="F18" s="62">
        <v>1.2E-4</v>
      </c>
      <c r="G18" s="62">
        <v>1.3100000000000001E-4</v>
      </c>
      <c r="H18" s="61">
        <v>-0.37</v>
      </c>
      <c r="I18" s="4">
        <v>1E-3</v>
      </c>
      <c r="J18" s="4">
        <v>4.0000000000000001E-8</v>
      </c>
    </row>
    <row r="19" spans="1:10" x14ac:dyDescent="0.25">
      <c r="A19" s="16">
        <v>18</v>
      </c>
      <c r="B19" s="4" t="s">
        <v>52</v>
      </c>
      <c r="C19" s="4" t="s">
        <v>36</v>
      </c>
      <c r="D19" s="4">
        <v>30000</v>
      </c>
      <c r="E19" s="4">
        <v>1.2E-4</v>
      </c>
      <c r="F19" s="4">
        <v>1.2E-4</v>
      </c>
      <c r="G19" s="4">
        <v>1.3100000000000001E-4</v>
      </c>
      <c r="H19" s="17">
        <v>-0.37</v>
      </c>
      <c r="I19" s="4">
        <v>1E-3</v>
      </c>
      <c r="J19" s="4">
        <v>4.0000000000000001E-8</v>
      </c>
    </row>
    <row r="21" spans="1:10" x14ac:dyDescent="0.25">
      <c r="A21" s="16"/>
    </row>
    <row r="22" spans="1:10" x14ac:dyDescent="0.25">
      <c r="A22" s="16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tabSelected="1" workbookViewId="0">
      <selection activeCell="Q29" sqref="Q29"/>
    </sheetView>
  </sheetViews>
  <sheetFormatPr defaultColWidth="11.5703125" defaultRowHeight="12.75" x14ac:dyDescent="0.2"/>
  <cols>
    <col min="1" max="1" width="4" style="24" bestFit="1" customWidth="1"/>
    <col min="2" max="2" width="4.85546875" style="23" customWidth="1"/>
    <col min="3" max="3" width="23.28515625" style="21" bestFit="1" customWidth="1"/>
    <col min="4" max="4" width="29" style="21" bestFit="1" customWidth="1"/>
    <col min="5" max="5" width="8.140625" style="21" bestFit="1" customWidth="1"/>
    <col min="6" max="6" width="9.28515625" style="21" bestFit="1" customWidth="1"/>
    <col min="7" max="7" width="7.85546875" style="21" bestFit="1" customWidth="1"/>
    <col min="8" max="8" width="3.5703125" style="20" customWidth="1"/>
    <col min="9" max="11" width="8.140625" style="39" bestFit="1" customWidth="1"/>
    <col min="12" max="12" width="8.140625" style="19" bestFit="1" customWidth="1"/>
    <col min="13" max="13" width="4.42578125" style="35" customWidth="1"/>
    <col min="14" max="14" width="12.28515625" style="20" bestFit="1" customWidth="1"/>
    <col min="15" max="15" width="7" style="20" customWidth="1"/>
    <col min="16" max="16" width="7" style="20" bestFit="1" customWidth="1"/>
    <col min="17" max="17" width="6.7109375" style="20" bestFit="1" customWidth="1"/>
    <col min="18" max="18" width="6.28515625" style="20" bestFit="1" customWidth="1"/>
    <col min="19" max="19" width="9.42578125" style="20" bestFit="1" customWidth="1"/>
    <col min="20" max="20" width="9.42578125" style="20" customWidth="1"/>
    <col min="21" max="21" width="11.28515625" style="20" bestFit="1" customWidth="1"/>
    <col min="22" max="22" width="8.140625" style="20" bestFit="1" customWidth="1"/>
    <col min="23" max="23" width="6.42578125" style="20" customWidth="1"/>
    <col min="24" max="25" width="6.42578125" style="20" bestFit="1" customWidth="1"/>
    <col min="26" max="26" width="5.7109375" style="20" bestFit="1" customWidth="1"/>
    <col min="27" max="27" width="9.42578125" style="20" bestFit="1" customWidth="1"/>
    <col min="28" max="28" width="10" style="20" customWidth="1"/>
    <col min="29" max="29" width="12.28515625" style="20" bestFit="1" customWidth="1"/>
    <col min="30" max="31" width="9.140625" style="20" bestFit="1" customWidth="1"/>
    <col min="32" max="32" width="9.42578125" style="20" bestFit="1" customWidth="1"/>
    <col min="33" max="33" width="7.85546875" style="20" bestFit="1" customWidth="1"/>
    <col min="34" max="34" width="11.140625" style="20" bestFit="1" customWidth="1"/>
    <col min="35" max="35" width="8" style="20" bestFit="1" customWidth="1"/>
    <col min="36" max="36" width="12.140625" style="20" customWidth="1"/>
    <col min="37" max="37" width="9" style="20" customWidth="1"/>
    <col min="38" max="16384" width="11.5703125" style="20"/>
  </cols>
  <sheetData>
    <row r="1" spans="1:37" ht="14.25" thickTop="1" thickBot="1" x14ac:dyDescent="0.25">
      <c r="C1" s="43" t="s">
        <v>87</v>
      </c>
      <c r="D1" s="44"/>
      <c r="E1" s="44"/>
      <c r="F1" s="44"/>
      <c r="G1" s="45"/>
      <c r="I1" s="41" t="s">
        <v>86</v>
      </c>
      <c r="J1" s="42"/>
      <c r="K1" s="42"/>
      <c r="L1" s="42"/>
      <c r="N1" s="40" t="s">
        <v>85</v>
      </c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</row>
    <row r="2" spans="1:37" s="28" customFormat="1" ht="13.5" thickTop="1" x14ac:dyDescent="0.25">
      <c r="A2" s="25" t="s">
        <v>24</v>
      </c>
      <c r="B2" s="26" t="s">
        <v>3</v>
      </c>
      <c r="C2" s="27" t="s">
        <v>5</v>
      </c>
      <c r="D2" s="27" t="s">
        <v>4</v>
      </c>
      <c r="E2" s="27" t="s">
        <v>20</v>
      </c>
      <c r="F2" s="27" t="s">
        <v>26</v>
      </c>
      <c r="G2" s="27" t="s">
        <v>27</v>
      </c>
      <c r="I2" s="37" t="s">
        <v>7</v>
      </c>
      <c r="J2" s="37" t="s">
        <v>6</v>
      </c>
      <c r="K2" s="38" t="s">
        <v>22</v>
      </c>
      <c r="L2" s="29" t="s">
        <v>21</v>
      </c>
      <c r="M2" s="36"/>
      <c r="N2" s="31" t="s">
        <v>84</v>
      </c>
      <c r="O2" s="32" t="s">
        <v>61</v>
      </c>
      <c r="P2" s="32" t="s">
        <v>62</v>
      </c>
      <c r="Q2" s="32" t="s">
        <v>63</v>
      </c>
      <c r="R2" s="32" t="s">
        <v>64</v>
      </c>
      <c r="S2" s="32" t="s">
        <v>65</v>
      </c>
      <c r="T2" s="32" t="s">
        <v>66</v>
      </c>
      <c r="U2" s="32" t="s">
        <v>67</v>
      </c>
      <c r="V2" s="32" t="s">
        <v>68</v>
      </c>
      <c r="W2" s="32" t="s">
        <v>69</v>
      </c>
      <c r="X2" s="32" t="s">
        <v>70</v>
      </c>
      <c r="Y2" s="32" t="s">
        <v>71</v>
      </c>
      <c r="Z2" s="32" t="s">
        <v>72</v>
      </c>
      <c r="AA2" s="32" t="s">
        <v>73</v>
      </c>
      <c r="AB2" s="32" t="s">
        <v>74</v>
      </c>
      <c r="AC2" s="32" t="s">
        <v>75</v>
      </c>
      <c r="AD2" s="32" t="s">
        <v>76</v>
      </c>
      <c r="AE2" s="32" t="s">
        <v>77</v>
      </c>
      <c r="AF2" s="32" t="s">
        <v>78</v>
      </c>
      <c r="AG2" s="31" t="s">
        <v>79</v>
      </c>
      <c r="AH2" s="32" t="s">
        <v>80</v>
      </c>
      <c r="AI2" s="32" t="s">
        <v>81</v>
      </c>
      <c r="AJ2" s="32" t="s">
        <v>82</v>
      </c>
      <c r="AK2" s="32" t="s">
        <v>83</v>
      </c>
    </row>
    <row r="3" spans="1:37" x14ac:dyDescent="0.2">
      <c r="A3" s="22">
        <v>2</v>
      </c>
      <c r="B3" s="23">
        <v>7</v>
      </c>
      <c r="C3" s="21" t="str">
        <f>VLOOKUP($A3,'CircuitConfigs.'!$A$2:$F$51,2,FALSE)</f>
        <v>bst_U2W_20kHz_120uF</v>
      </c>
      <c r="D3" s="21" t="str">
        <f>VLOOKUP($A3,'CircuitConfigs.'!$A$2:$F$51,3, FALSE)</f>
        <v>boost_2ph_series</v>
      </c>
      <c r="E3" s="21">
        <f>VLOOKUP($A3,'CircuitConfigs.'!$A$2:$F$51,4,FALSE)</f>
        <v>20000</v>
      </c>
      <c r="F3" s="21">
        <f>VLOOKUP($A3,'CircuitConfigs.'!$A$2:$F$51,5,FALSE)</f>
        <v>1.2E-4</v>
      </c>
      <c r="G3" s="21">
        <f>VLOOKUP($A3,'CircuitConfigs.'!$A$2:$F$51,6,FALSE)</f>
        <v>1.2E-4</v>
      </c>
      <c r="I3" s="39">
        <f>VLOOKUP(B3,OperatingPoints!$A$2:$F$21,2,FALSE)</f>
        <v>400</v>
      </c>
      <c r="J3" s="39">
        <f>VLOOKUP(B3,OperatingPoints!$A$2:$F$21,3,FALSE)</f>
        <v>490</v>
      </c>
      <c r="K3" s="39">
        <f>VLOOKUP(B3,OperatingPoints!$A$2:$F$21,5,FALSE)</f>
        <v>150</v>
      </c>
      <c r="L3" s="30">
        <f>VLOOKUP(B3,OperatingPoints!$A$2:$F$21,6,FALSE)</f>
        <v>60000</v>
      </c>
      <c r="N3" s="33" t="s">
        <v>94</v>
      </c>
      <c r="O3" s="34">
        <v>400</v>
      </c>
      <c r="P3" s="34">
        <v>150.53665115313834</v>
      </c>
      <c r="Q3" s="34">
        <v>150.50595226384425</v>
      </c>
      <c r="R3" s="34">
        <v>3.0400120978467378</v>
      </c>
      <c r="S3" s="33">
        <v>60202.380905537699</v>
      </c>
      <c r="T3" s="33">
        <v>60214.660461255335</v>
      </c>
      <c r="U3" s="33">
        <v>1.7327866368512742E-2</v>
      </c>
      <c r="V3" s="33">
        <v>3.8055409927401126E-13</v>
      </c>
      <c r="W3" s="34">
        <v>490</v>
      </c>
      <c r="X3" s="34">
        <v>134.67528693981183</v>
      </c>
      <c r="Y3" s="34">
        <v>120.46332174162538</v>
      </c>
      <c r="Z3" s="34">
        <v>60.216451467138789</v>
      </c>
      <c r="AA3" s="33">
        <v>59027.027653396435</v>
      </c>
      <c r="AB3" s="33">
        <v>65990.890600507788</v>
      </c>
      <c r="AC3" s="34">
        <v>367.8181244547477</v>
      </c>
      <c r="AD3" s="33">
        <v>45322.566680803335</v>
      </c>
      <c r="AE3" s="33">
        <v>45322.566680803313</v>
      </c>
      <c r="AF3" s="33">
        <v>76495.378777556325</v>
      </c>
      <c r="AG3" s="33">
        <v>4.7661308860391989E-20</v>
      </c>
      <c r="AH3" s="33">
        <v>435.33133599363424</v>
      </c>
      <c r="AI3" s="33">
        <v>5.5259699771337108E-9</v>
      </c>
      <c r="AJ3" s="33">
        <v>367.92191267494849</v>
      </c>
      <c r="AK3" s="33">
        <v>4.6654816038959235E-9</v>
      </c>
    </row>
    <row r="4" spans="1:37" x14ac:dyDescent="0.2">
      <c r="A4" s="22">
        <v>2</v>
      </c>
      <c r="B4" s="23">
        <v>8</v>
      </c>
      <c r="C4" s="21" t="str">
        <f>VLOOKUP($A4,'CircuitConfigs.'!$A$2:$F$51,2,FALSE)</f>
        <v>bst_U2W_20kHz_120uF</v>
      </c>
      <c r="D4" s="21" t="str">
        <f>VLOOKUP($A4,'CircuitConfigs.'!$A$2:$F$51,3, FALSE)</f>
        <v>boost_2ph_series</v>
      </c>
      <c r="E4" s="21">
        <f>VLOOKUP($A4,'CircuitConfigs.'!$A$2:$F$51,4,FALSE)</f>
        <v>20000</v>
      </c>
      <c r="F4" s="21">
        <f>VLOOKUP($A4,'CircuitConfigs.'!$A$2:$F$51,5,FALSE)</f>
        <v>1.2E-4</v>
      </c>
      <c r="G4" s="21">
        <f>VLOOKUP($A4,'CircuitConfigs.'!$A$2:$F$51,6,FALSE)</f>
        <v>1.2E-4</v>
      </c>
      <c r="I4" s="39">
        <f>VLOOKUP(B4,OperatingPoints!$A$2:$F$21,2,FALSE)</f>
        <v>400</v>
      </c>
      <c r="J4" s="39">
        <f>VLOOKUP(B4,OperatingPoints!$A$2:$F$21,3,FALSE)</f>
        <v>690</v>
      </c>
      <c r="K4" s="39">
        <f>VLOOKUP(B4,OperatingPoints!$A$2:$F$21,5,FALSE)</f>
        <v>150</v>
      </c>
      <c r="L4" s="30">
        <f>VLOOKUP(B4,OperatingPoints!$A$2:$F$21,6,FALSE)</f>
        <v>60000</v>
      </c>
      <c r="N4" s="33" t="s">
        <v>95</v>
      </c>
      <c r="O4" s="34">
        <v>400</v>
      </c>
      <c r="P4" s="34">
        <v>150.53172488413514</v>
      </c>
      <c r="Q4" s="34">
        <v>150.37781649637708</v>
      </c>
      <c r="R4" s="34">
        <v>6.8053289688932015</v>
      </c>
      <c r="S4" s="33">
        <v>60151.126598550829</v>
      </c>
      <c r="T4" s="33">
        <v>60212.689953654059</v>
      </c>
      <c r="U4" s="33">
        <v>3.7976848994669882E-2</v>
      </c>
      <c r="V4" s="33">
        <v>7.3596187701801575E-13</v>
      </c>
      <c r="W4" s="34">
        <v>690</v>
      </c>
      <c r="X4" s="34">
        <v>112.71657953254022</v>
      </c>
      <c r="Y4" s="34">
        <v>84.333849575153593</v>
      </c>
      <c r="Z4" s="34">
        <v>74.785219912432254</v>
      </c>
      <c r="AA4" s="33">
        <v>58190.356206855977</v>
      </c>
      <c r="AB4" s="33">
        <v>77774.439877452751</v>
      </c>
      <c r="AC4" s="34">
        <v>393.87461285519225</v>
      </c>
      <c r="AD4" s="33">
        <v>45319.600393185901</v>
      </c>
      <c r="AE4" s="33">
        <v>45319.600393185916</v>
      </c>
      <c r="AF4" s="33">
        <v>112136.62382039287</v>
      </c>
      <c r="AG4" s="33">
        <v>4.7005982907976038E-20</v>
      </c>
      <c r="AH4" s="33">
        <v>920.83840928671191</v>
      </c>
      <c r="AI4" s="33">
        <v>1.2045184981072717E-8</v>
      </c>
      <c r="AJ4" s="33">
        <v>394.15713392607591</v>
      </c>
      <c r="AK4" s="33">
        <v>5.1287944210321778E-9</v>
      </c>
    </row>
    <row r="5" spans="1:37" x14ac:dyDescent="0.2">
      <c r="A5" s="22">
        <v>2</v>
      </c>
      <c r="B5" s="23">
        <v>9</v>
      </c>
      <c r="C5" s="21" t="str">
        <f>VLOOKUP($A5,'CircuitConfigs.'!$A$2:$F$51,2,FALSE)</f>
        <v>bst_U2W_20kHz_120uF</v>
      </c>
      <c r="D5" s="21" t="str">
        <f>VLOOKUP($A5,'CircuitConfigs.'!$A$2:$F$51,3, FALSE)</f>
        <v>boost_2ph_series</v>
      </c>
      <c r="E5" s="21">
        <f>VLOOKUP($A5,'CircuitConfigs.'!$A$2:$F$51,4,FALSE)</f>
        <v>20000</v>
      </c>
      <c r="F5" s="21">
        <f>VLOOKUP($A5,'CircuitConfigs.'!$A$2:$F$51,5,FALSE)</f>
        <v>1.2E-4</v>
      </c>
      <c r="G5" s="21">
        <f>VLOOKUP($A5,'CircuitConfigs.'!$A$2:$F$51,6,FALSE)</f>
        <v>1.2E-4</v>
      </c>
      <c r="I5" s="39">
        <f>VLOOKUP(B5,OperatingPoints!$A$2:$F$21,2,FALSE)</f>
        <v>400</v>
      </c>
      <c r="J5" s="39">
        <f>VLOOKUP(B5,OperatingPoints!$A$2:$F$21,3,FALSE)</f>
        <v>750</v>
      </c>
      <c r="K5" s="39">
        <f>VLOOKUP(B5,OperatingPoints!$A$2:$F$21,5,FALSE)</f>
        <v>150</v>
      </c>
      <c r="L5" s="30">
        <f>VLOOKUP(B5,OperatingPoints!$A$2:$F$21,6,FALSE)</f>
        <v>60000</v>
      </c>
      <c r="N5" s="33" t="s">
        <v>96</v>
      </c>
      <c r="O5" s="34">
        <v>400</v>
      </c>
      <c r="P5" s="34">
        <v>150.54290002150003</v>
      </c>
      <c r="Q5" s="34">
        <v>150.3540159904926</v>
      </c>
      <c r="R5" s="34">
        <v>7.5388740813243178</v>
      </c>
      <c r="S5" s="33">
        <v>60141.606396197036</v>
      </c>
      <c r="T5" s="33">
        <v>60217.160008600011</v>
      </c>
      <c r="U5" s="33">
        <v>3.0462153434025415E-2</v>
      </c>
      <c r="V5" s="33">
        <v>4.2725139532145875E-13</v>
      </c>
      <c r="W5" s="34">
        <v>750</v>
      </c>
      <c r="X5" s="34">
        <v>108.6357222893086</v>
      </c>
      <c r="Y5" s="34">
        <v>78.315452907730759</v>
      </c>
      <c r="Z5" s="34">
        <v>75.288843749766755</v>
      </c>
      <c r="AA5" s="33">
        <v>58736.589680798068</v>
      </c>
      <c r="AB5" s="33">
        <v>81476.791716981446</v>
      </c>
      <c r="AC5" s="34">
        <v>336.4888953796036</v>
      </c>
      <c r="AD5" s="33">
        <v>45326.329493766709</v>
      </c>
      <c r="AE5" s="33">
        <v>45326.329493766723</v>
      </c>
      <c r="AF5" s="33">
        <v>122681.87034262136</v>
      </c>
      <c r="AG5" s="33">
        <v>2.8380413636574306E-20</v>
      </c>
      <c r="AH5" s="33">
        <v>926.20926894875822</v>
      </c>
      <c r="AI5" s="33">
        <v>6.2158767575739631E-9</v>
      </c>
      <c r="AJ5" s="33">
        <v>336.78289829661674</v>
      </c>
      <c r="AK5" s="33">
        <v>2.2457146824317859E-9</v>
      </c>
    </row>
    <row r="6" spans="1:37" x14ac:dyDescent="0.2">
      <c r="A6" s="22">
        <v>2</v>
      </c>
      <c r="B6" s="23">
        <v>10</v>
      </c>
      <c r="C6" s="21" t="str">
        <f>VLOOKUP($A6,'CircuitConfigs.'!$A$2:$F$51,2,FALSE)</f>
        <v>bst_U2W_20kHz_120uF</v>
      </c>
      <c r="D6" s="21" t="str">
        <f>VLOOKUP($A6,'CircuitConfigs.'!$A$2:$F$51,3, FALSE)</f>
        <v>boost_2ph_series</v>
      </c>
      <c r="E6" s="21">
        <f>VLOOKUP($A6,'CircuitConfigs.'!$A$2:$F$51,4,FALSE)</f>
        <v>20000</v>
      </c>
      <c r="F6" s="21">
        <f>VLOOKUP($A6,'CircuitConfigs.'!$A$2:$F$51,5,FALSE)</f>
        <v>1.2E-4</v>
      </c>
      <c r="G6" s="21">
        <f>VLOOKUP($A6,'CircuitConfigs.'!$A$2:$F$51,6,FALSE)</f>
        <v>1.2E-4</v>
      </c>
      <c r="I6" s="39">
        <f>VLOOKUP(B6,OperatingPoints!$A$2:$F$21,2,FALSE)</f>
        <v>450</v>
      </c>
      <c r="J6" s="39">
        <f>VLOOKUP(B6,OperatingPoints!$A$2:$F$21,3,FALSE)</f>
        <v>490</v>
      </c>
      <c r="K6" s="39">
        <f>VLOOKUP(B6,OperatingPoints!$A$2:$F$21,5,FALSE)</f>
        <v>133.33333333333334</v>
      </c>
      <c r="L6" s="30">
        <f>VLOOKUP(B6,OperatingPoints!$A$2:$F$21,6,FALSE)</f>
        <v>60000.000000000007</v>
      </c>
      <c r="N6" s="33" t="s">
        <v>97</v>
      </c>
      <c r="O6" s="34">
        <v>450</v>
      </c>
      <c r="P6" s="34">
        <v>133.61419036069131</v>
      </c>
      <c r="Q6" s="34">
        <v>133.60491407799285</v>
      </c>
      <c r="R6" s="34">
        <v>1.574420514093491</v>
      </c>
      <c r="S6" s="33">
        <v>60122.211335096777</v>
      </c>
      <c r="T6" s="33">
        <v>60126.385662311091</v>
      </c>
      <c r="U6" s="33">
        <v>1.0290710299847157E-2</v>
      </c>
      <c r="V6" s="33">
        <v>2.3521640087744478E-13</v>
      </c>
      <c r="W6" s="34">
        <v>490</v>
      </c>
      <c r="X6" s="34">
        <v>128.16922621927571</v>
      </c>
      <c r="Y6" s="34">
        <v>122.93757790054035</v>
      </c>
      <c r="Z6" s="34">
        <v>36.245033999107108</v>
      </c>
      <c r="AA6" s="33">
        <v>60239.413171264772</v>
      </c>
      <c r="AB6" s="33">
        <v>62802.920847445101</v>
      </c>
      <c r="AC6" s="34">
        <v>261.43817509675927</v>
      </c>
      <c r="AD6" s="33">
        <v>35705.503731486111</v>
      </c>
      <c r="AE6" s="33">
        <v>35705.503731486111</v>
      </c>
      <c r="AF6" s="33">
        <v>66614.526432266415</v>
      </c>
      <c r="AG6" s="33">
        <v>4.8010920906241065E-20</v>
      </c>
      <c r="AH6" s="33">
        <v>392.65223226241778</v>
      </c>
      <c r="AI6" s="33">
        <v>4.9983679644245899E-9</v>
      </c>
      <c r="AJ6" s="33">
        <v>261.45891969483642</v>
      </c>
      <c r="AK6" s="33">
        <v>3.3274456562800524E-9</v>
      </c>
    </row>
    <row r="7" spans="1:37" x14ac:dyDescent="0.2">
      <c r="A7" s="22">
        <v>2</v>
      </c>
      <c r="B7" s="23">
        <v>11</v>
      </c>
      <c r="C7" s="21" t="str">
        <f>VLOOKUP($A7,'CircuitConfigs.'!$A$2:$F$51,2,FALSE)</f>
        <v>bst_U2W_20kHz_120uF</v>
      </c>
      <c r="D7" s="21" t="str">
        <f>VLOOKUP($A7,'CircuitConfigs.'!$A$2:$F$51,3, FALSE)</f>
        <v>boost_2ph_series</v>
      </c>
      <c r="E7" s="21">
        <f>VLOOKUP($A7,'CircuitConfigs.'!$A$2:$F$51,4,FALSE)</f>
        <v>20000</v>
      </c>
      <c r="F7" s="21">
        <f>VLOOKUP($A7,'CircuitConfigs.'!$A$2:$F$51,5,FALSE)</f>
        <v>1.2E-4</v>
      </c>
      <c r="G7" s="21">
        <f>VLOOKUP($A7,'CircuitConfigs.'!$A$2:$F$51,6,FALSE)</f>
        <v>1.2E-4</v>
      </c>
      <c r="I7" s="39">
        <f>VLOOKUP(B7,OperatingPoints!$A$2:$F$21,2,FALSE)</f>
        <v>500</v>
      </c>
      <c r="J7" s="39">
        <f>VLOOKUP(B7,OperatingPoints!$A$2:$F$21,3,FALSE)</f>
        <v>690</v>
      </c>
      <c r="K7" s="39">
        <f>VLOOKUP(B7,OperatingPoints!$A$2:$F$21,5,FALSE)</f>
        <v>120</v>
      </c>
      <c r="L7" s="30">
        <f>VLOOKUP(B7,OperatingPoints!$A$2:$F$21,6,FALSE)</f>
        <v>60000</v>
      </c>
      <c r="N7" s="33" t="s">
        <v>98</v>
      </c>
      <c r="O7" s="34">
        <v>500</v>
      </c>
      <c r="P7" s="34">
        <v>120.18687771326533</v>
      </c>
      <c r="Q7" s="34">
        <v>120.05704677592577</v>
      </c>
      <c r="R7" s="34">
        <v>5.5848987373598931</v>
      </c>
      <c r="S7" s="33">
        <v>60028.523387962887</v>
      </c>
      <c r="T7" s="33">
        <v>60093.438856632667</v>
      </c>
      <c r="U7" s="33">
        <v>2.5289596094277621E-2</v>
      </c>
      <c r="V7" s="33">
        <v>3.2023018706572765E-13</v>
      </c>
      <c r="W7" s="34">
        <v>690</v>
      </c>
      <c r="X7" s="34">
        <v>102.01608563192543</v>
      </c>
      <c r="Y7" s="34">
        <v>86.503739053007166</v>
      </c>
      <c r="Z7" s="34">
        <v>54.077581838591563</v>
      </c>
      <c r="AA7" s="33">
        <v>59687.579946574944</v>
      </c>
      <c r="AB7" s="33">
        <v>70391.099086028553</v>
      </c>
      <c r="AC7" s="34">
        <v>243.09566053213084</v>
      </c>
      <c r="AD7" s="33">
        <v>28889.771148926789</v>
      </c>
      <c r="AE7" s="33">
        <v>28889.771148926797</v>
      </c>
      <c r="AF7" s="33">
        <v>89287.941377306095</v>
      </c>
      <c r="AG7" s="33">
        <v>8.1410217737456356E-20</v>
      </c>
      <c r="AH7" s="33">
        <v>889.9492552224948</v>
      </c>
      <c r="AI7" s="33">
        <v>7.3470069876108115E-9</v>
      </c>
      <c r="AJ7" s="33">
        <v>243.05562698361112</v>
      </c>
      <c r="AK7" s="33">
        <v>1.9958008240271718E-9</v>
      </c>
    </row>
    <row r="8" spans="1:37" x14ac:dyDescent="0.2">
      <c r="A8" s="22">
        <v>2</v>
      </c>
      <c r="B8" s="23">
        <v>12</v>
      </c>
      <c r="C8" s="21" t="str">
        <f>VLOOKUP($A8,'CircuitConfigs.'!$A$2:$F$51,2,FALSE)</f>
        <v>bst_U2W_20kHz_120uF</v>
      </c>
      <c r="D8" s="21" t="str">
        <f>VLOOKUP($A8,'CircuitConfigs.'!$A$2:$F$51,3, FALSE)</f>
        <v>boost_2ph_series</v>
      </c>
      <c r="E8" s="21">
        <f>VLOOKUP($A8,'CircuitConfigs.'!$A$2:$F$51,4,FALSE)</f>
        <v>20000</v>
      </c>
      <c r="F8" s="21">
        <f>VLOOKUP($A8,'CircuitConfigs.'!$A$2:$F$51,5,FALSE)</f>
        <v>1.2E-4</v>
      </c>
      <c r="G8" s="21">
        <f>VLOOKUP($A8,'CircuitConfigs.'!$A$2:$F$51,6,FALSE)</f>
        <v>1.2E-4</v>
      </c>
      <c r="I8" s="39">
        <f>VLOOKUP(B8,OperatingPoints!$A$2:$F$21,2,FALSE)</f>
        <v>500</v>
      </c>
      <c r="J8" s="39">
        <f>VLOOKUP(B8,OperatingPoints!$A$2:$F$21,3,FALSE)</f>
        <v>750</v>
      </c>
      <c r="K8" s="39">
        <f>VLOOKUP(B8,OperatingPoints!$A$2:$F$21,5,FALSE)</f>
        <v>120</v>
      </c>
      <c r="L8" s="30">
        <f>VLOOKUP(B8,OperatingPoints!$A$2:$F$21,6,FALSE)</f>
        <v>60000</v>
      </c>
      <c r="N8" s="33" t="s">
        <v>99</v>
      </c>
      <c r="O8" s="34">
        <v>500</v>
      </c>
      <c r="P8" s="34">
        <v>120.22672153268245</v>
      </c>
      <c r="Q8" s="34">
        <v>120.03688159888866</v>
      </c>
      <c r="R8" s="34">
        <v>6.7536380204703468</v>
      </c>
      <c r="S8" s="33">
        <v>60018.440799444325</v>
      </c>
      <c r="T8" s="33">
        <v>60113.360766341226</v>
      </c>
      <c r="U8" s="33">
        <v>3.845121050025916E-2</v>
      </c>
      <c r="V8" s="33">
        <v>6.6855617160456358E-13</v>
      </c>
      <c r="W8" s="34">
        <v>750</v>
      </c>
      <c r="X8" s="34">
        <v>99.187618626547277</v>
      </c>
      <c r="Y8" s="34">
        <v>81.695258862428233</v>
      </c>
      <c r="Z8" s="34">
        <v>56.250052161808988</v>
      </c>
      <c r="AA8" s="33">
        <v>61271.444146821173</v>
      </c>
      <c r="AB8" s="33">
        <v>74390.713969910459</v>
      </c>
      <c r="AC8" s="34">
        <v>247.10298987363745</v>
      </c>
      <c r="AD8" s="33">
        <v>28908.92914099434</v>
      </c>
      <c r="AE8" s="33">
        <v>28908.92914099434</v>
      </c>
      <c r="AF8" s="33">
        <v>98070.16491720773</v>
      </c>
      <c r="AG8" s="33">
        <v>4.1520063432947185E-20</v>
      </c>
      <c r="AH8" s="33">
        <v>1066.0163077816667</v>
      </c>
      <c r="AI8" s="33">
        <v>1.3772734187570053E-8</v>
      </c>
      <c r="AJ8" s="33">
        <v>246.89473482403085</v>
      </c>
      <c r="AK8" s="33">
        <v>3.1685596298345906E-9</v>
      </c>
    </row>
    <row r="9" spans="1:37" x14ac:dyDescent="0.2">
      <c r="A9" s="22">
        <v>5</v>
      </c>
      <c r="B9" s="23">
        <v>1</v>
      </c>
      <c r="C9" s="21" t="str">
        <f>VLOOKUP($A9,'CircuitConfigs.'!$A$2:$F$51,2,FALSE)</f>
        <v>bst_Y2UVW_20kHz_120uF</v>
      </c>
      <c r="D9" s="21" t="str">
        <f>VLOOKUP($A9,'CircuitConfigs.'!$A$2:$F$51,3, FALSE)</f>
        <v>boost_3ph_interleaved_input_Y</v>
      </c>
      <c r="E9" s="21">
        <f>VLOOKUP($A9,'CircuitConfigs.'!$A$2:$F$51,4,FALSE)</f>
        <v>20000</v>
      </c>
      <c r="F9" s="21">
        <f>VLOOKUP($A9,'CircuitConfigs.'!$A$2:$F$51,5,FALSE)</f>
        <v>1.2E-4</v>
      </c>
      <c r="G9" s="21">
        <f>VLOOKUP($A9,'CircuitConfigs.'!$A$2:$F$51,6,FALSE)</f>
        <v>1.2E-4</v>
      </c>
      <c r="I9" s="39">
        <f>VLOOKUP(B9,OperatingPoints!$A$2:$F$21,2,FALSE)</f>
        <v>400</v>
      </c>
      <c r="J9" s="39">
        <f>VLOOKUP(B9,OperatingPoints!$A$2:$F$21,3,FALSE)</f>
        <v>490</v>
      </c>
      <c r="K9" s="39">
        <f>VLOOKUP(B9,OperatingPoints!$A$2:$F$21,5,FALSE)</f>
        <v>350</v>
      </c>
      <c r="L9" s="30">
        <f>VLOOKUP(B9,OperatingPoints!$A$2:$F$21,6,FALSE)</f>
        <v>140000</v>
      </c>
      <c r="N9" s="33" t="s">
        <v>100</v>
      </c>
      <c r="O9" s="34">
        <v>400</v>
      </c>
      <c r="P9" s="34">
        <v>354.11192420486572</v>
      </c>
      <c r="Q9" s="34">
        <v>353.69373442122065</v>
      </c>
      <c r="R9" s="34">
        <v>17.204566116109458</v>
      </c>
      <c r="S9" s="33">
        <v>141477.49376848826</v>
      </c>
      <c r="T9" s="33">
        <v>141644.76968194629</v>
      </c>
      <c r="U9" s="33">
        <v>5.2169302846783348</v>
      </c>
      <c r="V9" s="33">
        <v>1.1876431416428301E-10</v>
      </c>
      <c r="W9" s="34">
        <v>490</v>
      </c>
      <c r="X9" s="34">
        <v>293.69344320277213</v>
      </c>
      <c r="Y9" s="34">
        <v>287.5422692009887</v>
      </c>
      <c r="Z9" s="34">
        <v>59.793661896943561</v>
      </c>
      <c r="AA9" s="33">
        <v>140895.71190848446</v>
      </c>
      <c r="AB9" s="33">
        <v>143909.78716935834</v>
      </c>
      <c r="AC9" s="34">
        <v>743.68824086979646</v>
      </c>
      <c r="AD9" s="33">
        <v>41905.748766946759</v>
      </c>
      <c r="AE9" s="33">
        <v>41905.748766946759</v>
      </c>
      <c r="AF9" s="33">
        <v>198955.78212302885</v>
      </c>
      <c r="AG9" s="33">
        <v>2.0064962636442973E-3</v>
      </c>
      <c r="AH9" s="33">
        <v>1435.3231771832166</v>
      </c>
      <c r="AI9" s="33">
        <v>2.2131726490834392E-8</v>
      </c>
      <c r="AJ9" s="33">
        <v>743.688240869796</v>
      </c>
      <c r="AK9" s="33">
        <v>1.1266710828504347E-8</v>
      </c>
    </row>
    <row r="10" spans="1:37" x14ac:dyDescent="0.2">
      <c r="A10" s="22">
        <v>5</v>
      </c>
      <c r="B10" s="23">
        <v>3</v>
      </c>
      <c r="C10" s="21" t="str">
        <f>VLOOKUP($A10,'CircuitConfigs.'!$A$2:$F$51,2,FALSE)</f>
        <v>bst_Y2UVW_20kHz_120uF</v>
      </c>
      <c r="D10" s="21" t="str">
        <f>VLOOKUP($A10,'CircuitConfigs.'!$A$2:$F$51,3, FALSE)</f>
        <v>boost_3ph_interleaved_input_Y</v>
      </c>
      <c r="E10" s="21">
        <f>VLOOKUP($A10,'CircuitConfigs.'!$A$2:$F$51,4,FALSE)</f>
        <v>20000</v>
      </c>
      <c r="F10" s="21">
        <f>VLOOKUP($A10,'CircuitConfigs.'!$A$2:$F$51,5,FALSE)</f>
        <v>1.2E-4</v>
      </c>
      <c r="G10" s="21">
        <f>VLOOKUP($A10,'CircuitConfigs.'!$A$2:$F$51,6,FALSE)</f>
        <v>1.2E-4</v>
      </c>
      <c r="I10" s="39">
        <f>VLOOKUP(B10,OperatingPoints!$A$2:$F$21,2,FALSE)</f>
        <v>400</v>
      </c>
      <c r="J10" s="39">
        <f>VLOOKUP(B10,OperatingPoints!$A$2:$F$21,3,FALSE)</f>
        <v>750</v>
      </c>
      <c r="K10" s="39">
        <f>VLOOKUP(B10,OperatingPoints!$A$2:$F$21,5,FALSE)</f>
        <v>350</v>
      </c>
      <c r="L10" s="30">
        <f>VLOOKUP(B10,OperatingPoints!$A$2:$F$21,6,FALSE)</f>
        <v>140000</v>
      </c>
      <c r="N10" s="33" t="s">
        <v>101</v>
      </c>
      <c r="O10" s="34">
        <v>400</v>
      </c>
      <c r="P10" s="34">
        <v>350.67413683898531</v>
      </c>
      <c r="Q10" s="34">
        <v>349.73288930268814</v>
      </c>
      <c r="R10" s="34">
        <v>25.675988544963772</v>
      </c>
      <c r="S10" s="33">
        <v>139893.15572107525</v>
      </c>
      <c r="T10" s="33">
        <v>140269.65473559411</v>
      </c>
      <c r="U10" s="33">
        <v>9.4474206862955459</v>
      </c>
      <c r="V10" s="33">
        <v>1.695239378919329E-10</v>
      </c>
      <c r="W10" s="34">
        <v>750</v>
      </c>
      <c r="X10" s="34">
        <v>196.0985559161135</v>
      </c>
      <c r="Y10" s="34">
        <v>186.5788476457096</v>
      </c>
      <c r="Z10" s="34">
        <v>60.357081138704331</v>
      </c>
      <c r="AA10" s="33">
        <v>139934.1357342822</v>
      </c>
      <c r="AB10" s="33">
        <v>147073.91693708513</v>
      </c>
      <c r="AC10" s="34">
        <v>694.44830366252415</v>
      </c>
      <c r="AD10" s="33">
        <v>41663.12710536809</v>
      </c>
      <c r="AE10" s="33">
        <v>41663.12710536809</v>
      </c>
      <c r="AF10" s="33">
        <v>342247.25943649648</v>
      </c>
      <c r="AG10" s="33">
        <v>3.0225182502142331E-3</v>
      </c>
      <c r="AH10" s="33">
        <v>2837.5126489999607</v>
      </c>
      <c r="AI10" s="33">
        <v>2.4763760900992935E-8</v>
      </c>
      <c r="AJ10" s="33">
        <v>694.44830366252404</v>
      </c>
      <c r="AK10" s="33">
        <v>6.8521320626110035E-9</v>
      </c>
    </row>
    <row r="11" spans="1:37" x14ac:dyDescent="0.2">
      <c r="A11" s="22">
        <v>5</v>
      </c>
      <c r="B11" s="23">
        <v>4</v>
      </c>
      <c r="C11" s="21" t="str">
        <f>VLOOKUP($A11,'CircuitConfigs.'!$A$2:$F$51,2,FALSE)</f>
        <v>bst_Y2UVW_20kHz_120uF</v>
      </c>
      <c r="D11" s="21" t="str">
        <f>VLOOKUP($A11,'CircuitConfigs.'!$A$2:$F$51,3, FALSE)</f>
        <v>boost_3ph_interleaved_input_Y</v>
      </c>
      <c r="E11" s="21">
        <f>VLOOKUP($A11,'CircuitConfigs.'!$A$2:$F$51,4,FALSE)</f>
        <v>20000</v>
      </c>
      <c r="F11" s="21">
        <f>VLOOKUP($A11,'CircuitConfigs.'!$A$2:$F$51,5,FALSE)</f>
        <v>1.2E-4</v>
      </c>
      <c r="G11" s="21">
        <f>VLOOKUP($A11,'CircuitConfigs.'!$A$2:$F$51,6,FALSE)</f>
        <v>1.2E-4</v>
      </c>
      <c r="I11" s="39">
        <f>VLOOKUP(B11,OperatingPoints!$A$2:$F$21,2,FALSE)</f>
        <v>450</v>
      </c>
      <c r="J11" s="39">
        <f>VLOOKUP(B11,OperatingPoints!$A$2:$F$21,3,FALSE)</f>
        <v>490</v>
      </c>
      <c r="K11" s="39">
        <f>VLOOKUP(B11,OperatingPoints!$A$2:$F$21,5,FALSE)</f>
        <v>333.33333333333331</v>
      </c>
      <c r="L11" s="30">
        <f>VLOOKUP(B11,OperatingPoints!$A$2:$F$21,6,FALSE)</f>
        <v>150000</v>
      </c>
      <c r="N11" s="33" t="s">
        <v>102</v>
      </c>
      <c r="O11" s="34">
        <v>450</v>
      </c>
      <c r="P11" s="34">
        <v>336.63146583878984</v>
      </c>
      <c r="Q11" s="34">
        <v>336.3551735066639</v>
      </c>
      <c r="R11" s="34">
        <v>13.636020243239974</v>
      </c>
      <c r="S11" s="33">
        <v>151359.82807799877</v>
      </c>
      <c r="T11" s="33">
        <v>151484.15962745543</v>
      </c>
      <c r="U11" s="33">
        <v>3.0524146407855266</v>
      </c>
      <c r="V11" s="33">
        <v>6.8590790703816715E-11</v>
      </c>
      <c r="W11" s="34">
        <v>490</v>
      </c>
      <c r="X11" s="34">
        <v>309.37325954618166</v>
      </c>
      <c r="Y11" s="34">
        <v>305.02178499312197</v>
      </c>
      <c r="Z11" s="34">
        <v>51.706135050287692</v>
      </c>
      <c r="AA11" s="33">
        <v>149460.67464662978</v>
      </c>
      <c r="AB11" s="33">
        <v>151592.897177629</v>
      </c>
      <c r="AC11" s="34">
        <v>428.85755746862316</v>
      </c>
      <c r="AD11" s="33">
        <v>37801.82724783587</v>
      </c>
      <c r="AE11" s="33">
        <v>37801.827247835885</v>
      </c>
      <c r="AF11" s="33">
        <v>180677.50541611109</v>
      </c>
      <c r="AG11" s="33">
        <v>1.7669298392329297E-3</v>
      </c>
      <c r="AH11" s="33">
        <v>918.45515464412904</v>
      </c>
      <c r="AI11" s="33">
        <v>7.1967669343120275E-9</v>
      </c>
      <c r="AJ11" s="33">
        <v>428.85755746862304</v>
      </c>
      <c r="AK11" s="33">
        <v>3.3482527511540443E-9</v>
      </c>
    </row>
    <row r="12" spans="1:37" x14ac:dyDescent="0.2">
      <c r="A12" s="22">
        <v>5</v>
      </c>
      <c r="B12" s="23">
        <v>6</v>
      </c>
      <c r="C12" s="21" t="str">
        <f>VLOOKUP($A12,'CircuitConfigs.'!$A$2:$F$51,2,FALSE)</f>
        <v>bst_Y2UVW_20kHz_120uF</v>
      </c>
      <c r="D12" s="21" t="str">
        <f>VLOOKUP($A12,'CircuitConfigs.'!$A$2:$F$51,3, FALSE)</f>
        <v>boost_3ph_interleaved_input_Y</v>
      </c>
      <c r="E12" s="21">
        <f>VLOOKUP($A12,'CircuitConfigs.'!$A$2:$F$51,4,FALSE)</f>
        <v>20000</v>
      </c>
      <c r="F12" s="21">
        <f>VLOOKUP($A12,'CircuitConfigs.'!$A$2:$F$51,5,FALSE)</f>
        <v>1.2E-4</v>
      </c>
      <c r="G12" s="21">
        <f>VLOOKUP($A12,'CircuitConfigs.'!$A$2:$F$51,6,FALSE)</f>
        <v>1.2E-4</v>
      </c>
      <c r="I12" s="39">
        <f>VLOOKUP(B12,OperatingPoints!$A$2:$F$21,2,FALSE)</f>
        <v>500</v>
      </c>
      <c r="J12" s="39">
        <f>VLOOKUP(B12,OperatingPoints!$A$2:$F$21,3,FALSE)</f>
        <v>750</v>
      </c>
      <c r="K12" s="39">
        <f>VLOOKUP(B12,OperatingPoints!$A$2:$F$21,5,FALSE)</f>
        <v>300</v>
      </c>
      <c r="L12" s="30">
        <f>VLOOKUP(B12,OperatingPoints!$A$2:$F$21,6,FALSE)</f>
        <v>150000</v>
      </c>
      <c r="N12" s="33" t="s">
        <v>103</v>
      </c>
      <c r="O12" s="34">
        <v>500</v>
      </c>
      <c r="P12" s="34">
        <v>302.1579898978593</v>
      </c>
      <c r="Q12" s="34">
        <v>302.15718572226342</v>
      </c>
      <c r="R12" s="34">
        <v>0.69711944202176457</v>
      </c>
      <c r="S12" s="33">
        <v>151078.59286113171</v>
      </c>
      <c r="T12" s="33">
        <v>151078.99494892964</v>
      </c>
      <c r="U12" s="33">
        <v>0.13501275600862803</v>
      </c>
      <c r="V12" s="33">
        <v>1.6524009495252775E-12</v>
      </c>
      <c r="W12" s="34">
        <v>750</v>
      </c>
      <c r="X12" s="34">
        <v>201.89056847804056</v>
      </c>
      <c r="Y12" s="34">
        <v>201.41167103397106</v>
      </c>
      <c r="Z12" s="34">
        <v>13.897496597941146</v>
      </c>
      <c r="AA12" s="33">
        <v>151058.75327547829</v>
      </c>
      <c r="AB12" s="33">
        <v>151417.92635853041</v>
      </c>
      <c r="AC12" s="34">
        <v>53.806062452344037</v>
      </c>
      <c r="AD12" s="33">
        <v>30978.367375997041</v>
      </c>
      <c r="AE12" s="33">
        <v>30978.367375997033</v>
      </c>
      <c r="AF12" s="33">
        <v>275879.41706126818</v>
      </c>
      <c r="AG12" s="33">
        <v>2.0966912679691238E-6</v>
      </c>
      <c r="AH12" s="33">
        <v>2.3913805534375981E-3</v>
      </c>
      <c r="AI12" s="33">
        <v>2.9288911142904401E-14</v>
      </c>
      <c r="AJ12" s="33">
        <v>53.80606245234403</v>
      </c>
      <c r="AK12" s="33">
        <v>6.5900050071540623E-10</v>
      </c>
    </row>
    <row r="13" spans="1:37" x14ac:dyDescent="0.2">
      <c r="A13" s="22">
        <v>5</v>
      </c>
      <c r="B13" s="23">
        <v>7</v>
      </c>
      <c r="C13" s="21" t="str">
        <f>VLOOKUP($A13,'CircuitConfigs.'!$A$2:$F$51,2,FALSE)</f>
        <v>bst_Y2UVW_20kHz_120uF</v>
      </c>
      <c r="D13" s="21" t="str">
        <f>VLOOKUP($A13,'CircuitConfigs.'!$A$2:$F$51,3, FALSE)</f>
        <v>boost_3ph_interleaved_input_Y</v>
      </c>
      <c r="E13" s="21">
        <f>VLOOKUP($A13,'CircuitConfigs.'!$A$2:$F$51,4,FALSE)</f>
        <v>20000</v>
      </c>
      <c r="F13" s="21">
        <f>VLOOKUP($A13,'CircuitConfigs.'!$A$2:$F$51,5,FALSE)</f>
        <v>1.2E-4</v>
      </c>
      <c r="G13" s="21">
        <f>VLOOKUP($A13,'CircuitConfigs.'!$A$2:$F$51,6,FALSE)</f>
        <v>1.2E-4</v>
      </c>
      <c r="I13" s="39">
        <f>VLOOKUP(B13,OperatingPoints!$A$2:$F$21,2,FALSE)</f>
        <v>400</v>
      </c>
      <c r="J13" s="39">
        <f>VLOOKUP(B13,OperatingPoints!$A$2:$F$21,3,FALSE)</f>
        <v>490</v>
      </c>
      <c r="K13" s="39">
        <f>VLOOKUP(B13,OperatingPoints!$A$2:$F$21,5,FALSE)</f>
        <v>150</v>
      </c>
      <c r="L13" s="30">
        <f>VLOOKUP(B13,OperatingPoints!$A$2:$F$21,6,FALSE)</f>
        <v>60000</v>
      </c>
      <c r="N13" s="33" t="s">
        <v>88</v>
      </c>
      <c r="O13" s="34">
        <v>400</v>
      </c>
      <c r="P13" s="34">
        <v>24.445756059368552</v>
      </c>
      <c r="Q13" s="34">
        <v>21.940406000688732</v>
      </c>
      <c r="R13" s="34">
        <v>10.780239971313064</v>
      </c>
      <c r="S13" s="33">
        <v>8776.1624002754925</v>
      </c>
      <c r="T13" s="33">
        <v>9778.3024237474201</v>
      </c>
      <c r="U13" s="33">
        <v>2.7865860923726666</v>
      </c>
      <c r="V13" s="33">
        <v>4.2306106092713248E-11</v>
      </c>
      <c r="W13" s="34">
        <v>490</v>
      </c>
      <c r="X13" s="34">
        <v>19.746022044664535</v>
      </c>
      <c r="Y13" s="34">
        <v>17.80003554462747</v>
      </c>
      <c r="Z13" s="34">
        <v>8.5477553309846304</v>
      </c>
      <c r="AA13" s="33">
        <v>8722.0174168674603</v>
      </c>
      <c r="AB13" s="33">
        <v>9675.5508018856217</v>
      </c>
      <c r="AC13" s="34">
        <v>14.72256067813017</v>
      </c>
      <c r="AD13" s="33">
        <v>275.05764816530632</v>
      </c>
      <c r="AE13" s="33">
        <v>275.0576481653062</v>
      </c>
      <c r="AF13" s="33">
        <v>31592.136114652672</v>
      </c>
      <c r="AG13" s="33">
        <v>1.3827993549948327E-3</v>
      </c>
      <c r="AH13" s="33">
        <v>887.30362076508345</v>
      </c>
      <c r="AI13" s="33">
        <v>6.296944461755429E-9</v>
      </c>
      <c r="AJ13" s="33">
        <v>14.722560678130169</v>
      </c>
      <c r="AK13" s="33">
        <v>1.9826658272292872E-10</v>
      </c>
    </row>
    <row r="14" spans="1:37" x14ac:dyDescent="0.2">
      <c r="A14" s="22">
        <v>5</v>
      </c>
      <c r="B14" s="23">
        <v>8</v>
      </c>
      <c r="C14" s="21" t="str">
        <f>VLOOKUP($A14,'CircuitConfigs.'!$A$2:$F$51,2,FALSE)</f>
        <v>bst_Y2UVW_20kHz_120uF</v>
      </c>
      <c r="D14" s="21" t="str">
        <f>VLOOKUP($A14,'CircuitConfigs.'!$A$2:$F$51,3, FALSE)</f>
        <v>boost_3ph_interleaved_input_Y</v>
      </c>
      <c r="E14" s="21">
        <f>VLOOKUP($A14,'CircuitConfigs.'!$A$2:$F$51,4,FALSE)</f>
        <v>20000</v>
      </c>
      <c r="F14" s="21">
        <f>VLOOKUP($A14,'CircuitConfigs.'!$A$2:$F$51,5,FALSE)</f>
        <v>1.2E-4</v>
      </c>
      <c r="G14" s="21">
        <f>VLOOKUP($A14,'CircuitConfigs.'!$A$2:$F$51,6,FALSE)</f>
        <v>1.2E-4</v>
      </c>
      <c r="I14" s="39">
        <f>VLOOKUP(B14,OperatingPoints!$A$2:$F$21,2,FALSE)</f>
        <v>400</v>
      </c>
      <c r="J14" s="39">
        <f>VLOOKUP(B14,OperatingPoints!$A$2:$F$21,3,FALSE)</f>
        <v>690</v>
      </c>
      <c r="K14" s="39">
        <f>VLOOKUP(B14,OperatingPoints!$A$2:$F$21,5,FALSE)</f>
        <v>150</v>
      </c>
      <c r="L14" s="30">
        <f>VLOOKUP(B14,OperatingPoints!$A$2:$F$21,6,FALSE)</f>
        <v>60000</v>
      </c>
      <c r="N14" s="33" t="s">
        <v>89</v>
      </c>
      <c r="O14" s="34">
        <v>400</v>
      </c>
      <c r="P14" s="34">
        <v>5.9822055287836369</v>
      </c>
      <c r="Q14" s="34">
        <v>4.0711569383599828</v>
      </c>
      <c r="R14" s="34">
        <v>4.3832025018076548</v>
      </c>
      <c r="S14" s="33">
        <v>1628.4627753439931</v>
      </c>
      <c r="T14" s="33">
        <v>2392.8822115134549</v>
      </c>
      <c r="U14" s="33">
        <v>0.2793584620634556</v>
      </c>
      <c r="V14" s="33">
        <v>5.2261862780745914E-12</v>
      </c>
      <c r="W14" s="34">
        <v>690</v>
      </c>
      <c r="X14" s="34">
        <v>4.7408842423225304</v>
      </c>
      <c r="Y14" s="34">
        <v>2.4974743549381526</v>
      </c>
      <c r="Z14" s="34">
        <v>4.0297152809507981</v>
      </c>
      <c r="AA14" s="33">
        <v>1723.2573049073253</v>
      </c>
      <c r="AB14" s="33">
        <v>3271.2101272025461</v>
      </c>
      <c r="AC14" s="34">
        <v>4.0111260205625046</v>
      </c>
      <c r="AD14" s="33">
        <v>35.786782988609517</v>
      </c>
      <c r="AE14" s="33">
        <v>35.786782988609509</v>
      </c>
      <c r="AF14" s="33">
        <v>23113.517105959771</v>
      </c>
      <c r="AG14" s="33">
        <v>4.1985283485314047E-4</v>
      </c>
      <c r="AH14" s="33">
        <v>100.94810629352797</v>
      </c>
      <c r="AI14" s="33">
        <v>1.162260745373458E-9</v>
      </c>
      <c r="AJ14" s="33">
        <v>4.0111260205625046</v>
      </c>
      <c r="AK14" s="33">
        <v>4.3587833058125314E-11</v>
      </c>
    </row>
    <row r="15" spans="1:37" x14ac:dyDescent="0.2">
      <c r="A15" s="22">
        <v>5</v>
      </c>
      <c r="B15" s="23">
        <v>9</v>
      </c>
      <c r="C15" s="21" t="str">
        <f>VLOOKUP($A15,'CircuitConfigs.'!$A$2:$F$51,2,FALSE)</f>
        <v>bst_Y2UVW_20kHz_120uF</v>
      </c>
      <c r="D15" s="21" t="str">
        <f>VLOOKUP($A15,'CircuitConfigs.'!$A$2:$F$51,3, FALSE)</f>
        <v>boost_3ph_interleaved_input_Y</v>
      </c>
      <c r="E15" s="21">
        <f>VLOOKUP($A15,'CircuitConfigs.'!$A$2:$F$51,4,FALSE)</f>
        <v>20000</v>
      </c>
      <c r="F15" s="21">
        <f>VLOOKUP($A15,'CircuitConfigs.'!$A$2:$F$51,5,FALSE)</f>
        <v>1.2E-4</v>
      </c>
      <c r="G15" s="21">
        <f>VLOOKUP($A15,'CircuitConfigs.'!$A$2:$F$51,6,FALSE)</f>
        <v>1.2E-4</v>
      </c>
      <c r="I15" s="39">
        <f>VLOOKUP(B15,OperatingPoints!$A$2:$F$21,2,FALSE)</f>
        <v>400</v>
      </c>
      <c r="J15" s="39">
        <f>VLOOKUP(B15,OperatingPoints!$A$2:$F$21,3,FALSE)</f>
        <v>750</v>
      </c>
      <c r="K15" s="39">
        <f>VLOOKUP(B15,OperatingPoints!$A$2:$F$21,5,FALSE)</f>
        <v>150</v>
      </c>
      <c r="L15" s="30">
        <f>VLOOKUP(B15,OperatingPoints!$A$2:$F$21,6,FALSE)</f>
        <v>60000</v>
      </c>
      <c r="N15" s="33" t="s">
        <v>90</v>
      </c>
      <c r="O15" s="34">
        <v>400</v>
      </c>
      <c r="P15" s="34">
        <v>5.012523998157139</v>
      </c>
      <c r="Q15" s="34">
        <v>3.1134275979543147</v>
      </c>
      <c r="R15" s="34">
        <v>3.9283540350123247</v>
      </c>
      <c r="S15" s="33">
        <v>1245.3710391817258</v>
      </c>
      <c r="T15" s="33">
        <v>2005.0095992628555</v>
      </c>
      <c r="U15" s="33">
        <v>0.27777547177440831</v>
      </c>
      <c r="V15" s="33">
        <v>6.0763074944911041E-12</v>
      </c>
      <c r="W15" s="34">
        <v>750</v>
      </c>
      <c r="X15" s="34">
        <v>3.6562127111704288</v>
      </c>
      <c r="Y15" s="34">
        <v>1.6625074239506732</v>
      </c>
      <c r="Z15" s="34">
        <v>3.2563722844037839</v>
      </c>
      <c r="AA15" s="33">
        <v>1246.880567963005</v>
      </c>
      <c r="AB15" s="33">
        <v>2742.1595333778214</v>
      </c>
      <c r="AC15" s="34">
        <v>3.8463005189957631</v>
      </c>
      <c r="AD15" s="33">
        <v>25.125396832101224</v>
      </c>
      <c r="AE15" s="33">
        <v>25.125396832101227</v>
      </c>
      <c r="AF15" s="33">
        <v>23966.716286469851</v>
      </c>
      <c r="AG15" s="33">
        <v>4.5580033306445451E-4</v>
      </c>
      <c r="AH15" s="33">
        <v>98.159952422287517</v>
      </c>
      <c r="AI15" s="33">
        <v>8.874768245102536E-10</v>
      </c>
      <c r="AJ15" s="33">
        <v>3.8463005189957618</v>
      </c>
      <c r="AK15" s="33">
        <v>5.8416390010075034E-11</v>
      </c>
    </row>
    <row r="16" spans="1:37" x14ac:dyDescent="0.2">
      <c r="A16" s="22">
        <v>5</v>
      </c>
      <c r="B16" s="23">
        <v>10</v>
      </c>
      <c r="C16" s="21" t="str">
        <f>VLOOKUP($A16,'CircuitConfigs.'!$A$2:$F$51,2,FALSE)</f>
        <v>bst_Y2UVW_20kHz_120uF</v>
      </c>
      <c r="D16" s="21" t="str">
        <f>VLOOKUP($A16,'CircuitConfigs.'!$A$2:$F$51,3, FALSE)</f>
        <v>boost_3ph_interleaved_input_Y</v>
      </c>
      <c r="E16" s="21">
        <f>VLOOKUP($A16,'CircuitConfigs.'!$A$2:$F$51,4,FALSE)</f>
        <v>20000</v>
      </c>
      <c r="F16" s="21">
        <f>VLOOKUP($A16,'CircuitConfigs.'!$A$2:$F$51,5,FALSE)</f>
        <v>1.2E-4</v>
      </c>
      <c r="G16" s="21">
        <f>VLOOKUP($A16,'CircuitConfigs.'!$A$2:$F$51,6,FALSE)</f>
        <v>1.2E-4</v>
      </c>
      <c r="I16" s="39">
        <f>VLOOKUP(B16,OperatingPoints!$A$2:$F$21,2,FALSE)</f>
        <v>450</v>
      </c>
      <c r="J16" s="39">
        <f>VLOOKUP(B16,OperatingPoints!$A$2:$F$21,3,FALSE)</f>
        <v>490</v>
      </c>
      <c r="K16" s="39">
        <f>VLOOKUP(B16,OperatingPoints!$A$2:$F$21,5,FALSE)</f>
        <v>133.33333333333334</v>
      </c>
      <c r="L16" s="30">
        <f>VLOOKUP(B16,OperatingPoints!$A$2:$F$21,6,FALSE)</f>
        <v>60000.000000000007</v>
      </c>
      <c r="N16" s="33" t="s">
        <v>91</v>
      </c>
      <c r="O16" s="34">
        <v>450</v>
      </c>
      <c r="P16" s="34">
        <v>133.74905500664116</v>
      </c>
      <c r="Q16" s="34">
        <v>133.10261104645585</v>
      </c>
      <c r="R16" s="34">
        <v>13.134102473538746</v>
      </c>
      <c r="S16" s="33">
        <v>59896.174970905129</v>
      </c>
      <c r="T16" s="33">
        <v>60187.074752988519</v>
      </c>
      <c r="U16" s="33">
        <v>3.5402001255524485</v>
      </c>
      <c r="V16" s="33">
        <v>7.7272165081423302E-11</v>
      </c>
      <c r="W16" s="34">
        <v>490</v>
      </c>
      <c r="X16" s="34">
        <v>124.48848479981056</v>
      </c>
      <c r="Y16" s="34">
        <v>122.45134297562308</v>
      </c>
      <c r="Z16" s="34">
        <v>22.428808510908713</v>
      </c>
      <c r="AA16" s="33">
        <v>60001.158058055305</v>
      </c>
      <c r="AB16" s="33">
        <v>60999.357551907175</v>
      </c>
      <c r="AC16" s="34">
        <v>87.599889902766606</v>
      </c>
      <c r="AD16" s="33">
        <v>5988.7071583626703</v>
      </c>
      <c r="AE16" s="33">
        <v>5988.7071583626703</v>
      </c>
      <c r="AF16" s="33">
        <v>77444.879786763908</v>
      </c>
      <c r="AG16" s="33">
        <v>1.4615327434463472E-3</v>
      </c>
      <c r="AH16" s="33">
        <v>1111.4966368038833</v>
      </c>
      <c r="AI16" s="33">
        <v>1.6256024216542651E-8</v>
      </c>
      <c r="AJ16" s="33">
        <v>87.599889902766606</v>
      </c>
      <c r="AK16" s="33">
        <v>1.1981553717345367E-9</v>
      </c>
    </row>
    <row r="17" spans="1:37" x14ac:dyDescent="0.2">
      <c r="A17" s="22">
        <v>5</v>
      </c>
      <c r="B17" s="23">
        <v>11</v>
      </c>
      <c r="C17" s="21" t="str">
        <f>VLOOKUP($A17,'CircuitConfigs.'!$A$2:$F$51,2,FALSE)</f>
        <v>bst_Y2UVW_20kHz_120uF</v>
      </c>
      <c r="D17" s="21" t="str">
        <f>VLOOKUP($A17,'CircuitConfigs.'!$A$2:$F$51,3, FALSE)</f>
        <v>boost_3ph_interleaved_input_Y</v>
      </c>
      <c r="E17" s="21">
        <f>VLOOKUP($A17,'CircuitConfigs.'!$A$2:$F$51,4,FALSE)</f>
        <v>20000</v>
      </c>
      <c r="F17" s="21">
        <f>VLOOKUP($A17,'CircuitConfigs.'!$A$2:$F$51,5,FALSE)</f>
        <v>1.2E-4</v>
      </c>
      <c r="G17" s="21">
        <f>VLOOKUP($A17,'CircuitConfigs.'!$A$2:$F$51,6,FALSE)</f>
        <v>1.2E-4</v>
      </c>
      <c r="I17" s="39">
        <f>VLOOKUP(B17,OperatingPoints!$A$2:$F$21,2,FALSE)</f>
        <v>500</v>
      </c>
      <c r="J17" s="39">
        <f>VLOOKUP(B17,OperatingPoints!$A$2:$F$21,3,FALSE)</f>
        <v>690</v>
      </c>
      <c r="K17" s="39">
        <f>VLOOKUP(B17,OperatingPoints!$A$2:$F$21,5,FALSE)</f>
        <v>120</v>
      </c>
      <c r="L17" s="30">
        <f>VLOOKUP(B17,OperatingPoints!$A$2:$F$21,6,FALSE)</f>
        <v>60000</v>
      </c>
      <c r="N17" s="33" t="s">
        <v>92</v>
      </c>
      <c r="O17" s="34">
        <v>500</v>
      </c>
      <c r="P17" s="34">
        <v>120.49838806920506</v>
      </c>
      <c r="Q17" s="34">
        <v>119.70221794974191</v>
      </c>
      <c r="R17" s="34">
        <v>13.828974842309455</v>
      </c>
      <c r="S17" s="33">
        <v>59851.108974870956</v>
      </c>
      <c r="T17" s="33">
        <v>60249.194034602529</v>
      </c>
      <c r="U17" s="33">
        <v>14.506411219534275</v>
      </c>
      <c r="V17" s="33">
        <v>3.6114312259242002E-10</v>
      </c>
      <c r="W17" s="34">
        <v>690</v>
      </c>
      <c r="X17" s="34">
        <v>87.535530203535728</v>
      </c>
      <c r="Y17" s="34">
        <v>86.149349527032683</v>
      </c>
      <c r="Z17" s="34">
        <v>15.516398553893177</v>
      </c>
      <c r="AA17" s="33">
        <v>59443.051173652551</v>
      </c>
      <c r="AB17" s="33">
        <v>60399.51584043965</v>
      </c>
      <c r="AC17" s="34">
        <v>133.33785586425455</v>
      </c>
      <c r="AD17" s="33">
        <v>5208.0986278603186</v>
      </c>
      <c r="AE17" s="33">
        <v>5208.0986278603186</v>
      </c>
      <c r="AF17" s="33">
        <v>132919.6116019956</v>
      </c>
      <c r="AG17" s="33">
        <v>1.8306265023844332E-3</v>
      </c>
      <c r="AH17" s="33">
        <v>3479.2581833120421</v>
      </c>
      <c r="AI17" s="33">
        <v>6.0214819278840168E-8</v>
      </c>
      <c r="AJ17" s="33">
        <v>133.33785586425455</v>
      </c>
      <c r="AK17" s="33">
        <v>1.9897640614962017E-9</v>
      </c>
    </row>
    <row r="18" spans="1:37" x14ac:dyDescent="0.2">
      <c r="A18" s="24">
        <v>5</v>
      </c>
      <c r="B18" s="23">
        <v>12</v>
      </c>
      <c r="C18" s="21" t="str">
        <f>VLOOKUP($A18,'CircuitConfigs.'!$A$2:$F$51,2,FALSE)</f>
        <v>bst_Y2UVW_20kHz_120uF</v>
      </c>
      <c r="D18" s="21" t="str">
        <f>VLOOKUP($A18,'CircuitConfigs.'!$A$2:$F$51,3, FALSE)</f>
        <v>boost_3ph_interleaved_input_Y</v>
      </c>
      <c r="E18" s="21">
        <f>VLOOKUP($A18,'CircuitConfigs.'!$A$2:$F$51,4,FALSE)</f>
        <v>20000</v>
      </c>
      <c r="F18" s="21">
        <f>VLOOKUP($A18,'CircuitConfigs.'!$A$2:$F$51,5,FALSE)</f>
        <v>1.2E-4</v>
      </c>
      <c r="G18" s="21">
        <f>VLOOKUP($A18,'CircuitConfigs.'!$A$2:$F$51,6,FALSE)</f>
        <v>1.2E-4</v>
      </c>
      <c r="I18" s="39">
        <f>VLOOKUP(B18,OperatingPoints!$A$2:$F$21,2,FALSE)</f>
        <v>500</v>
      </c>
      <c r="J18" s="39">
        <f>VLOOKUP(B18,OperatingPoints!$A$2:$F$21,3,FALSE)</f>
        <v>750</v>
      </c>
      <c r="K18" s="39">
        <f>VLOOKUP(B18,OperatingPoints!$A$2:$F$21,5,FALSE)</f>
        <v>120</v>
      </c>
      <c r="L18" s="30">
        <f>VLOOKUP(B18,OperatingPoints!$A$2:$F$21,6,FALSE)</f>
        <v>60000</v>
      </c>
      <c r="N18" s="33" t="s">
        <v>93</v>
      </c>
      <c r="O18" s="34">
        <v>500</v>
      </c>
      <c r="P18" s="34">
        <v>119.65427854518862</v>
      </c>
      <c r="Q18" s="34">
        <v>119.65395818489219</v>
      </c>
      <c r="R18" s="34">
        <v>0.27688419542682996</v>
      </c>
      <c r="S18" s="33">
        <v>59826.979092446098</v>
      </c>
      <c r="T18" s="33">
        <v>59827.139272594308</v>
      </c>
      <c r="U18" s="33">
        <v>2.1245518588812299E-2</v>
      </c>
      <c r="V18" s="33">
        <v>2.6040452676059912E-13</v>
      </c>
      <c r="W18" s="34">
        <v>750</v>
      </c>
      <c r="X18" s="34">
        <v>80.895209775677571</v>
      </c>
      <c r="Y18" s="34">
        <v>79.744820034038767</v>
      </c>
      <c r="Z18" s="34">
        <v>13.594066440534098</v>
      </c>
      <c r="AA18" s="33">
        <v>59808.615025529078</v>
      </c>
      <c r="AB18" s="33">
        <v>60671.407331758179</v>
      </c>
      <c r="AC18" s="34">
        <v>51.509509096691573</v>
      </c>
      <c r="AD18" s="33">
        <v>5313.7149132488703</v>
      </c>
      <c r="AE18" s="33">
        <v>5313.7149132488703</v>
      </c>
      <c r="AF18" s="33">
        <v>138781.70435543635</v>
      </c>
      <c r="AG18" s="33">
        <v>1.9648221445360678E-6</v>
      </c>
      <c r="AH18" s="33">
        <v>2.2893115154084889E-3</v>
      </c>
      <c r="AI18" s="33">
        <v>2.8036746927610692E-14</v>
      </c>
      <c r="AJ18" s="33">
        <v>51.509509096691552</v>
      </c>
      <c r="AK18" s="33">
        <v>6.3082680587119357E-10</v>
      </c>
    </row>
    <row r="19" spans="1:37" x14ac:dyDescent="0.2">
      <c r="A19" s="22">
        <v>8</v>
      </c>
      <c r="B19" s="23">
        <v>1</v>
      </c>
      <c r="C19" s="21" t="str">
        <f>VLOOKUP($A19,'CircuitConfigs.'!$A$2:$F$51,2,FALSE)</f>
        <v>bst_Y2UV_20kHz_120uF</v>
      </c>
      <c r="D19" s="21" t="str">
        <f>VLOOKUP($A19,'CircuitConfigs.'!$A$2:$F$51,3, FALSE)</f>
        <v>boost_2ph_interleaved_input_Y</v>
      </c>
      <c r="E19" s="21">
        <f>VLOOKUP($A19,'CircuitConfigs.'!$A$2:$F$51,4,FALSE)</f>
        <v>20000</v>
      </c>
      <c r="F19" s="21">
        <f>VLOOKUP($A19,'CircuitConfigs.'!$A$2:$F$51,5,FALSE)</f>
        <v>1.2E-4</v>
      </c>
      <c r="G19" s="21">
        <f>VLOOKUP($A19,'CircuitConfigs.'!$A$2:$F$51,6,FALSE)</f>
        <v>1.2E-4</v>
      </c>
      <c r="I19" s="39">
        <f>VLOOKUP(B19,OperatingPoints!$A$2:$F$21,2,FALSE)</f>
        <v>400</v>
      </c>
      <c r="J19" s="39">
        <f>VLOOKUP(B19,OperatingPoints!$A$2:$F$21,3,FALSE)</f>
        <v>490</v>
      </c>
      <c r="K19" s="39">
        <f>VLOOKUP(B19,OperatingPoints!$A$2:$F$21,5,FALSE)</f>
        <v>350</v>
      </c>
      <c r="L19" s="30">
        <f>VLOOKUP(B19,OperatingPoints!$A$2:$F$21,6,FALSE)</f>
        <v>140000</v>
      </c>
      <c r="N19" s="33" t="s">
        <v>104</v>
      </c>
      <c r="O19" s="34">
        <v>400</v>
      </c>
      <c r="P19" s="34">
        <v>351.40905072103516</v>
      </c>
      <c r="Q19" s="34">
        <v>351.26179156293404</v>
      </c>
      <c r="R19" s="34">
        <v>10.172252290274486</v>
      </c>
      <c r="S19" s="33">
        <v>140504.71662517361</v>
      </c>
      <c r="T19" s="33">
        <v>140563.62028841407</v>
      </c>
      <c r="U19" s="33">
        <v>0.92350505354978341</v>
      </c>
      <c r="V19" s="33">
        <v>2.92579196786896E-11</v>
      </c>
      <c r="W19" s="34">
        <v>490</v>
      </c>
      <c r="X19" s="34">
        <v>294.1090108627605</v>
      </c>
      <c r="Y19" s="34">
        <v>281.1480642308469</v>
      </c>
      <c r="Z19" s="34">
        <v>86.347416000242546</v>
      </c>
      <c r="AA19" s="33">
        <v>137762.55147311499</v>
      </c>
      <c r="AB19" s="33">
        <v>144113.41532275264</v>
      </c>
      <c r="AC19" s="34">
        <v>1232.6890041886804</v>
      </c>
      <c r="AD19" s="33">
        <v>61807.126013377383</v>
      </c>
      <c r="AE19" s="33">
        <v>61807.12601337739</v>
      </c>
      <c r="AF19" s="33">
        <v>187877.55523921407</v>
      </c>
      <c r="AG19" s="33">
        <v>1.1839968973082363E-3</v>
      </c>
      <c r="AH19" s="33">
        <v>1087.643287187605</v>
      </c>
      <c r="AI19" s="33">
        <v>2.2523376930821592E-8</v>
      </c>
      <c r="AJ19" s="33">
        <v>1232.6890041886809</v>
      </c>
      <c r="AK19" s="33">
        <v>2.5406497574088927E-8</v>
      </c>
    </row>
    <row r="20" spans="1:37" x14ac:dyDescent="0.2">
      <c r="A20" s="22">
        <v>8</v>
      </c>
      <c r="B20" s="23">
        <v>3</v>
      </c>
      <c r="C20" s="21" t="str">
        <f>VLOOKUP($A20,'CircuitConfigs.'!$A$2:$F$51,2,FALSE)</f>
        <v>bst_Y2UV_20kHz_120uF</v>
      </c>
      <c r="D20" s="21" t="str">
        <f>VLOOKUP($A20,'CircuitConfigs.'!$A$2:$F$51,3, FALSE)</f>
        <v>boost_2ph_interleaved_input_Y</v>
      </c>
      <c r="E20" s="21">
        <f>VLOOKUP($A20,'CircuitConfigs.'!$A$2:$F$51,4,FALSE)</f>
        <v>20000</v>
      </c>
      <c r="F20" s="21">
        <f>VLOOKUP($A20,'CircuitConfigs.'!$A$2:$F$51,5,FALSE)</f>
        <v>1.2E-4</v>
      </c>
      <c r="G20" s="21">
        <f>VLOOKUP($A20,'CircuitConfigs.'!$A$2:$F$51,6,FALSE)</f>
        <v>1.2E-4</v>
      </c>
      <c r="I20" s="39">
        <f>VLOOKUP(B20,OperatingPoints!$A$2:$F$21,2,FALSE)</f>
        <v>400</v>
      </c>
      <c r="J20" s="39">
        <f>VLOOKUP(B20,OperatingPoints!$A$2:$F$21,3,FALSE)</f>
        <v>750</v>
      </c>
      <c r="K20" s="39">
        <f>VLOOKUP(B20,OperatingPoints!$A$2:$F$21,5,FALSE)</f>
        <v>350</v>
      </c>
      <c r="L20" s="30">
        <f>VLOOKUP(B20,OperatingPoints!$A$2:$F$21,6,FALSE)</f>
        <v>140000</v>
      </c>
      <c r="N20" s="33" t="s">
        <v>105</v>
      </c>
      <c r="O20" s="34">
        <v>400</v>
      </c>
      <c r="P20" s="34">
        <v>352.96674370016632</v>
      </c>
      <c r="Q20" s="34">
        <v>352.94514558234789</v>
      </c>
      <c r="R20" s="34">
        <v>3.904659800036745</v>
      </c>
      <c r="S20" s="33">
        <v>141178.05823293916</v>
      </c>
      <c r="T20" s="33">
        <v>141186.69748006653</v>
      </c>
      <c r="U20" s="33">
        <v>1.9397983607519464</v>
      </c>
      <c r="V20" s="33">
        <v>3.6253848148348325E-11</v>
      </c>
      <c r="W20" s="34">
        <v>750</v>
      </c>
      <c r="X20" s="34">
        <v>187.63772157125342</v>
      </c>
      <c r="Y20" s="34">
        <v>183.86762492305695</v>
      </c>
      <c r="Z20" s="34">
        <v>37.424738631088843</v>
      </c>
      <c r="AA20" s="33">
        <v>137900.71869229272</v>
      </c>
      <c r="AB20" s="33">
        <v>140728.29117844006</v>
      </c>
      <c r="AC20" s="34">
        <v>1018.876167577259</v>
      </c>
      <c r="AD20" s="33">
        <v>62745.983675993659</v>
      </c>
      <c r="AE20" s="33">
        <v>62745.983675993615</v>
      </c>
      <c r="AF20" s="33">
        <v>307406.04433359159</v>
      </c>
      <c r="AG20" s="33">
        <v>2.9913830432677483E-4</v>
      </c>
      <c r="AH20" s="33">
        <v>2039.68128754955</v>
      </c>
      <c r="AI20" s="33">
        <v>1.3424454939685614E-8</v>
      </c>
      <c r="AJ20" s="33">
        <v>1018.8761675772594</v>
      </c>
      <c r="AK20" s="33">
        <v>6.9370836009248546E-9</v>
      </c>
    </row>
    <row r="21" spans="1:37" x14ac:dyDescent="0.2">
      <c r="A21" s="22">
        <v>8</v>
      </c>
      <c r="B21" s="23">
        <v>4</v>
      </c>
      <c r="C21" s="21" t="str">
        <f>VLOOKUP($A21,'CircuitConfigs.'!$A$2:$F$51,2,FALSE)</f>
        <v>bst_Y2UV_20kHz_120uF</v>
      </c>
      <c r="D21" s="21" t="str">
        <f>VLOOKUP($A21,'CircuitConfigs.'!$A$2:$F$51,3, FALSE)</f>
        <v>boost_2ph_interleaved_input_Y</v>
      </c>
      <c r="E21" s="21">
        <f>VLOOKUP($A21,'CircuitConfigs.'!$A$2:$F$51,4,FALSE)</f>
        <v>20000</v>
      </c>
      <c r="F21" s="21">
        <f>VLOOKUP($A21,'CircuitConfigs.'!$A$2:$F$51,5,FALSE)</f>
        <v>1.2E-4</v>
      </c>
      <c r="G21" s="21">
        <f>VLOOKUP($A21,'CircuitConfigs.'!$A$2:$F$51,6,FALSE)</f>
        <v>1.2E-4</v>
      </c>
      <c r="I21" s="39">
        <f>VLOOKUP(B21,OperatingPoints!$A$2:$F$21,2,FALSE)</f>
        <v>450</v>
      </c>
      <c r="J21" s="39">
        <f>VLOOKUP(B21,OperatingPoints!$A$2:$F$21,3,FALSE)</f>
        <v>490</v>
      </c>
      <c r="K21" s="39">
        <f>VLOOKUP(B21,OperatingPoints!$A$2:$F$21,5,FALSE)</f>
        <v>333.33333333333331</v>
      </c>
      <c r="L21" s="30">
        <f>VLOOKUP(B21,OperatingPoints!$A$2:$F$21,6,FALSE)</f>
        <v>150000</v>
      </c>
      <c r="N21" s="33" t="s">
        <v>106</v>
      </c>
      <c r="O21" s="34">
        <v>450</v>
      </c>
      <c r="P21" s="34">
        <v>337.02679629084986</v>
      </c>
      <c r="Q21" s="34">
        <v>336.96825483665782</v>
      </c>
      <c r="R21" s="34">
        <v>6.2814528901595672</v>
      </c>
      <c r="S21" s="33">
        <v>151635.71467649602</v>
      </c>
      <c r="T21" s="33">
        <v>151662.05833088243</v>
      </c>
      <c r="U21" s="33">
        <v>0.55608127255480211</v>
      </c>
      <c r="V21" s="33">
        <v>1.7569674841634185E-11</v>
      </c>
      <c r="W21" s="34">
        <v>490</v>
      </c>
      <c r="X21" s="34">
        <v>316.2012356605465</v>
      </c>
      <c r="Y21" s="34">
        <v>310.06392187014274</v>
      </c>
      <c r="Z21" s="34">
        <v>61.9966594887375</v>
      </c>
      <c r="AA21" s="33">
        <v>151931.32171636994</v>
      </c>
      <c r="AB21" s="33">
        <v>154938.60547366779</v>
      </c>
      <c r="AC21" s="34">
        <v>1003.3734149283387</v>
      </c>
      <c r="AD21" s="33">
        <v>56809.680582734654</v>
      </c>
      <c r="AE21" s="33">
        <v>56809.680582734662</v>
      </c>
      <c r="AF21" s="33">
        <v>172054.42765485652</v>
      </c>
      <c r="AG21" s="33">
        <v>6.7228595532119076E-4</v>
      </c>
      <c r="AH21" s="33">
        <v>963.46274733214477</v>
      </c>
      <c r="AI21" s="33">
        <v>2.0366392367683143E-8</v>
      </c>
      <c r="AJ21" s="33">
        <v>1003.3734149283385</v>
      </c>
      <c r="AK21" s="33">
        <v>2.1164072765572581E-8</v>
      </c>
    </row>
    <row r="22" spans="1:37" x14ac:dyDescent="0.2">
      <c r="A22" s="22">
        <v>8</v>
      </c>
      <c r="B22" s="23">
        <v>6</v>
      </c>
      <c r="C22" s="21" t="str">
        <f>VLOOKUP($A22,'CircuitConfigs.'!$A$2:$F$51,2,FALSE)</f>
        <v>bst_Y2UV_20kHz_120uF</v>
      </c>
      <c r="D22" s="21" t="str">
        <f>VLOOKUP($A22,'CircuitConfigs.'!$A$2:$F$51,3, FALSE)</f>
        <v>boost_2ph_interleaved_input_Y</v>
      </c>
      <c r="E22" s="21">
        <f>VLOOKUP($A22,'CircuitConfigs.'!$A$2:$F$51,4,FALSE)</f>
        <v>20000</v>
      </c>
      <c r="F22" s="21">
        <f>VLOOKUP($A22,'CircuitConfigs.'!$A$2:$F$51,5,FALSE)</f>
        <v>1.2E-4</v>
      </c>
      <c r="G22" s="21">
        <f>VLOOKUP($A22,'CircuitConfigs.'!$A$2:$F$51,6,FALSE)</f>
        <v>1.2E-4</v>
      </c>
      <c r="I22" s="39">
        <f>VLOOKUP(B22,OperatingPoints!$A$2:$F$21,2,FALSE)</f>
        <v>500</v>
      </c>
      <c r="J22" s="39">
        <f>VLOOKUP(B22,OperatingPoints!$A$2:$F$21,3,FALSE)</f>
        <v>750</v>
      </c>
      <c r="K22" s="39">
        <f>VLOOKUP(B22,OperatingPoints!$A$2:$F$21,5,FALSE)</f>
        <v>300</v>
      </c>
      <c r="L22" s="30">
        <f>VLOOKUP(B22,OperatingPoints!$A$2:$F$21,6,FALSE)</f>
        <v>150000</v>
      </c>
      <c r="N22" s="33" t="s">
        <v>107</v>
      </c>
      <c r="O22" s="34">
        <v>500</v>
      </c>
      <c r="P22" s="34">
        <v>302.78198817829866</v>
      </c>
      <c r="Q22" s="34">
        <v>302.43037494767867</v>
      </c>
      <c r="R22" s="34">
        <v>14.587689131931754</v>
      </c>
      <c r="S22" s="33">
        <v>151215.18747383932</v>
      </c>
      <c r="T22" s="33">
        <v>151390.99408914932</v>
      </c>
      <c r="U22" s="33">
        <v>2.2039133852438013</v>
      </c>
      <c r="V22" s="33">
        <v>5.0994018252143646E-11</v>
      </c>
      <c r="W22" s="34">
        <v>750</v>
      </c>
      <c r="X22" s="34">
        <v>218.50197309342903</v>
      </c>
      <c r="Y22" s="34">
        <v>205.84458401213902</v>
      </c>
      <c r="Z22" s="34">
        <v>73.2879217783603</v>
      </c>
      <c r="AA22" s="33">
        <v>154383.43800910425</v>
      </c>
      <c r="AB22" s="33">
        <v>163876.47982007178</v>
      </c>
      <c r="AC22" s="34">
        <v>1005.2040565750527</v>
      </c>
      <c r="AD22" s="33">
        <v>46180.655471767124</v>
      </c>
      <c r="AE22" s="33">
        <v>46180.65547176711</v>
      </c>
      <c r="AF22" s="33">
        <v>268536.74222429778</v>
      </c>
      <c r="AG22" s="33">
        <v>1.7482371815275132E-3</v>
      </c>
      <c r="AH22" s="33">
        <v>2707.5807564368247</v>
      </c>
      <c r="AI22" s="33">
        <v>5.568103275097522E-8</v>
      </c>
      <c r="AJ22" s="33">
        <v>1005.2040565750527</v>
      </c>
      <c r="AK22" s="33">
        <v>2.0089089995945516E-8</v>
      </c>
    </row>
    <row r="23" spans="1:37" x14ac:dyDescent="0.2">
      <c r="A23" s="22">
        <v>8</v>
      </c>
      <c r="B23" s="23">
        <v>7</v>
      </c>
      <c r="C23" s="21" t="str">
        <f>VLOOKUP($A23,'CircuitConfigs.'!$A$2:$F$51,2,FALSE)</f>
        <v>bst_Y2UV_20kHz_120uF</v>
      </c>
      <c r="D23" s="21" t="str">
        <f>VLOOKUP($A23,'CircuitConfigs.'!$A$2:$F$51,3, FALSE)</f>
        <v>boost_2ph_interleaved_input_Y</v>
      </c>
      <c r="E23" s="21">
        <f>VLOOKUP($A23,'CircuitConfigs.'!$A$2:$F$51,4,FALSE)</f>
        <v>20000</v>
      </c>
      <c r="F23" s="21">
        <f>VLOOKUP($A23,'CircuitConfigs.'!$A$2:$F$51,5,FALSE)</f>
        <v>1.2E-4</v>
      </c>
      <c r="G23" s="21">
        <f>VLOOKUP($A23,'CircuitConfigs.'!$A$2:$F$51,6,FALSE)</f>
        <v>1.2E-4</v>
      </c>
      <c r="I23" s="39">
        <f>VLOOKUP(B23,OperatingPoints!$A$2:$F$21,2,FALSE)</f>
        <v>400</v>
      </c>
      <c r="J23" s="39">
        <f>VLOOKUP(B23,OperatingPoints!$A$2:$F$21,3,FALSE)</f>
        <v>490</v>
      </c>
      <c r="K23" s="39">
        <f>VLOOKUP(B23,OperatingPoints!$A$2:$F$21,5,FALSE)</f>
        <v>150</v>
      </c>
      <c r="L23" s="30">
        <f>VLOOKUP(B23,OperatingPoints!$A$2:$F$21,6,FALSE)</f>
        <v>60000</v>
      </c>
      <c r="N23" s="33" t="s">
        <v>108</v>
      </c>
      <c r="O23" s="34">
        <v>400</v>
      </c>
      <c r="P23" s="34">
        <v>150.46958431177967</v>
      </c>
      <c r="Q23" s="34">
        <v>150.13272659005617</v>
      </c>
      <c r="R23" s="34">
        <v>10.06281320482619</v>
      </c>
      <c r="S23" s="33">
        <v>60053.090636022469</v>
      </c>
      <c r="T23" s="33">
        <v>60187.833724711869</v>
      </c>
      <c r="U23" s="33">
        <v>0.99888152516953144</v>
      </c>
      <c r="V23" s="33">
        <v>3.0554313283100964E-11</v>
      </c>
      <c r="W23" s="34">
        <v>490</v>
      </c>
      <c r="X23" s="34">
        <v>125.8832508339494</v>
      </c>
      <c r="Y23" s="34">
        <v>120.16450846318432</v>
      </c>
      <c r="Z23" s="34">
        <v>37.51111497042389</v>
      </c>
      <c r="AA23" s="33">
        <v>58880.60914696032</v>
      </c>
      <c r="AB23" s="33">
        <v>61682.792908635209</v>
      </c>
      <c r="AC23" s="34">
        <v>229.75374802830075</v>
      </c>
      <c r="AD23" s="33">
        <v>11381.516251166697</v>
      </c>
      <c r="AE23" s="33">
        <v>11381.5162511667</v>
      </c>
      <c r="AF23" s="33">
        <v>88181.350705175864</v>
      </c>
      <c r="AG23" s="33">
        <v>1.1767794173352265E-3</v>
      </c>
      <c r="AH23" s="33">
        <v>1072.2660792201082</v>
      </c>
      <c r="AI23" s="33">
        <v>2.2204939011030655E-8</v>
      </c>
      <c r="AJ23" s="33">
        <v>229.75374802830078</v>
      </c>
      <c r="AK23" s="33">
        <v>4.6443449368975419E-9</v>
      </c>
    </row>
    <row r="24" spans="1:37" x14ac:dyDescent="0.2">
      <c r="A24" s="22">
        <v>8</v>
      </c>
      <c r="B24" s="23">
        <v>8</v>
      </c>
      <c r="C24" s="21" t="str">
        <f>VLOOKUP($A24,'CircuitConfigs.'!$A$2:$F$51,2,FALSE)</f>
        <v>bst_Y2UV_20kHz_120uF</v>
      </c>
      <c r="D24" s="21" t="str">
        <f>VLOOKUP($A24,'CircuitConfigs.'!$A$2:$F$51,3, FALSE)</f>
        <v>boost_2ph_interleaved_input_Y</v>
      </c>
      <c r="E24" s="21">
        <f>VLOOKUP($A24,'CircuitConfigs.'!$A$2:$F$51,4,FALSE)</f>
        <v>20000</v>
      </c>
      <c r="F24" s="21">
        <f>VLOOKUP($A24,'CircuitConfigs.'!$A$2:$F$51,5,FALSE)</f>
        <v>1.2E-4</v>
      </c>
      <c r="G24" s="21">
        <f>VLOOKUP($A24,'CircuitConfigs.'!$A$2:$F$51,6,FALSE)</f>
        <v>1.2E-4</v>
      </c>
      <c r="I24" s="39">
        <f>VLOOKUP(B24,OperatingPoints!$A$2:$F$21,2,FALSE)</f>
        <v>400</v>
      </c>
      <c r="J24" s="39">
        <f>VLOOKUP(B24,OperatingPoints!$A$2:$F$21,3,FALSE)</f>
        <v>690</v>
      </c>
      <c r="K24" s="39">
        <f>VLOOKUP(B24,OperatingPoints!$A$2:$F$21,5,FALSE)</f>
        <v>150</v>
      </c>
      <c r="L24" s="30">
        <f>VLOOKUP(B24,OperatingPoints!$A$2:$F$21,6,FALSE)</f>
        <v>60000</v>
      </c>
      <c r="N24" s="33" t="s">
        <v>109</v>
      </c>
      <c r="O24" s="34">
        <v>400</v>
      </c>
      <c r="P24" s="34">
        <v>149.90010258922064</v>
      </c>
      <c r="Q24" s="34">
        <v>149.68115431956815</v>
      </c>
      <c r="R24" s="34">
        <v>8.0989380674560483</v>
      </c>
      <c r="S24" s="33">
        <v>59872.461727827264</v>
      </c>
      <c r="T24" s="33">
        <v>59960.041035688257</v>
      </c>
      <c r="U24" s="33">
        <v>1.929598303619884</v>
      </c>
      <c r="V24" s="33">
        <v>5.6193415567312791E-11</v>
      </c>
      <c r="W24" s="34">
        <v>690</v>
      </c>
      <c r="X24" s="34">
        <v>87.791739369094415</v>
      </c>
      <c r="Y24" s="34">
        <v>83.951885328944741</v>
      </c>
      <c r="Z24" s="34">
        <v>25.680156758998066</v>
      </c>
      <c r="AA24" s="33">
        <v>57926.800876971873</v>
      </c>
      <c r="AB24" s="33">
        <v>60576.300164675144</v>
      </c>
      <c r="AC24" s="34">
        <v>286.35062205731577</v>
      </c>
      <c r="AD24" s="33">
        <v>11596.8801364055</v>
      </c>
      <c r="AE24" s="33">
        <v>11596.880136405509</v>
      </c>
      <c r="AF24" s="33">
        <v>141098.72038451766</v>
      </c>
      <c r="AG24" s="33">
        <v>7.5125044676194045E-4</v>
      </c>
      <c r="AH24" s="33">
        <v>2583.3016198507366</v>
      </c>
      <c r="AI24" s="33">
        <v>4.8336301705062301E-8</v>
      </c>
      <c r="AJ24" s="33">
        <v>286.35062205731583</v>
      </c>
      <c r="AK24" s="33">
        <v>5.0917345158142101E-9</v>
      </c>
    </row>
    <row r="25" spans="1:37" x14ac:dyDescent="0.2">
      <c r="A25" s="22">
        <v>8</v>
      </c>
      <c r="B25" s="23">
        <v>9</v>
      </c>
      <c r="C25" s="21" t="str">
        <f>VLOOKUP($A25,'CircuitConfigs.'!$A$2:$F$51,2,FALSE)</f>
        <v>bst_Y2UV_20kHz_120uF</v>
      </c>
      <c r="D25" s="21" t="str">
        <f>VLOOKUP($A25,'CircuitConfigs.'!$A$2:$F$51,3, FALSE)</f>
        <v>boost_2ph_interleaved_input_Y</v>
      </c>
      <c r="E25" s="21">
        <f>VLOOKUP($A25,'CircuitConfigs.'!$A$2:$F$51,4,FALSE)</f>
        <v>20000</v>
      </c>
      <c r="F25" s="21">
        <f>VLOOKUP($A25,'CircuitConfigs.'!$A$2:$F$51,5,FALSE)</f>
        <v>1.2E-4</v>
      </c>
      <c r="G25" s="21">
        <f>VLOOKUP($A25,'CircuitConfigs.'!$A$2:$F$51,6,FALSE)</f>
        <v>1.2E-4</v>
      </c>
      <c r="I25" s="39">
        <f>VLOOKUP(B25,OperatingPoints!$A$2:$F$21,2,FALSE)</f>
        <v>400</v>
      </c>
      <c r="J25" s="39">
        <f>VLOOKUP(B25,OperatingPoints!$A$2:$F$21,3,FALSE)</f>
        <v>750</v>
      </c>
      <c r="K25" s="39">
        <f>VLOOKUP(B25,OperatingPoints!$A$2:$F$21,5,FALSE)</f>
        <v>150</v>
      </c>
      <c r="L25" s="30">
        <f>VLOOKUP(B25,OperatingPoints!$A$2:$F$21,6,FALSE)</f>
        <v>60000</v>
      </c>
      <c r="N25" s="33" t="s">
        <v>110</v>
      </c>
      <c r="O25" s="34">
        <v>400</v>
      </c>
      <c r="P25" s="34">
        <v>149.71038319242902</v>
      </c>
      <c r="Q25" s="34">
        <v>149.65642795583258</v>
      </c>
      <c r="R25" s="34">
        <v>4.019005738315431</v>
      </c>
      <c r="S25" s="33">
        <v>59862.571182333035</v>
      </c>
      <c r="T25" s="33">
        <v>59884.153276971607</v>
      </c>
      <c r="U25" s="33">
        <v>2.0546103089400938</v>
      </c>
      <c r="V25" s="33">
        <v>3.8427813637407513E-11</v>
      </c>
      <c r="W25" s="34">
        <v>750</v>
      </c>
      <c r="X25" s="34">
        <v>80.318349152028716</v>
      </c>
      <c r="Y25" s="34">
        <v>77.962775828539606</v>
      </c>
      <c r="Z25" s="34">
        <v>19.309137619688812</v>
      </c>
      <c r="AA25" s="33">
        <v>58472.081871404705</v>
      </c>
      <c r="AB25" s="33">
        <v>60238.761864021537</v>
      </c>
      <c r="AC25" s="34">
        <v>198.60198240781116</v>
      </c>
      <c r="AD25" s="33">
        <v>11658.351535585387</v>
      </c>
      <c r="AE25" s="33">
        <v>11658.351535585392</v>
      </c>
      <c r="AF25" s="33">
        <v>153786.72497942561</v>
      </c>
      <c r="AG25" s="33">
        <v>2.9793469878552887E-4</v>
      </c>
      <c r="AH25" s="33">
        <v>2020.534773020921</v>
      </c>
      <c r="AI25" s="33">
        <v>1.3298438457249946E-8</v>
      </c>
      <c r="AJ25" s="33">
        <v>198.60198240781114</v>
      </c>
      <c r="AK25" s="33">
        <v>1.5352901004556388E-9</v>
      </c>
    </row>
    <row r="26" spans="1:37" x14ac:dyDescent="0.2">
      <c r="A26" s="22">
        <v>8</v>
      </c>
      <c r="B26" s="23">
        <v>10</v>
      </c>
      <c r="C26" s="21" t="str">
        <f>VLOOKUP($A26,'CircuitConfigs.'!$A$2:$F$51,2,FALSE)</f>
        <v>bst_Y2UV_20kHz_120uF</v>
      </c>
      <c r="D26" s="21" t="str">
        <f>VLOOKUP($A26,'CircuitConfigs.'!$A$2:$F$51,3, FALSE)</f>
        <v>boost_2ph_interleaved_input_Y</v>
      </c>
      <c r="E26" s="21">
        <f>VLOOKUP($A26,'CircuitConfigs.'!$A$2:$F$51,4,FALSE)</f>
        <v>20000</v>
      </c>
      <c r="F26" s="21">
        <f>VLOOKUP($A26,'CircuitConfigs.'!$A$2:$F$51,5,FALSE)</f>
        <v>1.2E-4</v>
      </c>
      <c r="G26" s="21">
        <f>VLOOKUP($A26,'CircuitConfigs.'!$A$2:$F$51,6,FALSE)</f>
        <v>1.2E-4</v>
      </c>
      <c r="I26" s="39">
        <f>VLOOKUP(B26,OperatingPoints!$A$2:$F$21,2,FALSE)</f>
        <v>450</v>
      </c>
      <c r="J26" s="39">
        <f>VLOOKUP(B26,OperatingPoints!$A$2:$F$21,3,FALSE)</f>
        <v>490</v>
      </c>
      <c r="K26" s="39">
        <f>VLOOKUP(B26,OperatingPoints!$A$2:$F$21,5,FALSE)</f>
        <v>133.33333333333334</v>
      </c>
      <c r="L26" s="30">
        <f>VLOOKUP(B26,OperatingPoints!$A$2:$F$21,6,FALSE)</f>
        <v>60000.000000000007</v>
      </c>
      <c r="N26" s="33" t="s">
        <v>111</v>
      </c>
      <c r="O26" s="34">
        <v>450</v>
      </c>
      <c r="P26" s="34">
        <v>134.28606427991991</v>
      </c>
      <c r="Q26" s="34">
        <v>134.15207127269716</v>
      </c>
      <c r="R26" s="34">
        <v>5.9974021906159987</v>
      </c>
      <c r="S26" s="33">
        <v>60368.432072713724</v>
      </c>
      <c r="T26" s="33">
        <v>60428.728925963958</v>
      </c>
      <c r="U26" s="33">
        <v>0.59717194414158836</v>
      </c>
      <c r="V26" s="33">
        <v>1.9527777562744489E-11</v>
      </c>
      <c r="W26" s="34">
        <v>490</v>
      </c>
      <c r="X26" s="34">
        <v>125.98618426712179</v>
      </c>
      <c r="Y26" s="34">
        <v>123.44066569936805</v>
      </c>
      <c r="Z26" s="34">
        <v>25.197632386516759</v>
      </c>
      <c r="AA26" s="33">
        <v>60485.926192690349</v>
      </c>
      <c r="AB26" s="33">
        <v>61733.230290889675</v>
      </c>
      <c r="AC26" s="34">
        <v>160.70992984407846</v>
      </c>
      <c r="AD26" s="33">
        <v>9031.0735598989413</v>
      </c>
      <c r="AE26" s="33">
        <v>9031.0735598989413</v>
      </c>
      <c r="AF26" s="33">
        <v>71611.070174728142</v>
      </c>
      <c r="AG26" s="33">
        <v>6.6816150980936466E-4</v>
      </c>
      <c r="AH26" s="33">
        <v>949.72044068425055</v>
      </c>
      <c r="AI26" s="33">
        <v>2.00758969852869E-8</v>
      </c>
      <c r="AJ26" s="33">
        <v>160.70992984407835</v>
      </c>
      <c r="AK26" s="33">
        <v>3.3570496050811331E-9</v>
      </c>
    </row>
    <row r="27" spans="1:37" x14ac:dyDescent="0.2">
      <c r="A27" s="22">
        <v>8</v>
      </c>
      <c r="B27" s="23">
        <v>11</v>
      </c>
      <c r="C27" s="21" t="str">
        <f>VLOOKUP($A27,'CircuitConfigs.'!$A$2:$F$51,2,FALSE)</f>
        <v>bst_Y2UV_20kHz_120uF</v>
      </c>
      <c r="D27" s="21" t="str">
        <f>VLOOKUP($A27,'CircuitConfigs.'!$A$2:$F$51,3, FALSE)</f>
        <v>boost_2ph_interleaved_input_Y</v>
      </c>
      <c r="E27" s="21">
        <f>VLOOKUP($A27,'CircuitConfigs.'!$A$2:$F$51,4,FALSE)</f>
        <v>20000</v>
      </c>
      <c r="F27" s="21">
        <f>VLOOKUP($A27,'CircuitConfigs.'!$A$2:$F$51,5,FALSE)</f>
        <v>1.2E-4</v>
      </c>
      <c r="G27" s="21">
        <f>VLOOKUP($A27,'CircuitConfigs.'!$A$2:$F$51,6,FALSE)</f>
        <v>1.2E-4</v>
      </c>
      <c r="I27" s="39">
        <f>VLOOKUP(B27,OperatingPoints!$A$2:$F$21,2,FALSE)</f>
        <v>500</v>
      </c>
      <c r="J27" s="39">
        <f>VLOOKUP(B27,OperatingPoints!$A$2:$F$21,3,FALSE)</f>
        <v>690</v>
      </c>
      <c r="K27" s="39">
        <f>VLOOKUP(B27,OperatingPoints!$A$2:$F$21,5,FALSE)</f>
        <v>120</v>
      </c>
      <c r="L27" s="30">
        <f>VLOOKUP(B27,OperatingPoints!$A$2:$F$21,6,FALSE)</f>
        <v>60000</v>
      </c>
      <c r="N27" s="33" t="s">
        <v>112</v>
      </c>
      <c r="O27" s="34">
        <v>500</v>
      </c>
      <c r="P27" s="34">
        <v>121.54493105001185</v>
      </c>
      <c r="Q27" s="34">
        <v>120.62880143111502</v>
      </c>
      <c r="R27" s="34">
        <v>14.895050494870867</v>
      </c>
      <c r="S27" s="33">
        <v>60314.400715557509</v>
      </c>
      <c r="T27" s="33">
        <v>60772.46552500593</v>
      </c>
      <c r="U27" s="33">
        <v>0.93344534375366472</v>
      </c>
      <c r="V27" s="33">
        <v>2.0049480752868495E-11</v>
      </c>
      <c r="W27" s="34">
        <v>690</v>
      </c>
      <c r="X27" s="34">
        <v>92.443253299074442</v>
      </c>
      <c r="Y27" s="34">
        <v>86.918356004678813</v>
      </c>
      <c r="Z27" s="34">
        <v>31.479429314407078</v>
      </c>
      <c r="AA27" s="33">
        <v>59973.665643228378</v>
      </c>
      <c r="AB27" s="33">
        <v>63785.844776361366</v>
      </c>
      <c r="AC27" s="34">
        <v>147.28244525342578</v>
      </c>
      <c r="AD27" s="33">
        <v>7609.9553629745351</v>
      </c>
      <c r="AE27" s="33">
        <v>7609.9553629745369</v>
      </c>
      <c r="AF27" s="33">
        <v>117562.93023961842</v>
      </c>
      <c r="AG27" s="33">
        <v>1.695665405355555E-3</v>
      </c>
      <c r="AH27" s="33">
        <v>1770.7582127575006</v>
      </c>
      <c r="AI27" s="33">
        <v>2.2706926311505749E-8</v>
      </c>
      <c r="AJ27" s="33">
        <v>147.28244525342578</v>
      </c>
      <c r="AK27" s="33">
        <v>1.9805855991501575E-9</v>
      </c>
    </row>
    <row r="28" spans="1:37" x14ac:dyDescent="0.2">
      <c r="A28" s="22">
        <v>8</v>
      </c>
      <c r="B28" s="23">
        <v>12</v>
      </c>
      <c r="C28" s="21" t="str">
        <f>VLOOKUP($A28,'CircuitConfigs.'!$A$2:$F$51,2,FALSE)</f>
        <v>bst_Y2UV_20kHz_120uF</v>
      </c>
      <c r="D28" s="21" t="str">
        <f>VLOOKUP($A28,'CircuitConfigs.'!$A$2:$F$51,3, FALSE)</f>
        <v>boost_2ph_interleaved_input_Y</v>
      </c>
      <c r="E28" s="21">
        <f>VLOOKUP($A28,'CircuitConfigs.'!$A$2:$F$51,4,FALSE)</f>
        <v>20000</v>
      </c>
      <c r="F28" s="21">
        <f>VLOOKUP($A28,'CircuitConfigs.'!$A$2:$F$51,5,FALSE)</f>
        <v>1.2E-4</v>
      </c>
      <c r="G28" s="21">
        <f>VLOOKUP($A28,'CircuitConfigs.'!$A$2:$F$51,6,FALSE)</f>
        <v>1.2E-4</v>
      </c>
      <c r="I28" s="39">
        <f>VLOOKUP(B28,OperatingPoints!$A$2:$F$21,2,FALSE)</f>
        <v>500</v>
      </c>
      <c r="J28" s="39">
        <f>VLOOKUP(B28,OperatingPoints!$A$2:$F$21,3,FALSE)</f>
        <v>750</v>
      </c>
      <c r="K28" s="39">
        <f>VLOOKUP(B28,OperatingPoints!$A$2:$F$21,5,FALSE)</f>
        <v>120</v>
      </c>
      <c r="L28" s="30">
        <f>VLOOKUP(B28,OperatingPoints!$A$2:$F$21,6,FALSE)</f>
        <v>60000</v>
      </c>
      <c r="N28" s="33" t="s">
        <v>113</v>
      </c>
      <c r="O28" s="34">
        <v>500</v>
      </c>
      <c r="P28" s="34">
        <v>120.63980270137088</v>
      </c>
      <c r="Q28" s="34">
        <v>119.75567984551463</v>
      </c>
      <c r="R28" s="34">
        <v>14.57872218557908</v>
      </c>
      <c r="S28" s="33">
        <v>59877.839922757317</v>
      </c>
      <c r="T28" s="33">
        <v>60319.901350685439</v>
      </c>
      <c r="U28" s="33">
        <v>2.1361701642523108</v>
      </c>
      <c r="V28" s="33">
        <v>5.162790344415488E-11</v>
      </c>
      <c r="W28" s="34">
        <v>750</v>
      </c>
      <c r="X28" s="34">
        <v>86.973067378484188</v>
      </c>
      <c r="Y28" s="34">
        <v>81.509113724405054</v>
      </c>
      <c r="Z28" s="34">
        <v>30.341041990748092</v>
      </c>
      <c r="AA28" s="33">
        <v>61131.83529330379</v>
      </c>
      <c r="AB28" s="33">
        <v>65229.800533863141</v>
      </c>
      <c r="AC28" s="34">
        <v>181.04452508539032</v>
      </c>
      <c r="AD28" s="33">
        <v>7616.3611519754495</v>
      </c>
      <c r="AE28" s="33">
        <v>7616.361151975454</v>
      </c>
      <c r="AF28" s="33">
        <v>130602.72319553068</v>
      </c>
      <c r="AG28" s="33">
        <v>1.7418964391732635E-3</v>
      </c>
      <c r="AH28" s="33">
        <v>2684.7092764410404</v>
      </c>
      <c r="AI28" s="33">
        <v>5.52106831267934E-8</v>
      </c>
      <c r="AJ28" s="33">
        <v>181.04452508539026</v>
      </c>
      <c r="AK28" s="33">
        <v>3.1510366161694264E-9</v>
      </c>
    </row>
    <row r="29" spans="1:37" x14ac:dyDescent="0.2">
      <c r="A29" s="22">
        <v>14</v>
      </c>
      <c r="B29" s="23">
        <v>7</v>
      </c>
      <c r="C29" s="21" t="str">
        <f>VLOOKUP($A29,'CircuitConfigs.'!$A$2:$F$51,2,FALSE)</f>
        <v>bst_W2UV_20kHz_120uF</v>
      </c>
      <c r="D29" s="21" t="str">
        <f>VLOOKUP($A29,'CircuitConfigs.'!$A$2:$F$51,3, FALSE)</f>
        <v>boost_2ph_interleaved_input_W</v>
      </c>
      <c r="E29" s="21">
        <f>VLOOKUP($A29,'CircuitConfigs.'!$A$2:$F$51,4,FALSE)</f>
        <v>20000</v>
      </c>
      <c r="F29" s="21">
        <f>VLOOKUP($A29,'CircuitConfigs.'!$A$2:$F$51,5,FALSE)</f>
        <v>1.2E-4</v>
      </c>
      <c r="G29" s="21">
        <f>VLOOKUP($A29,'CircuitConfigs.'!$A$2:$F$51,6,FALSE)</f>
        <v>1.2E-4</v>
      </c>
      <c r="I29" s="39">
        <f>VLOOKUP(B29,OperatingPoints!$A$2:$F$21,2,FALSE)</f>
        <v>400</v>
      </c>
      <c r="J29" s="39">
        <f>VLOOKUP(B29,OperatingPoints!$A$2:$F$21,3,FALSE)</f>
        <v>490</v>
      </c>
      <c r="K29" s="39">
        <f>VLOOKUP(B29,OperatingPoints!$A$2:$F$21,5,FALSE)</f>
        <v>150</v>
      </c>
      <c r="L29" s="30">
        <f>VLOOKUP(B29,OperatingPoints!$A$2:$F$21,6,FALSE)</f>
        <v>60000</v>
      </c>
      <c r="N29" s="33" t="s">
        <v>114</v>
      </c>
      <c r="O29" s="34">
        <v>400</v>
      </c>
      <c r="P29" s="34">
        <v>149.68338554760479</v>
      </c>
      <c r="Q29" s="34">
        <v>149.6755273781458</v>
      </c>
      <c r="R29" s="34">
        <v>1.5337578253504562</v>
      </c>
      <c r="S29" s="33">
        <v>59870.210951258319</v>
      </c>
      <c r="T29" s="33">
        <v>59873.354219041918</v>
      </c>
      <c r="U29" s="33">
        <v>2.430142811808781E-2</v>
      </c>
      <c r="V29" s="33">
        <v>7.3028558176475634E-13</v>
      </c>
      <c r="W29" s="34">
        <v>490</v>
      </c>
      <c r="X29" s="34">
        <v>125.31867258963933</v>
      </c>
      <c r="Y29" s="34">
        <v>119.80012058888266</v>
      </c>
      <c r="Z29" s="34">
        <v>36.779081099429696</v>
      </c>
      <c r="AA29" s="33">
        <v>58702.059088552502</v>
      </c>
      <c r="AB29" s="33">
        <v>61406.149568923276</v>
      </c>
      <c r="AC29" s="34">
        <v>225.00220367178318</v>
      </c>
      <c r="AD29" s="33">
        <v>33689.627574546023</v>
      </c>
      <c r="AE29" s="33">
        <v>33689.627574546015</v>
      </c>
      <c r="AF29" s="33">
        <v>80703.010370884556</v>
      </c>
      <c r="AG29" s="33">
        <v>5.5891622142979602E-19</v>
      </c>
      <c r="AH29" s="33">
        <v>1062.1940837151858</v>
      </c>
      <c r="AI29" s="33">
        <v>2.1994250635596846E-8</v>
      </c>
      <c r="AJ29" s="33">
        <v>225.300426996965</v>
      </c>
      <c r="AK29" s="33">
        <v>4.6275411061130172E-9</v>
      </c>
    </row>
    <row r="30" spans="1:37" x14ac:dyDescent="0.2">
      <c r="A30" s="22">
        <v>14</v>
      </c>
      <c r="B30" s="23">
        <v>8</v>
      </c>
      <c r="C30" s="21" t="str">
        <f>VLOOKUP($A30,'CircuitConfigs.'!$A$2:$F$51,2,FALSE)</f>
        <v>bst_W2UV_20kHz_120uF</v>
      </c>
      <c r="D30" s="21" t="str">
        <f>VLOOKUP($A30,'CircuitConfigs.'!$A$2:$F$51,3, FALSE)</f>
        <v>boost_2ph_interleaved_input_W</v>
      </c>
      <c r="E30" s="21">
        <f>VLOOKUP($A30,'CircuitConfigs.'!$A$2:$F$51,4,FALSE)</f>
        <v>20000</v>
      </c>
      <c r="F30" s="21">
        <f>VLOOKUP($A30,'CircuitConfigs.'!$A$2:$F$51,5,FALSE)</f>
        <v>1.2E-4</v>
      </c>
      <c r="G30" s="21">
        <f>VLOOKUP($A30,'CircuitConfigs.'!$A$2:$F$51,6,FALSE)</f>
        <v>1.2E-4</v>
      </c>
      <c r="I30" s="39">
        <f>VLOOKUP(B30,OperatingPoints!$A$2:$F$21,2,FALSE)</f>
        <v>400</v>
      </c>
      <c r="J30" s="39">
        <f>VLOOKUP(B30,OperatingPoints!$A$2:$F$21,3,FALSE)</f>
        <v>690</v>
      </c>
      <c r="K30" s="39">
        <f>VLOOKUP(B30,OperatingPoints!$A$2:$F$21,5,FALSE)</f>
        <v>150</v>
      </c>
      <c r="L30" s="30">
        <f>VLOOKUP(B30,OperatingPoints!$A$2:$F$21,6,FALSE)</f>
        <v>60000</v>
      </c>
      <c r="N30" s="33" t="s">
        <v>115</v>
      </c>
      <c r="O30" s="34">
        <v>400</v>
      </c>
      <c r="P30" s="34">
        <v>149.65359661348626</v>
      </c>
      <c r="Q30" s="34">
        <v>149.64842775349808</v>
      </c>
      <c r="R30" s="34">
        <v>1.2438047508043317</v>
      </c>
      <c r="S30" s="33">
        <v>59859.371101399236</v>
      </c>
      <c r="T30" s="33">
        <v>59861.438645394504</v>
      </c>
      <c r="U30" s="33">
        <v>4.5344231068789716E-2</v>
      </c>
      <c r="V30" s="33">
        <v>1.3187211077079039E-12</v>
      </c>
      <c r="W30" s="34">
        <v>690</v>
      </c>
      <c r="X30" s="34">
        <v>88.129376684005038</v>
      </c>
      <c r="Y30" s="34">
        <v>83.934084304692533</v>
      </c>
      <c r="Z30" s="34">
        <v>26.867387789735609</v>
      </c>
      <c r="AA30" s="33">
        <v>57914.518170237847</v>
      </c>
      <c r="AB30" s="33">
        <v>60809.269911963478</v>
      </c>
      <c r="AC30" s="34">
        <v>281.19592723210019</v>
      </c>
      <c r="AD30" s="33">
        <v>33969.019279146014</v>
      </c>
      <c r="AE30" s="33">
        <v>33969.019279146021</v>
      </c>
      <c r="AF30" s="33">
        <v>132672.81594800466</v>
      </c>
      <c r="AG30" s="33">
        <v>8.3511876931270421E-19</v>
      </c>
      <c r="AH30" s="33">
        <v>2565.4667596654213</v>
      </c>
      <c r="AI30" s="33">
        <v>4.8002603575982608E-8</v>
      </c>
      <c r="AJ30" s="33">
        <v>281.57686388779365</v>
      </c>
      <c r="AK30" s="33">
        <v>5.0865642778869348E-9</v>
      </c>
    </row>
    <row r="31" spans="1:37" x14ac:dyDescent="0.2">
      <c r="A31" s="22">
        <v>14</v>
      </c>
      <c r="B31" s="23">
        <v>9</v>
      </c>
      <c r="C31" s="21" t="str">
        <f>VLOOKUP($A31,'CircuitConfigs.'!$A$2:$F$51,2,FALSE)</f>
        <v>bst_W2UV_20kHz_120uF</v>
      </c>
      <c r="D31" s="21" t="str">
        <f>VLOOKUP($A31,'CircuitConfigs.'!$A$2:$F$51,3, FALSE)</f>
        <v>boost_2ph_interleaved_input_W</v>
      </c>
      <c r="E31" s="21">
        <f>VLOOKUP($A31,'CircuitConfigs.'!$A$2:$F$51,4,FALSE)</f>
        <v>20000</v>
      </c>
      <c r="F31" s="21">
        <f>VLOOKUP($A31,'CircuitConfigs.'!$A$2:$F$51,5,FALSE)</f>
        <v>1.2E-4</v>
      </c>
      <c r="G31" s="21">
        <f>VLOOKUP($A31,'CircuitConfigs.'!$A$2:$F$51,6,FALSE)</f>
        <v>1.2E-4</v>
      </c>
      <c r="I31" s="39">
        <f>VLOOKUP(B31,OperatingPoints!$A$2:$F$21,2,FALSE)</f>
        <v>400</v>
      </c>
      <c r="J31" s="39">
        <f>VLOOKUP(B31,OperatingPoints!$A$2:$F$21,3,FALSE)</f>
        <v>750</v>
      </c>
      <c r="K31" s="39">
        <f>VLOOKUP(B31,OperatingPoints!$A$2:$F$21,5,FALSE)</f>
        <v>150</v>
      </c>
      <c r="L31" s="30">
        <f>VLOOKUP(B31,OperatingPoints!$A$2:$F$21,6,FALSE)</f>
        <v>60000</v>
      </c>
      <c r="N31" s="33" t="s">
        <v>116</v>
      </c>
      <c r="O31" s="34">
        <v>400</v>
      </c>
      <c r="P31" s="34">
        <v>149.68347805680671</v>
      </c>
      <c r="Q31" s="34">
        <v>149.68219786590191</v>
      </c>
      <c r="R31" s="34">
        <v>0.61906802172433573</v>
      </c>
      <c r="S31" s="33">
        <v>59872.879146360763</v>
      </c>
      <c r="T31" s="33">
        <v>59873.391222722683</v>
      </c>
      <c r="U31" s="33">
        <v>4.8772655278016663E-2</v>
      </c>
      <c r="V31" s="33">
        <v>9.1173279820266294E-13</v>
      </c>
      <c r="W31" s="34">
        <v>750</v>
      </c>
      <c r="X31" s="34">
        <v>80.639428574228688</v>
      </c>
      <c r="Y31" s="34">
        <v>77.977543333688416</v>
      </c>
      <c r="Z31" s="34">
        <v>20.547996895582358</v>
      </c>
      <c r="AA31" s="33">
        <v>58483.157500266316</v>
      </c>
      <c r="AB31" s="33">
        <v>60479.571430671516</v>
      </c>
      <c r="AC31" s="34">
        <v>204.37638203203466</v>
      </c>
      <c r="AD31" s="33">
        <v>34070.507610789413</v>
      </c>
      <c r="AE31" s="33">
        <v>34070.50761078942</v>
      </c>
      <c r="AF31" s="33">
        <v>149187.33648230054</v>
      </c>
      <c r="AG31" s="33">
        <v>7.1799631736231918E-19</v>
      </c>
      <c r="AH31" s="33">
        <v>2007.6972447706653</v>
      </c>
      <c r="AI31" s="33">
        <v>1.3213939893837436E-8</v>
      </c>
      <c r="AJ31" s="33">
        <v>206.60833962596891</v>
      </c>
      <c r="AK31" s="33">
        <v>1.681619780382234E-9</v>
      </c>
    </row>
    <row r="32" spans="1:37" x14ac:dyDescent="0.2">
      <c r="A32" s="22">
        <v>14</v>
      </c>
      <c r="B32" s="23">
        <v>10</v>
      </c>
      <c r="C32" s="21" t="str">
        <f>VLOOKUP($A32,'CircuitConfigs.'!$A$2:$F$51,2,FALSE)</f>
        <v>bst_W2UV_20kHz_120uF</v>
      </c>
      <c r="D32" s="21" t="str">
        <f>VLOOKUP($A32,'CircuitConfigs.'!$A$2:$F$51,3, FALSE)</f>
        <v>boost_2ph_interleaved_input_W</v>
      </c>
      <c r="E32" s="21">
        <f>VLOOKUP($A32,'CircuitConfigs.'!$A$2:$F$51,4,FALSE)</f>
        <v>20000</v>
      </c>
      <c r="F32" s="21">
        <f>VLOOKUP($A32,'CircuitConfigs.'!$A$2:$F$51,5,FALSE)</f>
        <v>1.2E-4</v>
      </c>
      <c r="G32" s="21">
        <f>VLOOKUP($A32,'CircuitConfigs.'!$A$2:$F$51,6,FALSE)</f>
        <v>1.2E-4</v>
      </c>
      <c r="I32" s="39">
        <f>VLOOKUP(B32,OperatingPoints!$A$2:$F$21,2,FALSE)</f>
        <v>450</v>
      </c>
      <c r="J32" s="39">
        <f>VLOOKUP(B32,OperatingPoints!$A$2:$F$21,3,FALSE)</f>
        <v>490</v>
      </c>
      <c r="K32" s="39">
        <f>VLOOKUP(B32,OperatingPoints!$A$2:$F$21,5,FALSE)</f>
        <v>133.33333333333334</v>
      </c>
      <c r="L32" s="30">
        <f>VLOOKUP(B32,OperatingPoints!$A$2:$F$21,6,FALSE)</f>
        <v>60000.000000000007</v>
      </c>
      <c r="N32" s="33" t="s">
        <v>117</v>
      </c>
      <c r="O32" s="34">
        <v>450</v>
      </c>
      <c r="P32" s="34">
        <v>133.00665678121192</v>
      </c>
      <c r="Q32" s="34">
        <v>133.00360488131466</v>
      </c>
      <c r="R32" s="34">
        <v>0.90101980569488815</v>
      </c>
      <c r="S32" s="33">
        <v>59851.622196591597</v>
      </c>
      <c r="T32" s="33">
        <v>59852.995551545362</v>
      </c>
      <c r="U32" s="33">
        <v>1.4532835603640503E-2</v>
      </c>
      <c r="V32" s="33">
        <v>4.7538383852808921E-13</v>
      </c>
      <c r="W32" s="34">
        <v>490</v>
      </c>
      <c r="X32" s="34">
        <v>124.79768000235576</v>
      </c>
      <c r="Y32" s="34">
        <v>122.38456023503439</v>
      </c>
      <c r="Z32" s="34">
        <v>24.422947202327101</v>
      </c>
      <c r="AA32" s="33">
        <v>59968.434515166846</v>
      </c>
      <c r="AB32" s="33">
        <v>61150.863201154323</v>
      </c>
      <c r="AC32" s="34">
        <v>156.77322799124931</v>
      </c>
      <c r="AD32" s="33">
        <v>26577.538053020016</v>
      </c>
      <c r="AE32" s="33">
        <v>26577.53805302002</v>
      </c>
      <c r="AF32" s="33">
        <v>67795.347907326679</v>
      </c>
      <c r="AG32" s="33">
        <v>5.9247928567326085E-19</v>
      </c>
      <c r="AH32" s="33">
        <v>941.45029033740059</v>
      </c>
      <c r="AI32" s="33">
        <v>1.9901079399272385E-8</v>
      </c>
      <c r="AJ32" s="33">
        <v>156.87795447250625</v>
      </c>
      <c r="AK32" s="33">
        <v>3.3041762449571287E-9</v>
      </c>
    </row>
    <row r="33" spans="1:37" x14ac:dyDescent="0.2">
      <c r="A33" s="22">
        <v>14</v>
      </c>
      <c r="B33" s="23">
        <v>11</v>
      </c>
      <c r="C33" s="21" t="str">
        <f>VLOOKUP($A33,'CircuitConfigs.'!$A$2:$F$51,2,FALSE)</f>
        <v>bst_W2UV_20kHz_120uF</v>
      </c>
      <c r="D33" s="21" t="str">
        <f>VLOOKUP($A33,'CircuitConfigs.'!$A$2:$F$51,3, FALSE)</f>
        <v>boost_2ph_interleaved_input_W</v>
      </c>
      <c r="E33" s="21">
        <f>VLOOKUP($A33,'CircuitConfigs.'!$A$2:$F$51,4,FALSE)</f>
        <v>20000</v>
      </c>
      <c r="F33" s="21">
        <f>VLOOKUP($A33,'CircuitConfigs.'!$A$2:$F$51,5,FALSE)</f>
        <v>1.2E-4</v>
      </c>
      <c r="G33" s="21">
        <f>VLOOKUP($A33,'CircuitConfigs.'!$A$2:$F$51,6,FALSE)</f>
        <v>1.2E-4</v>
      </c>
      <c r="I33" s="39">
        <f>VLOOKUP(B33,OperatingPoints!$A$2:$F$21,2,FALSE)</f>
        <v>500</v>
      </c>
      <c r="J33" s="39">
        <f>VLOOKUP(B33,OperatingPoints!$A$2:$F$21,3,FALSE)</f>
        <v>690</v>
      </c>
      <c r="K33" s="39">
        <f>VLOOKUP(B33,OperatingPoints!$A$2:$F$21,5,FALSE)</f>
        <v>120</v>
      </c>
      <c r="L33" s="30">
        <f>VLOOKUP(B33,OperatingPoints!$A$2:$F$21,6,FALSE)</f>
        <v>60000</v>
      </c>
      <c r="N33" s="33" t="s">
        <v>118</v>
      </c>
      <c r="O33" s="34">
        <v>500</v>
      </c>
      <c r="P33" s="34">
        <v>119.71498832691231</v>
      </c>
      <c r="Q33" s="34">
        <v>119.69328044252035</v>
      </c>
      <c r="R33" s="34">
        <v>2.279703274754993</v>
      </c>
      <c r="S33" s="33">
        <v>59846.640221260175</v>
      </c>
      <c r="T33" s="33">
        <v>59857.494163456155</v>
      </c>
      <c r="U33" s="33">
        <v>2.1618420038280788E-2</v>
      </c>
      <c r="V33" s="33">
        <v>4.4854244335545749E-13</v>
      </c>
      <c r="W33" s="34">
        <v>690</v>
      </c>
      <c r="X33" s="34">
        <v>91.388772213971166</v>
      </c>
      <c r="Y33" s="34">
        <v>86.245801639706372</v>
      </c>
      <c r="Z33" s="34">
        <v>30.225310359060718</v>
      </c>
      <c r="AA33" s="33">
        <v>59509.603131397394</v>
      </c>
      <c r="AB33" s="33">
        <v>63058.252827640106</v>
      </c>
      <c r="AC33" s="34">
        <v>127.731247052401</v>
      </c>
      <c r="AD33" s="33">
        <v>21734.742676975777</v>
      </c>
      <c r="AE33" s="33">
        <v>21734.742676975773</v>
      </c>
      <c r="AF33" s="33">
        <v>102468.59605628825</v>
      </c>
      <c r="AG33" s="33">
        <v>6.2820807915757625E-19</v>
      </c>
      <c r="AH33" s="33">
        <v>1760.8868514818587</v>
      </c>
      <c r="AI33" s="33">
        <v>2.2580345397910855E-8</v>
      </c>
      <c r="AJ33" s="33">
        <v>127.64294751329896</v>
      </c>
      <c r="AK33" s="33">
        <v>1.617256095285016E-9</v>
      </c>
    </row>
    <row r="34" spans="1:37" x14ac:dyDescent="0.2">
      <c r="A34" s="22">
        <v>14</v>
      </c>
      <c r="B34" s="23">
        <v>12</v>
      </c>
      <c r="C34" s="21" t="str">
        <f>VLOOKUP($A34,'CircuitConfigs.'!$A$2:$F$51,2,FALSE)</f>
        <v>bst_W2UV_20kHz_120uF</v>
      </c>
      <c r="D34" s="21" t="str">
        <f>VLOOKUP($A34,'CircuitConfigs.'!$A$2:$F$51,3, FALSE)</f>
        <v>boost_2ph_interleaved_input_W</v>
      </c>
      <c r="E34" s="21">
        <f>VLOOKUP($A34,'CircuitConfigs.'!$A$2:$F$51,4,FALSE)</f>
        <v>20000</v>
      </c>
      <c r="F34" s="21">
        <f>VLOOKUP($A34,'CircuitConfigs.'!$A$2:$F$51,5,FALSE)</f>
        <v>1.2E-4</v>
      </c>
      <c r="G34" s="21">
        <f>VLOOKUP($A34,'CircuitConfigs.'!$A$2:$F$51,6,FALSE)</f>
        <v>1.2E-4</v>
      </c>
      <c r="I34" s="39">
        <f>VLOOKUP(B34,OperatingPoints!$A$2:$F$21,2,FALSE)</f>
        <v>500</v>
      </c>
      <c r="J34" s="39">
        <f>VLOOKUP(B34,OperatingPoints!$A$2:$F$21,3,FALSE)</f>
        <v>750</v>
      </c>
      <c r="K34" s="39">
        <f>VLOOKUP(B34,OperatingPoints!$A$2:$F$21,5,FALSE)</f>
        <v>120</v>
      </c>
      <c r="L34" s="30">
        <f>VLOOKUP(B34,OperatingPoints!$A$2:$F$21,6,FALSE)</f>
        <v>60000</v>
      </c>
      <c r="N34" s="33" t="s">
        <v>119</v>
      </c>
      <c r="O34" s="34">
        <v>500</v>
      </c>
      <c r="P34" s="34">
        <v>119.69825158517641</v>
      </c>
      <c r="Q34" s="34">
        <v>119.67742482013996</v>
      </c>
      <c r="R34" s="34">
        <v>2.2328056269981054</v>
      </c>
      <c r="S34" s="33">
        <v>59838.71241006998</v>
      </c>
      <c r="T34" s="33">
        <v>59849.125792588202</v>
      </c>
      <c r="U34" s="33">
        <v>4.9516525132736862E-2</v>
      </c>
      <c r="V34" s="33">
        <v>1.2107634653336843E-12</v>
      </c>
      <c r="W34" s="34">
        <v>750</v>
      </c>
      <c r="X34" s="34">
        <v>86.684800275890012</v>
      </c>
      <c r="Y34" s="34">
        <v>81.456701478397719</v>
      </c>
      <c r="Z34" s="34">
        <v>29.648952479474488</v>
      </c>
      <c r="AA34" s="33">
        <v>61092.526108798287</v>
      </c>
      <c r="AB34" s="33">
        <v>65013.600206917508</v>
      </c>
      <c r="AC34" s="34">
        <v>162.87695965937419</v>
      </c>
      <c r="AD34" s="33">
        <v>21842.222359052292</v>
      </c>
      <c r="AE34" s="33">
        <v>21842.222359052292</v>
      </c>
      <c r="AF34" s="33">
        <v>115933.96142553369</v>
      </c>
      <c r="AG34" s="33">
        <v>6.5207634012651604E-19</v>
      </c>
      <c r="AH34" s="33">
        <v>2671.043990664893</v>
      </c>
      <c r="AI34" s="33">
        <v>5.4929691439126126E-8</v>
      </c>
      <c r="AJ34" s="33">
        <v>162.54412522928737</v>
      </c>
      <c r="AK34" s="33">
        <v>3.173563325732761E-9</v>
      </c>
    </row>
    <row r="35" spans="1:37" x14ac:dyDescent="0.2">
      <c r="A35" s="22">
        <v>17</v>
      </c>
      <c r="B35" s="23">
        <v>7</v>
      </c>
      <c r="C35" s="21" t="str">
        <f>VLOOKUP($A35,'CircuitConfigs.'!$A$2:$F$51,2,FALSE)</f>
        <v>bst_W2UV_IP_20kHz_120uF</v>
      </c>
      <c r="D35" s="21" t="str">
        <f>VLOOKUP($A35,'CircuitConfigs.'!$A$2:$F$51,3, FALSE)</f>
        <v>boost_2ph_IPmodulation_input_W</v>
      </c>
      <c r="E35" s="21">
        <f>VLOOKUP($A35,'CircuitConfigs.'!$A$2:$F$51,4,FALSE)</f>
        <v>20000</v>
      </c>
      <c r="F35" s="21">
        <f>VLOOKUP($A35,'CircuitConfigs.'!$A$2:$F$51,5,FALSE)</f>
        <v>1.2E-4</v>
      </c>
      <c r="G35" s="21">
        <f>VLOOKUP($A35,'CircuitConfigs.'!$A$2:$F$51,6,FALSE)</f>
        <v>1.2E-4</v>
      </c>
      <c r="I35" s="39">
        <f>VLOOKUP(B35,OperatingPoints!$A$2:$F$21,2,FALSE)</f>
        <v>400</v>
      </c>
      <c r="J35" s="39">
        <f>VLOOKUP(B35,OperatingPoints!$A$2:$F$21,3,FALSE)</f>
        <v>490</v>
      </c>
      <c r="K35" s="39">
        <f>VLOOKUP(B35,OperatingPoints!$A$2:$F$21,5,FALSE)</f>
        <v>150</v>
      </c>
      <c r="L35" s="30">
        <f>VLOOKUP(B35,OperatingPoints!$A$2:$F$21,6,FALSE)</f>
        <v>60000</v>
      </c>
      <c r="N35" s="33" t="s">
        <v>120</v>
      </c>
      <c r="O35" s="34">
        <v>400</v>
      </c>
      <c r="P35" s="34">
        <v>150.34586851319034</v>
      </c>
      <c r="Q35" s="34">
        <v>150.31432970292175</v>
      </c>
      <c r="R35" s="34">
        <v>3.0793611264065479</v>
      </c>
      <c r="S35" s="33">
        <v>60125.7318811687</v>
      </c>
      <c r="T35" s="33">
        <v>60138.347405276138</v>
      </c>
      <c r="U35" s="33">
        <v>4.3971431327374261E-3</v>
      </c>
      <c r="V35" s="33">
        <v>6.6092881091590416E-14</v>
      </c>
      <c r="W35" s="34">
        <v>490</v>
      </c>
      <c r="X35" s="34">
        <v>127.20095569973155</v>
      </c>
      <c r="Y35" s="34">
        <v>121.78288124123742</v>
      </c>
      <c r="Z35" s="34">
        <v>36.728911874812276</v>
      </c>
      <c r="AA35" s="33">
        <v>59673.611808206333</v>
      </c>
      <c r="AB35" s="33">
        <v>62328.468292868463</v>
      </c>
      <c r="AC35" s="34">
        <v>80.177037983240211</v>
      </c>
      <c r="AD35" s="33">
        <v>33955.049410844782</v>
      </c>
      <c r="AE35" s="33">
        <v>33955.049410844789</v>
      </c>
      <c r="AF35" s="33">
        <v>80708.264115342812</v>
      </c>
      <c r="AG35" s="33">
        <v>4.3733353353820163E-19</v>
      </c>
      <c r="AH35" s="33">
        <v>380.04538411412301</v>
      </c>
      <c r="AI35" s="33">
        <v>3.4807520984149791E-9</v>
      </c>
      <c r="AJ35" s="33">
        <v>79.887910859288453</v>
      </c>
      <c r="AK35" s="33">
        <v>6.5800345210606467E-10</v>
      </c>
    </row>
    <row r="36" spans="1:37" x14ac:dyDescent="0.2">
      <c r="A36" s="22">
        <v>17</v>
      </c>
      <c r="B36" s="23">
        <v>8</v>
      </c>
      <c r="C36" s="21" t="str">
        <f>VLOOKUP($A36,'CircuitConfigs.'!$A$2:$F$51,2,FALSE)</f>
        <v>bst_W2UV_IP_20kHz_120uF</v>
      </c>
      <c r="D36" s="21" t="str">
        <f>VLOOKUP($A36,'CircuitConfigs.'!$A$2:$F$51,3, FALSE)</f>
        <v>boost_2ph_IPmodulation_input_W</v>
      </c>
      <c r="E36" s="21">
        <f>VLOOKUP($A36,'CircuitConfigs.'!$A$2:$F$51,4,FALSE)</f>
        <v>20000</v>
      </c>
      <c r="F36" s="21">
        <f>VLOOKUP($A36,'CircuitConfigs.'!$A$2:$F$51,5,FALSE)</f>
        <v>1.2E-4</v>
      </c>
      <c r="G36" s="21">
        <f>VLOOKUP($A36,'CircuitConfigs.'!$A$2:$F$51,6,FALSE)</f>
        <v>1.2E-4</v>
      </c>
      <c r="I36" s="39">
        <f>VLOOKUP(B36,OperatingPoints!$A$2:$F$21,2,FALSE)</f>
        <v>400</v>
      </c>
      <c r="J36" s="39">
        <f>VLOOKUP(B36,OperatingPoints!$A$2:$F$21,3,FALSE)</f>
        <v>690</v>
      </c>
      <c r="K36" s="39">
        <f>VLOOKUP(B36,OperatingPoints!$A$2:$F$21,5,FALSE)</f>
        <v>150</v>
      </c>
      <c r="L36" s="30">
        <f>VLOOKUP(B36,OperatingPoints!$A$2:$F$21,6,FALSE)</f>
        <v>60000</v>
      </c>
      <c r="N36" s="33" t="s">
        <v>121</v>
      </c>
      <c r="O36" s="34">
        <v>400</v>
      </c>
      <c r="P36" s="34">
        <v>150.33795833921712</v>
      </c>
      <c r="Q36" s="34">
        <v>150.31854498979047</v>
      </c>
      <c r="R36" s="34">
        <v>2.4159366209656481</v>
      </c>
      <c r="S36" s="33">
        <v>60127.417995916185</v>
      </c>
      <c r="T36" s="33">
        <v>60135.183335686852</v>
      </c>
      <c r="U36" s="33">
        <v>1.6404873801432639E-2</v>
      </c>
      <c r="V36" s="33">
        <v>1.5295994196076484E-13</v>
      </c>
      <c r="W36" s="34">
        <v>690</v>
      </c>
      <c r="X36" s="34">
        <v>90.113803666298551</v>
      </c>
      <c r="Y36" s="34">
        <v>85.529019767855843</v>
      </c>
      <c r="Z36" s="34">
        <v>28.3775331690039</v>
      </c>
      <c r="AA36" s="33">
        <v>59015.023639820531</v>
      </c>
      <c r="AB36" s="33">
        <v>62178.524529745999</v>
      </c>
      <c r="AC36" s="34">
        <v>108.97268968472463</v>
      </c>
      <c r="AD36" s="33">
        <v>34264.059298415152</v>
      </c>
      <c r="AE36" s="33">
        <v>34264.059298415152</v>
      </c>
      <c r="AF36" s="33">
        <v>132898.20177334518</v>
      </c>
      <c r="AG36" s="33">
        <v>7.0148712904831978E-19</v>
      </c>
      <c r="AH36" s="33">
        <v>842.36638555636819</v>
      </c>
      <c r="AI36" s="33">
        <v>4.2680506547216546E-9</v>
      </c>
      <c r="AJ36" s="33">
        <v>109.20120907278852</v>
      </c>
      <c r="AK36" s="33">
        <v>6.2381785649788345E-10</v>
      </c>
    </row>
    <row r="37" spans="1:37" x14ac:dyDescent="0.2">
      <c r="A37" s="22">
        <v>17</v>
      </c>
      <c r="B37" s="23">
        <v>9</v>
      </c>
      <c r="C37" s="21" t="str">
        <f>VLOOKUP($A37,'CircuitConfigs.'!$A$2:$F$51,2,FALSE)</f>
        <v>bst_W2UV_IP_20kHz_120uF</v>
      </c>
      <c r="D37" s="21" t="str">
        <f>VLOOKUP($A37,'CircuitConfigs.'!$A$2:$F$51,3, FALSE)</f>
        <v>boost_2ph_IPmodulation_input_W</v>
      </c>
      <c r="E37" s="21">
        <f>VLOOKUP($A37,'CircuitConfigs.'!$A$2:$F$51,4,FALSE)</f>
        <v>20000</v>
      </c>
      <c r="F37" s="21">
        <f>VLOOKUP($A37,'CircuitConfigs.'!$A$2:$F$51,5,FALSE)</f>
        <v>1.2E-4</v>
      </c>
      <c r="G37" s="21">
        <f>VLOOKUP($A37,'CircuitConfigs.'!$A$2:$F$51,6,FALSE)</f>
        <v>1.2E-4</v>
      </c>
      <c r="I37" s="39">
        <f>VLOOKUP(B37,OperatingPoints!$A$2:$F$21,2,FALSE)</f>
        <v>400</v>
      </c>
      <c r="J37" s="39">
        <f>VLOOKUP(B37,OperatingPoints!$A$2:$F$21,3,FALSE)</f>
        <v>750</v>
      </c>
      <c r="K37" s="39">
        <f>VLOOKUP(B37,OperatingPoints!$A$2:$F$21,5,FALSE)</f>
        <v>150</v>
      </c>
      <c r="L37" s="30">
        <f>VLOOKUP(B37,OperatingPoints!$A$2:$F$21,6,FALSE)</f>
        <v>60000</v>
      </c>
      <c r="N37" s="33" t="s">
        <v>122</v>
      </c>
      <c r="O37" s="34">
        <v>400</v>
      </c>
      <c r="P37" s="34">
        <v>150.30025077798325</v>
      </c>
      <c r="Q37" s="34">
        <v>150.2957187071255</v>
      </c>
      <c r="R37" s="34">
        <v>1.1671856035858701</v>
      </c>
      <c r="S37" s="33">
        <v>60118.287482850203</v>
      </c>
      <c r="T37" s="33">
        <v>60120.100311193302</v>
      </c>
      <c r="U37" s="33">
        <v>2.2379319367253299E-2</v>
      </c>
      <c r="V37" s="33">
        <v>3.9078317081124284E-13</v>
      </c>
      <c r="W37" s="34">
        <v>750</v>
      </c>
      <c r="X37" s="34">
        <v>82.916455085287538</v>
      </c>
      <c r="Y37" s="34">
        <v>79.773758089364435</v>
      </c>
      <c r="Z37" s="34">
        <v>22.611635151179883</v>
      </c>
      <c r="AA37" s="33">
        <v>59830.318567023329</v>
      </c>
      <c r="AB37" s="33">
        <v>62187.341313965655</v>
      </c>
      <c r="AC37" s="34">
        <v>138.14165300297407</v>
      </c>
      <c r="AD37" s="33">
        <v>34341.27366129461</v>
      </c>
      <c r="AE37" s="33">
        <v>34341.27366129461</v>
      </c>
      <c r="AF37" s="33">
        <v>148880.92554512533</v>
      </c>
      <c r="AG37" s="33">
        <v>6.9878047535371453E-19</v>
      </c>
      <c r="AH37" s="33">
        <v>1311.4325394714965</v>
      </c>
      <c r="AI37" s="33">
        <v>1.4177210822909074E-8</v>
      </c>
      <c r="AJ37" s="33">
        <v>137.22172634050409</v>
      </c>
      <c r="AK37" s="33">
        <v>1.1143079718892631E-9</v>
      </c>
    </row>
    <row r="38" spans="1:37" x14ac:dyDescent="0.2">
      <c r="A38" s="22">
        <v>17</v>
      </c>
      <c r="B38" s="23">
        <v>10</v>
      </c>
      <c r="C38" s="21" t="str">
        <f>VLOOKUP($A38,'CircuitConfigs.'!$A$2:$F$51,2,FALSE)</f>
        <v>bst_W2UV_IP_20kHz_120uF</v>
      </c>
      <c r="D38" s="21" t="str">
        <f>VLOOKUP($A38,'CircuitConfigs.'!$A$2:$F$51,3, FALSE)</f>
        <v>boost_2ph_IPmodulation_input_W</v>
      </c>
      <c r="E38" s="21">
        <f>VLOOKUP($A38,'CircuitConfigs.'!$A$2:$F$51,4,FALSE)</f>
        <v>20000</v>
      </c>
      <c r="F38" s="21">
        <f>VLOOKUP($A38,'CircuitConfigs.'!$A$2:$F$51,5,FALSE)</f>
        <v>1.2E-4</v>
      </c>
      <c r="G38" s="21">
        <f>VLOOKUP($A38,'CircuitConfigs.'!$A$2:$F$51,6,FALSE)</f>
        <v>1.2E-4</v>
      </c>
      <c r="I38" s="39">
        <f>VLOOKUP(B38,OperatingPoints!$A$2:$F$21,2,FALSE)</f>
        <v>450</v>
      </c>
      <c r="J38" s="39">
        <f>VLOOKUP(B38,OperatingPoints!$A$2:$F$21,3,FALSE)</f>
        <v>490</v>
      </c>
      <c r="K38" s="39">
        <f>VLOOKUP(B38,OperatingPoints!$A$2:$F$21,5,FALSE)</f>
        <v>133.33333333333334</v>
      </c>
      <c r="L38" s="30">
        <f>VLOOKUP(B38,OperatingPoints!$A$2:$F$21,6,FALSE)</f>
        <v>60000.000000000007</v>
      </c>
      <c r="N38" s="33" t="s">
        <v>123</v>
      </c>
      <c r="O38" s="34">
        <v>450</v>
      </c>
      <c r="P38" s="34">
        <v>133.47598613048652</v>
      </c>
      <c r="Q38" s="34">
        <v>133.46307825645849</v>
      </c>
      <c r="R38" s="34">
        <v>1.8562370043380276</v>
      </c>
      <c r="S38" s="33">
        <v>60058.385215406321</v>
      </c>
      <c r="T38" s="33">
        <v>60064.193758718931</v>
      </c>
      <c r="U38" s="33">
        <v>8.4782517752764221E-3</v>
      </c>
      <c r="V38" s="33">
        <v>1.2949425941869895E-13</v>
      </c>
      <c r="W38" s="34">
        <v>490</v>
      </c>
      <c r="X38" s="34">
        <v>125.2393340845889</v>
      </c>
      <c r="Y38" s="34">
        <v>122.82154524085867</v>
      </c>
      <c r="Z38" s="34">
        <v>24.489974001598732</v>
      </c>
      <c r="AA38" s="33">
        <v>60182.55716802075</v>
      </c>
      <c r="AB38" s="33">
        <v>61367.273701448561</v>
      </c>
      <c r="AC38" s="34">
        <v>82.718005218893936</v>
      </c>
      <c r="AD38" s="33">
        <v>26747.396287062184</v>
      </c>
      <c r="AE38" s="33">
        <v>26747.39628706218</v>
      </c>
      <c r="AF38" s="33">
        <v>67803.425961913337</v>
      </c>
      <c r="AG38" s="33">
        <v>5.8431427791328983E-19</v>
      </c>
      <c r="AH38" s="33">
        <v>494.24656622043352</v>
      </c>
      <c r="AI38" s="33">
        <v>3.2797560351375693E-9</v>
      </c>
      <c r="AJ38" s="33">
        <v>82.443537961648801</v>
      </c>
      <c r="AK38" s="33">
        <v>5.4423391482352294E-10</v>
      </c>
    </row>
    <row r="39" spans="1:37" x14ac:dyDescent="0.2">
      <c r="A39" s="22">
        <v>17</v>
      </c>
      <c r="B39" s="23">
        <v>11</v>
      </c>
      <c r="C39" s="21" t="str">
        <f>VLOOKUP($A39,'CircuitConfigs.'!$A$2:$F$51,2,FALSE)</f>
        <v>bst_W2UV_IP_20kHz_120uF</v>
      </c>
      <c r="D39" s="21" t="str">
        <f>VLOOKUP($A39,'CircuitConfigs.'!$A$2:$F$51,3, FALSE)</f>
        <v>boost_2ph_IPmodulation_input_W</v>
      </c>
      <c r="E39" s="21">
        <f>VLOOKUP($A39,'CircuitConfigs.'!$A$2:$F$51,4,FALSE)</f>
        <v>20000</v>
      </c>
      <c r="F39" s="21">
        <f>VLOOKUP($A39,'CircuitConfigs.'!$A$2:$F$51,5,FALSE)</f>
        <v>1.2E-4</v>
      </c>
      <c r="G39" s="21">
        <f>VLOOKUP($A39,'CircuitConfigs.'!$A$2:$F$51,6,FALSE)</f>
        <v>1.2E-4</v>
      </c>
      <c r="I39" s="39">
        <f>VLOOKUP(B39,OperatingPoints!$A$2:$F$21,2,FALSE)</f>
        <v>500</v>
      </c>
      <c r="J39" s="39">
        <f>VLOOKUP(B39,OperatingPoints!$A$2:$F$21,3,FALSE)</f>
        <v>690</v>
      </c>
      <c r="K39" s="39">
        <f>VLOOKUP(B39,OperatingPoints!$A$2:$F$21,5,FALSE)</f>
        <v>120</v>
      </c>
      <c r="L39" s="30">
        <f>VLOOKUP(B39,OperatingPoints!$A$2:$F$21,6,FALSE)</f>
        <v>60000</v>
      </c>
      <c r="N39" s="33" t="s">
        <v>124</v>
      </c>
      <c r="O39" s="34">
        <v>500</v>
      </c>
      <c r="P39" s="34">
        <v>120.09512730231124</v>
      </c>
      <c r="Q39" s="34">
        <v>120.00826967380343</v>
      </c>
      <c r="R39" s="34">
        <v>4.5667068723567601</v>
      </c>
      <c r="S39" s="33">
        <v>60004.134836901714</v>
      </c>
      <c r="T39" s="33">
        <v>60047.563651155622</v>
      </c>
      <c r="U39" s="33">
        <v>1.2889680995303378E-2</v>
      </c>
      <c r="V39" s="33">
        <v>3.0309401010636253E-13</v>
      </c>
      <c r="W39" s="34">
        <v>690</v>
      </c>
      <c r="X39" s="34">
        <v>91.609044311645548</v>
      </c>
      <c r="Y39" s="34">
        <v>86.393778821649946</v>
      </c>
      <c r="Z39" s="34">
        <v>30.468540834914478</v>
      </c>
      <c r="AA39" s="33">
        <v>59611.707386938462</v>
      </c>
      <c r="AB39" s="33">
        <v>63210.24057503543</v>
      </c>
      <c r="AC39" s="34">
        <v>71.897180280843827</v>
      </c>
      <c r="AD39" s="33">
        <v>21828.506924037949</v>
      </c>
      <c r="AE39" s="33">
        <v>21828.506924037945</v>
      </c>
      <c r="AF39" s="33">
        <v>102867.62183193267</v>
      </c>
      <c r="AG39" s="33">
        <v>4.3977466118992736E-19</v>
      </c>
      <c r="AH39" s="33">
        <v>917.31778469415838</v>
      </c>
      <c r="AI39" s="33">
        <v>1.1999132857839689E-8</v>
      </c>
      <c r="AJ39" s="33">
        <v>71.999313481924389</v>
      </c>
      <c r="AK39" s="33">
        <v>8.6326997558045792E-10</v>
      </c>
    </row>
    <row r="40" spans="1:37" x14ac:dyDescent="0.2">
      <c r="A40" s="22">
        <v>17</v>
      </c>
      <c r="B40" s="23">
        <v>12</v>
      </c>
      <c r="C40" s="21" t="str">
        <f>VLOOKUP($A40,'CircuitConfigs.'!$A$2:$F$51,2,FALSE)</f>
        <v>bst_W2UV_IP_20kHz_120uF</v>
      </c>
      <c r="D40" s="21" t="str">
        <f>VLOOKUP($A40,'CircuitConfigs.'!$A$2:$F$51,3, FALSE)</f>
        <v>boost_2ph_IPmodulation_input_W</v>
      </c>
      <c r="E40" s="21">
        <f>VLOOKUP($A40,'CircuitConfigs.'!$A$2:$F$51,4,FALSE)</f>
        <v>20000</v>
      </c>
      <c r="F40" s="21">
        <f>VLOOKUP($A40,'CircuitConfigs.'!$A$2:$F$51,5,FALSE)</f>
        <v>1.2E-4</v>
      </c>
      <c r="G40" s="21">
        <f>VLOOKUP($A40,'CircuitConfigs.'!$A$2:$F$51,6,FALSE)</f>
        <v>1.2E-4</v>
      </c>
      <c r="I40" s="39">
        <f>VLOOKUP(B40,OperatingPoints!$A$2:$F$21,2,FALSE)</f>
        <v>500</v>
      </c>
      <c r="J40" s="39">
        <f>VLOOKUP(B40,OperatingPoints!$A$2:$F$21,3,FALSE)</f>
        <v>750</v>
      </c>
      <c r="K40" s="39">
        <f>VLOOKUP(B40,OperatingPoints!$A$2:$F$21,5,FALSE)</f>
        <v>120</v>
      </c>
      <c r="L40" s="30">
        <f>VLOOKUP(B40,OperatingPoints!$A$2:$F$21,6,FALSE)</f>
        <v>60000</v>
      </c>
      <c r="N40" s="33" t="s">
        <v>125</v>
      </c>
      <c r="O40" s="34">
        <v>500</v>
      </c>
      <c r="P40" s="34">
        <v>120.12722525040314</v>
      </c>
      <c r="Q40" s="34">
        <v>120.04505144259234</v>
      </c>
      <c r="R40" s="34">
        <v>4.4425072320072205</v>
      </c>
      <c r="S40" s="33">
        <v>60022.525721296166</v>
      </c>
      <c r="T40" s="33">
        <v>60063.612625201575</v>
      </c>
      <c r="U40" s="33">
        <v>1.582378918876913E-2</v>
      </c>
      <c r="V40" s="33">
        <v>3.3673295200348083E-13</v>
      </c>
      <c r="W40" s="34">
        <v>750</v>
      </c>
      <c r="X40" s="34">
        <v>85.885693285073827</v>
      </c>
      <c r="Y40" s="34">
        <v>80.700914056751529</v>
      </c>
      <c r="Z40" s="34">
        <v>29.389024847084912</v>
      </c>
      <c r="AA40" s="33">
        <v>60525.685542563646</v>
      </c>
      <c r="AB40" s="33">
        <v>64414.269963805367</v>
      </c>
      <c r="AC40" s="34">
        <v>76.027828717312545</v>
      </c>
      <c r="AD40" s="33">
        <v>21959.560891240093</v>
      </c>
      <c r="AE40" s="33">
        <v>21959.560891240097</v>
      </c>
      <c r="AF40" s="33">
        <v>116605.20375155326</v>
      </c>
      <c r="AG40" s="33">
        <v>6.6389569211745823E-19</v>
      </c>
      <c r="AH40" s="33">
        <v>955.35767425522772</v>
      </c>
      <c r="AI40" s="33">
        <v>8.4498022760656839E-9</v>
      </c>
      <c r="AJ40" s="33">
        <v>76.212569196347872</v>
      </c>
      <c r="AK40" s="33">
        <v>7.0879876411181911E-10</v>
      </c>
    </row>
    <row r="41" spans="1:37" x14ac:dyDescent="0.2">
      <c r="A41" s="22"/>
    </row>
    <row r="42" spans="1:37" x14ac:dyDescent="0.2">
      <c r="A42" s="22"/>
    </row>
    <row r="43" spans="1:37" x14ac:dyDescent="0.2">
      <c r="A43" s="22"/>
    </row>
    <row r="44" spans="1:37" x14ac:dyDescent="0.2">
      <c r="A44" s="22"/>
    </row>
    <row r="46" spans="1:37" x14ac:dyDescent="0.2">
      <c r="A46" s="22"/>
    </row>
    <row r="47" spans="1:37" x14ac:dyDescent="0.2">
      <c r="A47" s="22"/>
    </row>
    <row r="48" spans="1:37" x14ac:dyDescent="0.2">
      <c r="A48" s="22"/>
    </row>
    <row r="49" spans="1:1" x14ac:dyDescent="0.2">
      <c r="A49" s="22"/>
    </row>
    <row r="50" spans="1:1" x14ac:dyDescent="0.2">
      <c r="A50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</sheetData>
  <autoFilter ref="A2:AK40">
    <sortState ref="A3:AK40">
      <sortCondition ref="A3:A40"/>
      <sortCondition ref="B3:B40"/>
    </sortState>
  </autoFilter>
  <sortState ref="A2:AK40">
    <sortCondition ref="A3:A40"/>
    <sortCondition ref="B3:B40"/>
  </sortState>
  <mergeCells count="3">
    <mergeCell ref="N1:AK1"/>
    <mergeCell ref="I1:L1"/>
    <mergeCell ref="C1:G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</vt:lpstr>
      <vt:lpstr>OperatingPoints</vt:lpstr>
      <vt:lpstr>CircuitConfigs.</vt:lpstr>
      <vt:lpstr>Simulations</vt:lpstr>
    </vt:vector>
  </TitlesOfParts>
  <Company>NTB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Tinivella Riccardo</dc:creator>
  <cp:lastModifiedBy>Tinivella Riccardo</cp:lastModifiedBy>
  <dcterms:created xsi:type="dcterms:W3CDTF">2018-11-02T15:19:02Z</dcterms:created>
  <dcterms:modified xsi:type="dcterms:W3CDTF">2020-01-20T14:41:25Z</dcterms:modified>
</cp:coreProperties>
</file>